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905" yWindow="1140" windowWidth="8655" windowHeight="6375"/>
  </bookViews>
  <sheets>
    <sheet name="PLAN. ORÇAM." sheetId="1" r:id="rId1"/>
    <sheet name="CRONOGRAMA" sheetId="2" r:id="rId2"/>
    <sheet name="comp.eletrico" sheetId="3" r:id="rId3"/>
    <sheet name="COMPOSIÇÕES" sheetId="4" r:id="rId4"/>
  </sheets>
  <definedNames>
    <definedName name="_xlnm.Print_Area" localSheetId="1">CRONOGRAMA!$A$1:$I$38</definedName>
    <definedName name="_xlnm.Print_Area" localSheetId="0">'PLAN. ORÇAM.'!$L$1:$V$122</definedName>
  </definedNames>
  <calcPr calcId="125725" fullPrecision="0"/>
</workbook>
</file>

<file path=xl/calcChain.xml><?xml version="1.0" encoding="utf-8"?>
<calcChain xmlns="http://schemas.openxmlformats.org/spreadsheetml/2006/main">
  <c r="S107" i="1"/>
  <c r="G19" i="4"/>
  <c r="F15"/>
  <c r="E15"/>
  <c r="D15"/>
  <c r="C15"/>
  <c r="G14"/>
  <c r="G15" s="1"/>
  <c r="G17" s="1"/>
  <c r="F14"/>
  <c r="D14"/>
  <c r="C14"/>
  <c r="U115" i="1" l="1"/>
  <c r="T115"/>
  <c r="R93"/>
  <c r="R94"/>
  <c r="R92"/>
  <c r="Q93"/>
  <c r="Q94"/>
  <c r="Q92"/>
  <c r="S45"/>
  <c r="R39"/>
  <c r="R80"/>
  <c r="S80" s="1"/>
  <c r="T80" s="1"/>
  <c r="U80" s="1"/>
  <c r="S65"/>
  <c r="T65" s="1"/>
  <c r="U65" s="1"/>
  <c r="S64"/>
  <c r="T64" s="1"/>
  <c r="U64" s="1"/>
  <c r="S63"/>
  <c r="T63" s="1"/>
  <c r="U63" s="1"/>
  <c r="F5" i="4"/>
  <c r="G5" s="1"/>
  <c r="G7" s="1"/>
  <c r="B15" i="2"/>
  <c r="B16"/>
  <c r="B17"/>
  <c r="B18"/>
  <c r="B19"/>
  <c r="B20"/>
  <c r="B21"/>
  <c r="B22"/>
  <c r="B23"/>
  <c r="B24"/>
  <c r="B25"/>
  <c r="B26"/>
  <c r="B27"/>
  <c r="B13"/>
  <c r="B14"/>
  <c r="S88" i="1" l="1"/>
  <c r="T88" s="1"/>
  <c r="U88" s="1"/>
  <c r="P87"/>
  <c r="R79"/>
  <c r="S79" s="1"/>
  <c r="P79"/>
  <c r="S78"/>
  <c r="T78" s="1"/>
  <c r="U78" s="1"/>
  <c r="S103"/>
  <c r="T104"/>
  <c r="U104" s="1"/>
  <c r="V103" s="1"/>
  <c r="C22" i="2" s="1"/>
  <c r="R109" i="1"/>
  <c r="S109" s="1"/>
  <c r="P109"/>
  <c r="S106"/>
  <c r="T106" s="1"/>
  <c r="U106" s="1"/>
  <c r="F172" i="3"/>
  <c r="F171"/>
  <c r="F17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0"/>
  <c r="S87" i="1"/>
  <c r="S86"/>
  <c r="T86" s="1"/>
  <c r="U86" s="1"/>
  <c r="S61"/>
  <c r="T61" s="1"/>
  <c r="U61" s="1"/>
  <c r="S62"/>
  <c r="T62" s="1"/>
  <c r="U62" s="1"/>
  <c r="P55"/>
  <c r="P52"/>
  <c r="P51"/>
  <c r="P45"/>
  <c r="S46"/>
  <c r="T46" s="1"/>
  <c r="U46" s="1"/>
  <c r="S44"/>
  <c r="T44" s="1"/>
  <c r="U44" s="1"/>
  <c r="S60"/>
  <c r="T60" s="1"/>
  <c r="U60" s="1"/>
  <c r="S59"/>
  <c r="T59" s="1"/>
  <c r="U59" s="1"/>
  <c r="S58"/>
  <c r="T58" s="1"/>
  <c r="U58" s="1"/>
  <c r="S55"/>
  <c r="S20"/>
  <c r="S25"/>
  <c r="T25" s="1"/>
  <c r="U25" s="1"/>
  <c r="S26"/>
  <c r="T26" s="1"/>
  <c r="U26" s="1"/>
  <c r="S27"/>
  <c r="T27" s="1"/>
  <c r="U27" s="1"/>
  <c r="S28"/>
  <c r="T28" s="1"/>
  <c r="U28" s="1"/>
  <c r="S29"/>
  <c r="T29" s="1"/>
  <c r="U29" s="1"/>
  <c r="T30"/>
  <c r="U30" s="1"/>
  <c r="S31"/>
  <c r="T31" s="1"/>
  <c r="U31" s="1"/>
  <c r="S39"/>
  <c r="T39" s="1"/>
  <c r="U39" s="1"/>
  <c r="S43"/>
  <c r="T43" s="1"/>
  <c r="U43" s="1"/>
  <c r="S54"/>
  <c r="T54" s="1"/>
  <c r="U54" s="1"/>
  <c r="S71"/>
  <c r="S76"/>
  <c r="T76" s="1"/>
  <c r="U76" s="1"/>
  <c r="S77"/>
  <c r="T77" s="1"/>
  <c r="U77" s="1"/>
  <c r="T73"/>
  <c r="U73" s="1"/>
  <c r="T82"/>
  <c r="U82" s="1"/>
  <c r="T83"/>
  <c r="U83" s="1"/>
  <c r="S84"/>
  <c r="T84" s="1"/>
  <c r="U84" s="1"/>
  <c r="S85"/>
  <c r="T85" s="1"/>
  <c r="U85" s="1"/>
  <c r="S92"/>
  <c r="T92" s="1"/>
  <c r="U92" s="1"/>
  <c r="S93"/>
  <c r="T93" s="1"/>
  <c r="U93" s="1"/>
  <c r="S94"/>
  <c r="T94" s="1"/>
  <c r="U94" s="1"/>
  <c r="S95"/>
  <c r="T95" s="1"/>
  <c r="U95" s="1"/>
  <c r="S96"/>
  <c r="T96" s="1"/>
  <c r="U96" s="1"/>
  <c r="S97"/>
  <c r="T97" s="1"/>
  <c r="U97" s="1"/>
  <c r="S100"/>
  <c r="T100" s="1"/>
  <c r="U100" s="1"/>
  <c r="S101"/>
  <c r="T101" s="1"/>
  <c r="U101" s="1"/>
  <c r="S108"/>
  <c r="T108" s="1"/>
  <c r="S110"/>
  <c r="T110" s="1"/>
  <c r="S112"/>
  <c r="T112" s="1"/>
  <c r="U112" s="1"/>
  <c r="V111" s="1"/>
  <c r="C25" i="2" s="1"/>
  <c r="T118" i="1"/>
  <c r="U118" s="1"/>
  <c r="S119"/>
  <c r="T79" l="1"/>
  <c r="U79" s="1"/>
  <c r="V75" s="1"/>
  <c r="C18" i="2" s="1"/>
  <c r="G18" s="1"/>
  <c r="V57" i="1"/>
  <c r="C16" i="2" s="1"/>
  <c r="V114" i="1"/>
  <c r="C26" i="2" s="1"/>
  <c r="G26" s="1"/>
  <c r="G25"/>
  <c r="E25"/>
  <c r="G22"/>
  <c r="E22"/>
  <c r="V99" i="1"/>
  <c r="C21" i="2" s="1"/>
  <c r="T109" i="1"/>
  <c r="U109" s="1"/>
  <c r="V108" s="1"/>
  <c r="C24" i="2" s="1"/>
  <c r="V90" i="1"/>
  <c r="C20" i="2" s="1"/>
  <c r="T87" i="1"/>
  <c r="U87" s="1"/>
  <c r="V81" s="1"/>
  <c r="C19" i="2" s="1"/>
  <c r="T119" i="1"/>
  <c r="U119" s="1"/>
  <c r="V117" s="1"/>
  <c r="C27" i="2" s="1"/>
  <c r="E27" s="1"/>
  <c r="T45" i="1"/>
  <c r="U45" s="1"/>
  <c r="T32"/>
  <c r="U32" s="1"/>
  <c r="T71"/>
  <c r="U71" s="1"/>
  <c r="T55"/>
  <c r="U55" s="1"/>
  <c r="R37"/>
  <c r="Q37"/>
  <c r="Q52" s="1"/>
  <c r="R36"/>
  <c r="Q36"/>
  <c r="Q51" s="1"/>
  <c r="R35"/>
  <c r="R50" s="1"/>
  <c r="Q35"/>
  <c r="Q50" s="1"/>
  <c r="R34"/>
  <c r="S19"/>
  <c r="T19" s="1"/>
  <c r="U19" s="1"/>
  <c r="S17"/>
  <c r="T17" s="1"/>
  <c r="U17" s="1"/>
  <c r="P18"/>
  <c r="S18"/>
  <c r="Q34"/>
  <c r="B7" i="2"/>
  <c r="F7"/>
  <c r="T20" i="1"/>
  <c r="U20" s="1"/>
  <c r="V106"/>
  <c r="C23" i="2" s="1"/>
  <c r="U132" i="1"/>
  <c r="U131"/>
  <c r="U130"/>
  <c r="U129"/>
  <c r="U128"/>
  <c r="U11"/>
  <c r="G104"/>
  <c r="G105" s="1"/>
  <c r="G91"/>
  <c r="G92"/>
  <c r="G93"/>
  <c r="G95"/>
  <c r="G98"/>
  <c r="G90"/>
  <c r="G82"/>
  <c r="G83"/>
  <c r="G84"/>
  <c r="G68"/>
  <c r="G59"/>
  <c r="G60" s="1"/>
  <c r="G50"/>
  <c r="G51"/>
  <c r="G52"/>
  <c r="G53"/>
  <c r="G54"/>
  <c r="G49"/>
  <c r="G27"/>
  <c r="G32"/>
  <c r="G33"/>
  <c r="G16"/>
  <c r="G17"/>
  <c r="G18"/>
  <c r="E99"/>
  <c r="G99" s="1"/>
  <c r="E96"/>
  <c r="G96" s="1"/>
  <c r="E18" i="2" l="1"/>
  <c r="E26"/>
  <c r="G27"/>
  <c r="G21"/>
  <c r="E21"/>
  <c r="G23"/>
  <c r="E23"/>
  <c r="G20"/>
  <c r="E20"/>
  <c r="G16"/>
  <c r="E16"/>
  <c r="G19"/>
  <c r="E19"/>
  <c r="G24"/>
  <c r="E24"/>
  <c r="V67" i="1"/>
  <c r="C17" i="2" s="1"/>
  <c r="S50" i="1"/>
  <c r="T50" s="1"/>
  <c r="U50" s="1"/>
  <c r="S34"/>
  <c r="T34" s="1"/>
  <c r="U34" s="1"/>
  <c r="R52"/>
  <c r="S52" s="1"/>
  <c r="T52" s="1"/>
  <c r="U52" s="1"/>
  <c r="S37"/>
  <c r="T37" s="1"/>
  <c r="U37" s="1"/>
  <c r="R51"/>
  <c r="S51" s="1"/>
  <c r="T51" s="1"/>
  <c r="U51" s="1"/>
  <c r="S36"/>
  <c r="T36" s="1"/>
  <c r="U36" s="1"/>
  <c r="T18"/>
  <c r="U18" s="1"/>
  <c r="V15" s="1"/>
  <c r="S35"/>
  <c r="T35" s="1"/>
  <c r="U35" s="1"/>
  <c r="R49"/>
  <c r="Q49"/>
  <c r="G76"/>
  <c r="G42"/>
  <c r="G19"/>
  <c r="G88"/>
  <c r="G100"/>
  <c r="G17" i="2" l="1"/>
  <c r="E17"/>
  <c r="C13"/>
  <c r="V23" i="1"/>
  <c r="C14" i="2" s="1"/>
  <c r="S49" i="1"/>
  <c r="T49" s="1"/>
  <c r="U49" s="1"/>
  <c r="J9"/>
  <c r="H11" s="1"/>
  <c r="G14" i="2" l="1"/>
  <c r="E14"/>
  <c r="G13"/>
  <c r="E13"/>
  <c r="V41" i="1"/>
  <c r="C15" i="2" s="1"/>
  <c r="H17" i="1"/>
  <c r="I17" s="1"/>
  <c r="H27"/>
  <c r="I27" s="1"/>
  <c r="J42" s="1"/>
  <c r="H83"/>
  <c r="I83" s="1"/>
  <c r="H92"/>
  <c r="I92" s="1"/>
  <c r="H59"/>
  <c r="I59" s="1"/>
  <c r="J60" s="1"/>
  <c r="H51"/>
  <c r="I51" s="1"/>
  <c r="H50"/>
  <c r="I50" s="1"/>
  <c r="H49"/>
  <c r="I49" s="1"/>
  <c r="H33"/>
  <c r="I33" s="1"/>
  <c r="H54"/>
  <c r="I54" s="1"/>
  <c r="H82"/>
  <c r="I82" s="1"/>
  <c r="J88" s="1"/>
  <c r="H90"/>
  <c r="I90" s="1"/>
  <c r="J100" s="1"/>
  <c r="H68"/>
  <c r="I68" s="1"/>
  <c r="J76" s="1"/>
  <c r="H16"/>
  <c r="I16" s="1"/>
  <c r="J19" s="1"/>
  <c r="H96"/>
  <c r="I96" s="1"/>
  <c r="H53"/>
  <c r="I53" s="1"/>
  <c r="H32"/>
  <c r="I32" s="1"/>
  <c r="H91"/>
  <c r="I91" s="1"/>
  <c r="H98"/>
  <c r="I98" s="1"/>
  <c r="H93"/>
  <c r="I93" s="1"/>
  <c r="H95"/>
  <c r="I95" s="1"/>
  <c r="H18"/>
  <c r="I18" s="1"/>
  <c r="H99"/>
  <c r="I99" s="1"/>
  <c r="H104"/>
  <c r="I104" s="1"/>
  <c r="J105" s="1"/>
  <c r="H84"/>
  <c r="I84" s="1"/>
  <c r="V7" l="1"/>
  <c r="V122"/>
  <c r="G15" i="2"/>
  <c r="G29" s="1"/>
  <c r="E15"/>
  <c r="E29" s="1"/>
  <c r="C29"/>
  <c r="F8" l="1"/>
  <c r="G31"/>
  <c r="D30"/>
  <c r="F30"/>
  <c r="E31"/>
  <c r="D32" l="1"/>
  <c r="F32"/>
</calcChain>
</file>

<file path=xl/sharedStrings.xml><?xml version="1.0" encoding="utf-8"?>
<sst xmlns="http://schemas.openxmlformats.org/spreadsheetml/2006/main" count="724" uniqueCount="498">
  <si>
    <t>Universidade Estadual do Norte do Paraná - UENP</t>
  </si>
  <si>
    <t>ITEM</t>
  </si>
  <si>
    <t>SERVIÇOS PRELIMINARES</t>
  </si>
  <si>
    <t>Despesas com cópias, alvará da Prefeitura, matriculas, etc.</t>
  </si>
  <si>
    <t>vb</t>
  </si>
  <si>
    <t>Sub total</t>
  </si>
  <si>
    <t>1.2</t>
  </si>
  <si>
    <t>1.4</t>
  </si>
  <si>
    <t>1.5</t>
  </si>
  <si>
    <t>m</t>
  </si>
  <si>
    <t>kg</t>
  </si>
  <si>
    <t>SUPERESTRUTURA</t>
  </si>
  <si>
    <t>cj</t>
  </si>
  <si>
    <t>2.2</t>
  </si>
  <si>
    <t>2.3</t>
  </si>
  <si>
    <t>3.1.1</t>
  </si>
  <si>
    <t>Forma pinus p/ viga superestr. - reap 2x</t>
  </si>
  <si>
    <t>3.1.4</t>
  </si>
  <si>
    <t>IMPERMEABILIZAÇÕES</t>
  </si>
  <si>
    <t>4.1</t>
  </si>
  <si>
    <t>8.1</t>
  </si>
  <si>
    <t>8.2</t>
  </si>
  <si>
    <t>9.2</t>
  </si>
  <si>
    <t>10.1</t>
  </si>
  <si>
    <t>8.1.1</t>
  </si>
  <si>
    <t>8.1.2</t>
  </si>
  <si>
    <t>8.2.1</t>
  </si>
  <si>
    <t>FUNDAÇÕES E INFRA ESTRUTURA</t>
  </si>
  <si>
    <t xml:space="preserve">Tetos </t>
  </si>
  <si>
    <t>ORÇAMENTO</t>
  </si>
  <si>
    <t>m²</t>
  </si>
  <si>
    <t xml:space="preserve">                                      Decreto Estadual n.º3909, Publicado no Diario Oficial do Estado do</t>
  </si>
  <si>
    <t xml:space="preserve">                                     Paraná em 01/12/08                          -                   CNPJ 08.885.100/0001-54</t>
  </si>
  <si>
    <t xml:space="preserve">                             Campus Luiz Meneghel                 -            Bandeirantes/PR</t>
  </si>
  <si>
    <t>m³</t>
  </si>
  <si>
    <t>Local: UENP-Campus Luiz Meneghel-Bandeirantes/PR</t>
  </si>
  <si>
    <t>ÁREA CONSTRUIDA=</t>
  </si>
  <si>
    <t>Baldrames</t>
  </si>
  <si>
    <t>4.1.1</t>
  </si>
  <si>
    <t>6.3</t>
  </si>
  <si>
    <t>Paredes internas</t>
  </si>
  <si>
    <t>Paredes externas</t>
  </si>
  <si>
    <t>8.2.2</t>
  </si>
  <si>
    <t>8.3</t>
  </si>
  <si>
    <t>8.3.1</t>
  </si>
  <si>
    <r>
      <t xml:space="preserve">COORDENADOR: </t>
    </r>
    <r>
      <rPr>
        <b/>
        <sz val="10"/>
        <rFont val="Arial"/>
        <family val="2"/>
      </rPr>
      <t xml:space="preserve">Prof. EDER PAULO FAGAN  </t>
    </r>
  </si>
  <si>
    <t>Aço CA-60</t>
  </si>
  <si>
    <t>3.1.5</t>
  </si>
  <si>
    <t xml:space="preserve">PLANILHA ORÇAMENTÁRIA </t>
  </si>
  <si>
    <t>PAREDES EM ALVENARIA</t>
  </si>
  <si>
    <t>DESCRIÇÃO DOS SERVIÇOS</t>
  </si>
  <si>
    <t>VALOR DOS</t>
  </si>
  <si>
    <t>SERVIÇOS A EXECUTAR-EM %</t>
  </si>
  <si>
    <t>SERVIÇOS(R$)</t>
  </si>
  <si>
    <t>TOTAL SIMPLES EM R$</t>
  </si>
  <si>
    <t>TOTAL SIMPLES EM %</t>
  </si>
  <si>
    <t>TOTAL ACUMULADO EM R$</t>
  </si>
  <si>
    <t>TOTAL ACUMULADO EM %</t>
  </si>
  <si>
    <t>OBRA</t>
  </si>
  <si>
    <t>LOCAL</t>
  </si>
  <si>
    <t>Regulariz. piso c/arg cim/areia, traço 1:4, e=3cm</t>
  </si>
  <si>
    <t>6.2</t>
  </si>
  <si>
    <t>Data: 25/10/2012</t>
  </si>
  <si>
    <t>Obra: Constr. de Lab. Química</t>
  </si>
  <si>
    <t xml:space="preserve">                              Setor de Acessoria de Engenharia </t>
  </si>
  <si>
    <r>
      <t xml:space="preserve">PROJETO : </t>
    </r>
    <r>
      <rPr>
        <b/>
        <sz val="10"/>
        <rFont val="Arial"/>
        <family val="2"/>
      </rPr>
      <t>CONSTRUÇÃO DE LABORATÓRIO DE QUÍMICA, BIOQUÍMICA, TPA, BIOFÍSICA E FÍSICA BIOLÓGICA</t>
    </r>
  </si>
  <si>
    <t>334,74 m²</t>
  </si>
  <si>
    <t>BDI=</t>
  </si>
  <si>
    <t>QUANT.</t>
  </si>
  <si>
    <t>73960/1</t>
  </si>
  <si>
    <t>73805/1</t>
  </si>
  <si>
    <t>Barracão de obra- 2,00x2,50m</t>
  </si>
  <si>
    <t>Escavação manual rasa qquer terreno, exceto rocha</t>
  </si>
  <si>
    <t>74115/1</t>
  </si>
  <si>
    <t>Forma plana p/ bloco fund. - reap 2x</t>
  </si>
  <si>
    <t>73942/2</t>
  </si>
  <si>
    <t>Lastro de concreto</t>
  </si>
  <si>
    <t>73972/1</t>
  </si>
  <si>
    <t>3.2</t>
  </si>
  <si>
    <t>Concreto armado para lajes</t>
  </si>
  <si>
    <t>3.2.1</t>
  </si>
  <si>
    <t>74106/1</t>
  </si>
  <si>
    <t>Impermeabilização com pintura de tinta betuminosa em fundações e baldrames</t>
  </si>
  <si>
    <t>Rufo e contra rufo de chapa de aço galvan. nº24, desenvolv. 33 cm, entre telha e platibanda</t>
  </si>
  <si>
    <t>7.3</t>
  </si>
  <si>
    <t>7.4</t>
  </si>
  <si>
    <t>7.5</t>
  </si>
  <si>
    <t>Cer. PEI 5, antiderrap. 1ª 40x40cm, fixada arg.colante+rej.</t>
  </si>
  <si>
    <t>Rodapé cer. PEI 5 40x40cm, h=7cm, arg.colan+rej</t>
  </si>
  <si>
    <t>73907/3</t>
  </si>
  <si>
    <t>73977/1</t>
  </si>
  <si>
    <t>73829/1</t>
  </si>
  <si>
    <t>73985/1</t>
  </si>
  <si>
    <t>Emboço paulista, traço 1:2:8, e=20mm</t>
  </si>
  <si>
    <t>73927/9</t>
  </si>
  <si>
    <t>Emboço paulista, traço 1:3, e=20mm</t>
  </si>
  <si>
    <t>8.1.3</t>
  </si>
  <si>
    <t>73927/11</t>
  </si>
  <si>
    <t>74161/1</t>
  </si>
  <si>
    <t>Chapisco teto, arg cim/areia, traço1:3, e=5mm</t>
  </si>
  <si>
    <t>8.3.2</t>
  </si>
  <si>
    <t>73927/4</t>
  </si>
  <si>
    <t>Emboço paulista, traço 1:2:6, e=20mm</t>
  </si>
  <si>
    <t>Revestimento cerâmico em paredes</t>
  </si>
  <si>
    <t>8.1.4</t>
  </si>
  <si>
    <t>Vidro liso comum transparente, esp.=4mm</t>
  </si>
  <si>
    <t>74202/1</t>
  </si>
  <si>
    <t>Laje pre-moldada treliçada s/concreto e ferro</t>
  </si>
  <si>
    <t>73912/2</t>
  </si>
  <si>
    <t>Ligação de energ provis em rede de BT existente</t>
  </si>
  <si>
    <t>2.3.1</t>
  </si>
  <si>
    <t>2.3.2</t>
  </si>
  <si>
    <t>Concreto armado para blocos e vigas baldrame</t>
  </si>
  <si>
    <t>Conc.estrut. virado em betoneira, Fck=25 MPA</t>
  </si>
  <si>
    <t>3.2.3</t>
  </si>
  <si>
    <t>Chapis pared int, arg cim/areia, traço1:3, e=5mm</t>
  </si>
  <si>
    <t>Chapis pared ext, arg cim/areia,traço1:3, e=5mm</t>
  </si>
  <si>
    <t>6.4</t>
  </si>
  <si>
    <t>Local: UENP-Campus Cornélio Procópio</t>
  </si>
  <si>
    <t>X</t>
  </si>
  <si>
    <t>UENP-CORNÉLIO</t>
  </si>
  <si>
    <t xml:space="preserve">                             Campus Cornélio Procópio               -            C.Procópio/PR</t>
  </si>
  <si>
    <t xml:space="preserve">                                     Paraná em 01/12/08                          -                   </t>
  </si>
  <si>
    <t xml:space="preserve">                             Campus Cornélio Procópio                -        C.Procópio/PR</t>
  </si>
  <si>
    <t>TOTAL DO ITEM  c/BDI (R$)</t>
  </si>
  <si>
    <t>Obra:Reforma com adequação da CANTINA</t>
  </si>
  <si>
    <t>DEMOLICAO DE ALVENARIA DE ELEMENTOS CERAMICOS VAZADOS</t>
  </si>
  <si>
    <t>RETIRADA DE PORTA DE FERRO  400X210cm</t>
  </si>
  <si>
    <t>DEMOLIÇÃO DE BALCÃO  E RETIRADA DE PORTA METÁLICA</t>
  </si>
  <si>
    <t>DESCRIÇÃO DO SERVIÇO</t>
  </si>
  <si>
    <t>UNID. MEDIDA</t>
  </si>
  <si>
    <t>MATERIAL</t>
  </si>
  <si>
    <t>TOTAL</t>
  </si>
  <si>
    <t>TOTAL C/BDI</t>
  </si>
  <si>
    <t>CUSTO UNIT. (S/BDI)</t>
  </si>
  <si>
    <t>cod</t>
  </si>
  <si>
    <t>Ítem</t>
  </si>
  <si>
    <t>CONCRETO ESTRUTURAL FCK=20MPA, VIRADO EM BETONEIRA C/ CARREGADOR MECANICO, NA OBRA, SEM LANCAMENTO</t>
  </si>
  <si>
    <t>74007/2</t>
  </si>
  <si>
    <t>FORMA TABUAS MADEIRA 3A P/ PECAS CONCRETO ARM, REAPR 2X, INCL MONTAGEM E DESMONTAGEM.</t>
  </si>
  <si>
    <t>74157/3</t>
  </si>
  <si>
    <t>LANCAMENTO/APLICACAO MANUAL DE CONCRETO EM ESTRUTURAS</t>
  </si>
  <si>
    <t>73935/2</t>
  </si>
  <si>
    <t>ALVENARIA EM TIJOLO 6F CERAMICO FURADO 9X14X19CM, 1 VEZ, ASSENTADO EM ARGAMASSA TRACO 1:5 (CIMENTO E AREIA), E=1CM</t>
  </si>
  <si>
    <t>ALVENARIA DE CONTENÇÃO DE TERRA - ALTURA MÉDIA 70cm</t>
  </si>
  <si>
    <t>VIGAS  BALDRAME: VIGA 14X20 ARMADO COM 4F 10,0mm, ESTRIBO 4,2mm cada 20cm</t>
  </si>
  <si>
    <t>ATERRO INTERNO (EDIFICACOES) COMPACTADO MANUALMENTE</t>
  </si>
  <si>
    <t xml:space="preserve">ATERRO INTERNO </t>
  </si>
  <si>
    <t>VIGAS  da LAJE: VIGA 14X20 ARMADO COM 4F 10,0mm, ESTRIBO 4,2mm cada 20cm</t>
  </si>
  <si>
    <t>73990/1</t>
  </si>
  <si>
    <t>ARMACAO ACO CA-50, CA-60 P/1,0M3 DE CONCRETO</t>
  </si>
  <si>
    <t>INSTALAÇÕES HIDRÁULICAS/ SANITÁRIAS</t>
  </si>
  <si>
    <t>74165/2</t>
  </si>
  <si>
    <t>74165/4</t>
  </si>
  <si>
    <t>75030/1</t>
  </si>
  <si>
    <t>74176/1</t>
  </si>
  <si>
    <t>REGISTRO GAVETA 3/4" COM CANOPLA ACABAMENTO CROMADO SIMPLES - FORNECIMENTO E INSTALACAO</t>
  </si>
  <si>
    <t>73928/2</t>
  </si>
  <si>
    <t xml:space="preserve">CHAPISCO TRACO 1:3 (CIMENTO E AREIA), ESPESSURA 0,5CM, PREPARO MANUAL </t>
  </si>
  <si>
    <t>PISO</t>
  </si>
  <si>
    <t>74193/1</t>
  </si>
  <si>
    <t>VASO SANITARIO COM CAIXA DE DESCARGA ACOPLADA - LOUCA BRANCA</t>
  </si>
  <si>
    <t>73947/1</t>
  </si>
  <si>
    <t>RALO SIFONADO DE PVC 100X100MM SIMPLES - FORNECIMENTO E INSTALACAO</t>
  </si>
  <si>
    <t>74072/3</t>
  </si>
  <si>
    <t>BARRA DE APOIO P/CADEIRANTE EM TUBO ACO 60CM, INOX D=4CM COM BRACADEIRA</t>
  </si>
  <si>
    <t>,</t>
  </si>
  <si>
    <t>ALVENARIA - ALTURA=1m-BALCÃO</t>
  </si>
  <si>
    <t>CHAPISCO TRACO 1:3 (CIMENTO E AREIA), ESPESSURA 0,5CM, PREPARO MANUAL (PARTE INTERNA DO BALCÃO)</t>
  </si>
  <si>
    <t>EMBOCO EM  PAREDES INTERNAS TRACO 1:5 (CAL E AREIA MEDIA), ESPESSURA 2,0CM, PREPARO MANUAL (PARTE INTERNA DO BALCÃO)</t>
  </si>
  <si>
    <t>74126/2</t>
  </si>
  <si>
    <t>GRANITO AMENDOA POLIDO PARA BANCADA, COM BOLEADOS E FAIXAS, E=2,0 CM, LARGURA 60CM - FORNECIMENTO E INSTALACAO</t>
  </si>
  <si>
    <t>QUADRO DE ALUMINIO ANODIZADO TIPO BARRA CHATA PARA VIDROS FIXOS, ALTURA 1,70M (INCLUSIVE PARA PORTA DE VIDRO)</t>
  </si>
  <si>
    <t>VIDRO TEMPERADO INCOLOR, ESPESSURA 10MM, FORNECIMENTO E INSTALACAO, INCLUSIVE PEÇAS PARA FIXAÇÃO  (INCLUSIVE PARA PORTA DE VIDRO)</t>
  </si>
  <si>
    <t>ABRIGO MEDINDO  70X150CM, 150CM DE ALTURA, COM 4 PILARES DE CONCRETO 10X10CM, FECHAMENTO SUPERIOR EM LAJE E FECHAMENTOS LATERAIS EM TELA DE ARAME GALVANIZADO, COM PORTA DE 60X150CM</t>
  </si>
  <si>
    <t>EXAUSTOR DIAM.30CM, ELÉTRICO, FIXADO NA PAREDE DE TIJOLO, SOBRE A PIA</t>
  </si>
  <si>
    <t>LAVATORIO LOUÇA BR MEDIO LUXO C/LADRAO MED 55X45 RABICHO CROMADO DE 1/2", C/COLUNA INCL ACESSORIOS DE FIXACAO, FERRAGENS EM METAL CROMADO SIFAO 1680 DE 1"X1.1/4" TORNEIRA C/AREJADOR VALVULA DE ESCOAMENTO 1603 RABICHO EM PVC. - FORNECIM</t>
  </si>
  <si>
    <t>73750/1</t>
  </si>
  <si>
    <t>INSTALAÇÃO ELÉTRICA - GLOBAL</t>
  </si>
  <si>
    <t xml:space="preserve">FORRO DE PVC BRANCO LÂMINAS DE 100mm, INCLUSIVE FIXACAO </t>
  </si>
  <si>
    <t>TOTAL GERAL COM BDI 30%</t>
  </si>
  <si>
    <t>PASSARINHEIRAS (COLOCAR NA CUMEEIRA DO KALHETÃO)</t>
  </si>
  <si>
    <t>ÁREA DE REFORMA / ADEQUAÇÃO (m²)=</t>
  </si>
  <si>
    <t>pç</t>
  </si>
  <si>
    <t xml:space="preserve">VALOR DA REFORMA: </t>
  </si>
  <si>
    <t xml:space="preserve">PROJETO : </t>
  </si>
  <si>
    <t>AREA  DA AREFORMA (m²):</t>
  </si>
  <si>
    <r>
      <t xml:space="preserve"> </t>
    </r>
    <r>
      <rPr>
        <b/>
        <sz val="10"/>
        <rFont val="Arial"/>
        <family val="2"/>
      </rPr>
      <t>REFORMA COM ADEQUAÇÃO DA CANTINA</t>
    </r>
  </si>
  <si>
    <t>CAIXA DE ESGOTO, LIMPEZA  / LIGAÇÕES DE ESGOTO E ÁGUA FRIA NAS RESPECTIVAS INSTALAÇÕES EXISTENTES</t>
  </si>
  <si>
    <t>MAT+MO</t>
  </si>
  <si>
    <t>73899/2</t>
  </si>
  <si>
    <t>RETIRADA DE PEÇAS COZINHA (PIAS E BALCÕES)</t>
  </si>
  <si>
    <t>74156/3</t>
  </si>
  <si>
    <t xml:space="preserve"> ESTACA A TRADO (BROCA) DIAMETRO = 20 CM, EM CONCRETO MOLDADO IN LOCO, 15 MPA</t>
  </si>
  <si>
    <t>FORMAS MANUSEÁVEIS PARA PAREDES DE CONCRETO MOLDADAS IN LOCO, DE EDIFICAÇÕES DE PAVIMENTO ÚNICO, EM FACES INTERNAS DE PAREDES. AF_06/2015</t>
  </si>
  <si>
    <t>CONCRETO FCK = 25MPA, TRAÇO 1:2,3:2,7 (CIMENTO/ AREIA MÉDIA/ BRITA 1) - PREPARO MECÂNICO COM BETONEIRA 400 L. AF_07/2016</t>
  </si>
  <si>
    <t>ARMACAO ACO CA-50, CA-60 P/ PILARES</t>
  </si>
  <si>
    <t>74141/2</t>
  </si>
  <si>
    <t>REVESTIMENTO CERÂMICO PARA PAREDES INTERNAS COM PLACAS TIPO GRÊS OU SEMI-GRÊS DE DIMENSÕES 33X45 CM APLICADAS EM AMBIENTES DE ÁREA MAIOR QUE 5 M² A MEIA ALTURA DAS PAREDES</t>
  </si>
  <si>
    <t>COZINHA + CAIXA = (3,7+4,0+2,0)X1,60 = 15,6 m²</t>
  </si>
  <si>
    <t>KIT DE PORTA DE MADEIRA PARA VERNIZ, SEMI-OCA (LEVE OU MÉDIA), PADRÃO POPULAR,  70X210CM, ESPESSURA DE 3,5CM, ITENS INCLUSOS: DOBRADIÇAS, MONTAGEM E INSTALAÇÃO DO BATENTE, COM FECHADURA - FORNECIMENTO E INSTALAÇÃO. AF_08/2015</t>
  </si>
  <si>
    <t>KIT DE PORTA DE MADEIRA PARA VERNIZ, SEMI-OCA (LEVE OU MÉDIA), PADRÃO POPULAR,  80X210CM, ESPESSURA DE 3,5CM, ITENS INCLUSOS: DOBRADIÇAS, MONTAGEM E INSTALAÇÃO DO BATENTE, COM FECHADURA - FORNECIMENTO E INSTALAÇÃO. AF_08/2015 [1 DE ABRIR + 1 DE CORRER]</t>
  </si>
  <si>
    <r>
      <t>TUBO PVC</t>
    </r>
    <r>
      <rPr>
        <b/>
        <sz val="11"/>
        <rFont val="Calibri"/>
        <family val="2"/>
      </rPr>
      <t xml:space="preserve"> ESGOTO</t>
    </r>
    <r>
      <rPr>
        <sz val="11"/>
        <rFont val="Calibri"/>
        <family val="2"/>
      </rPr>
      <t xml:space="preserve"> E AGUAS PLUVIAIS PREDIAL DN 50MM, INCLUSIVE CONEXOES - FORNECIMENTO E INSTALACAO</t>
    </r>
  </si>
  <si>
    <r>
      <t>TUBO PVC</t>
    </r>
    <r>
      <rPr>
        <b/>
        <sz val="11"/>
        <rFont val="Calibri"/>
        <family val="2"/>
      </rPr>
      <t xml:space="preserve"> ESGOTO</t>
    </r>
    <r>
      <rPr>
        <sz val="11"/>
        <rFont val="Calibri"/>
        <family val="2"/>
      </rPr>
      <t xml:space="preserve"> E AGUAS PLUVIAIS PREDIAL DN 100MM, INCLUSIVE CONEXOES - FORNECIMENTO E INSTALACAO</t>
    </r>
  </si>
  <si>
    <r>
      <t xml:space="preserve">TUBO PVC SOLDAVEL </t>
    </r>
    <r>
      <rPr>
        <b/>
        <sz val="11"/>
        <rFont val="Calibri"/>
        <family val="2"/>
      </rPr>
      <t>AGUA FRIA</t>
    </r>
    <r>
      <rPr>
        <sz val="11"/>
        <rFont val="Calibri"/>
        <family val="2"/>
      </rPr>
      <t xml:space="preserve"> DN 25MM, INCLUSIVE CONEXOES - FORNECIMENTO E INSTALACAO</t>
    </r>
  </si>
  <si>
    <t>PIA DE COZINHA EM ALVENARIA, (200X60)cm, AZULEJADA NA BASE, TAMPO DE INOX E COM DUAS CUBAS INOX, INCLUSIVE DUASTORNEIRA DE PRESSÃO/ VÁLVULA/SIFÃO E LIGAÇÃO DE ESGOTO</t>
  </si>
  <si>
    <t>EXTINTOR DE INCÊNDIO (PQS  4kg  = 1   +   ÁGUA PRESSUR. 10l = 1)</t>
  </si>
  <si>
    <t>CONJUNTO MESA E 4 CADEIRAS PARA LANCHONETE - INSTALADO</t>
  </si>
  <si>
    <t>un.</t>
  </si>
  <si>
    <t>UENP CCP</t>
  </si>
  <si>
    <t>CAMPUS UNIVERSITÁRIO - ROD. PR 190 km 0</t>
  </si>
  <si>
    <t xml:space="preserve">REMOÇÃO DO PISO CERÂMICO - REMOCAO DE  SUBSTRATO DE ADERENCIA EM ARGAMASSA  </t>
  </si>
  <si>
    <t>MO</t>
  </si>
  <si>
    <t>S/BDI</t>
  </si>
  <si>
    <t>C/BDI</t>
  </si>
  <si>
    <t>INFRAESTRUTURA</t>
  </si>
  <si>
    <t>SEPERESTRUTURA E ALVENARIA</t>
  </si>
  <si>
    <t>CONTRAPISO/LASTRO CONCRETO 1:3:6 S/BETONEIRA E=5CM - [wc]</t>
  </si>
  <si>
    <t>ALVENARIA EM TIJOLO CERAMICO LAMINADO 5X10X20CM 1/2 VEZ (ESPESSURA 10CM), ASSENTADO COM ARGAMASSA TRACO 1:2:8 (CIMENTO, CAL E AREIA) - [coz]</t>
  </si>
  <si>
    <t>FORMA TABUAS MADEIRA 3A P/ PECAS CONCRETO ARM, REAPR 2X, INCL MONTAGEM E DESMONTAGEM. [wc]</t>
  </si>
  <si>
    <t>CONCRETO ESTRUTURAL FCK=20MPA, VIRADO EM BETONEIRA C/ CARREGADOR MECANICO, NA OBRA, SEM LANCAMENTO [wc]</t>
  </si>
  <si>
    <t>ARMACAO ACO CA-50, CA-60 P/1,0M3 DE CONCRETO [wc]</t>
  </si>
  <si>
    <t>LANCAMENTO/APLICACAO MANUAL DE CONCRETO EM ESTRUTURAS [wc]</t>
  </si>
  <si>
    <t>LAJE PRE-MOLDADA P/FORRO, SOBRECARGA 100KG/M2,VAOS ATE 3,50M/E=8CM, C/LAJOTAS E CAP.C/CONC FCK=20MPA, 3CM, INTER-EIXO 38CM, C/ESCORAMENTO (REAPR.3X) E FERRAGEM NEGATIVA [wc]</t>
  </si>
  <si>
    <t>IMPERMEABILIZACAO DE SUPERFICIE COM ARGAMASSA DE CIMENTO E AREIA, TRACO 1:3, COM ADITIVO IMPERMEABILIZANTE, E=3 CM [wc]</t>
  </si>
  <si>
    <t>JANELA BASCULANTE EM CHAPA DE ACO INCLUSIVE VIDRO COMUM  4mm   [wc]</t>
  </si>
  <si>
    <t>ESTACAS (brocas manuais)-[12x]</t>
  </si>
  <si>
    <t>PILAR: PILAR 14X20 C/ 4F 10,0mm, ESTRIBOS 4,2mm cada 20cm [12x]</t>
  </si>
  <si>
    <t xml:space="preserve">ALVENARIA DE VEDAÇÃO DE BLOCOS CERÂMICOS FURADOS NA HORIZONTAL DE 9X14X19CM - </t>
  </si>
  <si>
    <t xml:space="preserve">EMBOCO EM  PAREDES INTERNAS TRACO 1:5 (CAL E AREIA MEDIA), ESPESSURA 2,0CM, PREPARO MANUAL </t>
  </si>
  <si>
    <t>LAJE COBERTURA IMPERMEABILIZADA - com beiral de 50 cm</t>
  </si>
  <si>
    <t>PAPELEIRA  DE PVC FIXADA NA PAREDE - FORNECIMENTO E INSTALACAO</t>
  </si>
  <si>
    <t>TOALHEIRA DE PVC FIXADA NA PAREDE - FORNECIMENTO E INSTALACAO</t>
  </si>
  <si>
    <t>74125/001</t>
  </si>
  <si>
    <t>Elétrica - Acessórios p/ eletrodutos</t>
  </si>
  <si>
    <t>Arruela zamak</t>
  </si>
  <si>
    <t>1/2"</t>
  </si>
  <si>
    <t>1 pç</t>
  </si>
  <si>
    <t>Bucha zamak</t>
  </si>
  <si>
    <t>1.1/2"</t>
  </si>
  <si>
    <t>4 pç</t>
  </si>
  <si>
    <t>Bujão de aço galvanizado</t>
  </si>
  <si>
    <t>3"</t>
  </si>
  <si>
    <t>Caixa PVC</t>
  </si>
  <si>
    <t>4x2"</t>
  </si>
  <si>
    <t>2 pç</t>
  </si>
  <si>
    <t>Curva 45º PVC rosca</t>
  </si>
  <si>
    <t>Curva 90º PVC longa rosca</t>
  </si>
  <si>
    <t>Curva 90º aço galvanizado</t>
  </si>
  <si>
    <t>Luva PVC encaixe</t>
  </si>
  <si>
    <t>1"</t>
  </si>
  <si>
    <t>12 pç</t>
  </si>
  <si>
    <t>3/4"</t>
  </si>
  <si>
    <t>Luva PVC rosca</t>
  </si>
  <si>
    <t>5 pç</t>
  </si>
  <si>
    <t>Luva aço galvan. pesado</t>
  </si>
  <si>
    <t>3 pç</t>
  </si>
  <si>
    <t>Elétrica - Acessórios uso geral</t>
  </si>
  <si>
    <t>Arruela de pressão galvan.</t>
  </si>
  <si>
    <t>1/4"</t>
  </si>
  <si>
    <t>Bucha de nylon</t>
  </si>
  <si>
    <t>S4</t>
  </si>
  <si>
    <t>S6</t>
  </si>
  <si>
    <t>143 pç</t>
  </si>
  <si>
    <t>Fita isolante autofusão</t>
  </si>
  <si>
    <t>20m</t>
  </si>
  <si>
    <t>Parafuso fenda galvan. cab. panela</t>
  </si>
  <si>
    <t>2,9x25mm autoatarrachante</t>
  </si>
  <si>
    <t>4,2x32mm autoatarrachante</t>
  </si>
  <si>
    <t>139 pç</t>
  </si>
  <si>
    <t>4,8x45mm autoatarrachante</t>
  </si>
  <si>
    <t>Elétrica - Cabo Bipolar (cobre)</t>
  </si>
  <si>
    <t>Isol.EPR - 450/750V (ref. Inbrac PB)</t>
  </si>
  <si>
    <t>2.5 mm²</t>
  </si>
  <si>
    <t>4,40 m</t>
  </si>
  <si>
    <t>Isol.PVC - ench.PVC - 0,6/1kV (ref. Pirelli Sintenax Econax)</t>
  </si>
  <si>
    <t>248,00 m</t>
  </si>
  <si>
    <t>Elétrica - Cabo Unipolar (cobre)</t>
  </si>
  <si>
    <t>Isol.HEPR - ench.EVA - 0,6/1kV (ref. Pirelli Afumex)</t>
  </si>
  <si>
    <t>1.5 mm²</t>
  </si>
  <si>
    <t>390,10 m</t>
  </si>
  <si>
    <t>10 mm²</t>
  </si>
  <si>
    <t>4,00 m</t>
  </si>
  <si>
    <t>256,80 m</t>
  </si>
  <si>
    <t>Elétrica - Caixa de passagem - sobrepor</t>
  </si>
  <si>
    <t>Aço pintada (ref Brum)</t>
  </si>
  <si>
    <t>200x200x100 mm</t>
  </si>
  <si>
    <t>14 pç</t>
  </si>
  <si>
    <t>Elétrica - Canaleta PVC</t>
  </si>
  <si>
    <t>Canaleta PVC lisa</t>
  </si>
  <si>
    <t>50x80mm</t>
  </si>
  <si>
    <t>2,00 m</t>
  </si>
  <si>
    <t>80x80mm</t>
  </si>
  <si>
    <t>1,00 m</t>
  </si>
  <si>
    <t>Elétrica - Dispositivo Elétrico - embutido</t>
  </si>
  <si>
    <t>Placa 2x4"</t>
  </si>
  <si>
    <t>Placa p/ 1 função</t>
  </si>
  <si>
    <t>S/ placa</t>
  </si>
  <si>
    <t>Interruptor 1 tecla simples</t>
  </si>
  <si>
    <t>9 pç</t>
  </si>
  <si>
    <t>Tomada hexagonal (NBR 14136) 2P+T 10A</t>
  </si>
  <si>
    <t>Elétrica - Dispositivo Elétrico - sobrepor</t>
  </si>
  <si>
    <t>Conjunto tomada NEMA 3P &amp; disjuntor (5 a 10xIn)</t>
  </si>
  <si>
    <t>Disj. bipolar 20 A</t>
  </si>
  <si>
    <t>Tomada de sobrepor</t>
  </si>
  <si>
    <t>20 pç</t>
  </si>
  <si>
    <t>Tomada hexagonal (NBR 14136) 2P+T 20A</t>
  </si>
  <si>
    <t>Elétrica - Dispositivo de Proteção</t>
  </si>
  <si>
    <t>Disjuntor Unipolar Termomagnético - norma DIN</t>
  </si>
  <si>
    <t>10 A</t>
  </si>
  <si>
    <t>20 A</t>
  </si>
  <si>
    <t>50 A</t>
  </si>
  <si>
    <t>Disjuntor bipolar termomagnético (380 V/220 V) - DIN</t>
  </si>
  <si>
    <t>10 A - 4.5 kA</t>
  </si>
  <si>
    <t>Elétrica - Eletroduto PVC encaixe</t>
  </si>
  <si>
    <t>Braçadeira galvan. tipo cunha</t>
  </si>
  <si>
    <t>50 pç</t>
  </si>
  <si>
    <t>89 pç</t>
  </si>
  <si>
    <t>Eletroduto, vara 3,0m</t>
  </si>
  <si>
    <t>65,30 m</t>
  </si>
  <si>
    <t>129,30 m</t>
  </si>
  <si>
    <t>Elétrica - Eletroduto PVC flexível</t>
  </si>
  <si>
    <t>Eletroduto pesado</t>
  </si>
  <si>
    <t>18,50 m</t>
  </si>
  <si>
    <t>Elétrica - Eletroduto PVC rosca</t>
  </si>
  <si>
    <t>Elétrica - Luminária e acessórios</t>
  </si>
  <si>
    <t>Luminária Led</t>
  </si>
  <si>
    <t>TD 51 2x18W</t>
  </si>
  <si>
    <t>29 pç</t>
  </si>
  <si>
    <t>Soquete</t>
  </si>
  <si>
    <t>base G 13</t>
  </si>
  <si>
    <t>Elétrica - Lâmpadas Led</t>
  </si>
  <si>
    <t>Tubular Led</t>
  </si>
  <si>
    <t>18W</t>
  </si>
  <si>
    <t>Elétrica - Material p/ entrada serviço</t>
  </si>
  <si>
    <t>Braçadeira aço galvan. p/ caixa medição</t>
  </si>
  <si>
    <t>R=102mm</t>
  </si>
  <si>
    <t>Cabeçote alumínio p/ eletroduto</t>
  </si>
  <si>
    <t>Caixa inspeção de aterramento</t>
  </si>
  <si>
    <t>250x250x400mm</t>
  </si>
  <si>
    <t>Flange ferro galvanizado</t>
  </si>
  <si>
    <t>roscado 1.1/2"</t>
  </si>
  <si>
    <t>Haste de aterramento aço/cobre</t>
  </si>
  <si>
    <t>D=15mm, comprimento 2,4m</t>
  </si>
  <si>
    <t>Isolador roldana 600V</t>
  </si>
  <si>
    <t>Porcelana vidrada</t>
  </si>
  <si>
    <t>Parafuso aço galvanizado cabeça quadr.</t>
  </si>
  <si>
    <t>Rosca M16x2, comprim. 100mm</t>
  </si>
  <si>
    <t>Poste de tubo galvanizado</t>
  </si>
  <si>
    <t>D=102mm, L=6,0m</t>
  </si>
  <si>
    <t>Elétrica - Quadro de medição - COPEL</t>
  </si>
  <si>
    <t>Unidade consumidora individual - sobrepor</t>
  </si>
  <si>
    <t>Caixa "GNE" p/ medidor polifásico</t>
  </si>
  <si>
    <t>Elétrica - Quadro distrib. chapa pintada - sobrepor</t>
  </si>
  <si>
    <t>Barr. trif., disj. geral, compacto - UL (Ref. Moratori)</t>
  </si>
  <si>
    <t>Cap. 15 disj. unip. - In barr. 100 A</t>
  </si>
  <si>
    <t>Lógica - Acessórios p/ eletrodutos</t>
  </si>
  <si>
    <t>Lógica - Caixa de passagem - embutir</t>
  </si>
  <si>
    <t>Alvenaria</t>
  </si>
  <si>
    <t>300x300x300mm</t>
  </si>
  <si>
    <t>Tampa 300x300x50mm</t>
  </si>
  <si>
    <t>Lógica - Dispositivo Lógica - embutir</t>
  </si>
  <si>
    <t>Placa 2x4</t>
  </si>
  <si>
    <t>Placa p/ 1 função retangular</t>
  </si>
  <si>
    <t>Tomada retangular RJ45</t>
  </si>
  <si>
    <t>Lógica - Eletroduto PVC flexível</t>
  </si>
  <si>
    <t>Eletroduto leve</t>
  </si>
  <si>
    <t>37,80 m</t>
  </si>
  <si>
    <t>TV Cabo - Acessórios p/ eletrodutos</t>
  </si>
  <si>
    <t>TV Cabo - Dispositivo TV/Som</t>
  </si>
  <si>
    <t>tomada 2P e tomada TV 9,5 mm</t>
  </si>
  <si>
    <t>Telefônica (dutos) - Acessórios p/ eletrodutos</t>
  </si>
  <si>
    <t>Caixa PVC sistema X</t>
  </si>
  <si>
    <t>75x65x35 mm</t>
  </si>
  <si>
    <t>6 pç</t>
  </si>
  <si>
    <t>Telefônica (dutos) - Acessórios uso geral</t>
  </si>
  <si>
    <t>21 pç</t>
  </si>
  <si>
    <t>Telefônica (dutos) - Caixa de passagem - embutir</t>
  </si>
  <si>
    <t>Telefônica (dutos) - Dispositivo Elétrico - sobrepor</t>
  </si>
  <si>
    <t>Placa sistema X</t>
  </si>
  <si>
    <t>Tomada telefone retangular RJ11</t>
  </si>
  <si>
    <t>Telefônica (dutos) - Eletroduto PVC encaixe</t>
  </si>
  <si>
    <t>22,60 m</t>
  </si>
  <si>
    <t>Telefônica (dutos) - Eletroduto PVC flexível</t>
  </si>
  <si>
    <t>15,30 m</t>
  </si>
  <si>
    <t>00011246 !EM PROCESSO DE DESATIVACAO! CAIXA DE PASSAGEM N 1 PADRAO TELEBRAS DIM 10 X10 UN 9,32</t>
  </si>
  <si>
    <t>00001881 !EM PROCESSO DE DESATIVACAO! CURVA PVC 135G 1 1/2" P/ ELETRODUTO ROSCAVEL UN CR 13,00</t>
  </si>
  <si>
    <t>00001886 !EM PROCESSO DE DESATIVACAO! CURVA PVC 135G 1/2" P/ ELETRODUTO ROSCAVEL UN CR 4,72</t>
  </si>
  <si>
    <t>00002639 LUVA METALICA, PARA ELETRODUTO, ACABAMENTO GALVANIZADO ELETROLITICO, UN 4,12</t>
  </si>
  <si>
    <t>00020111 FITA ISOLANTE ADESIVA ANTICHAMA, USO ATE 750 V, EM ROLO DE 19 MM X 20 M UN C 5,16</t>
  </si>
  <si>
    <t>00000939 FIO DE COBRE, SOLIDO, CLASSE 1, ISOLACAO EM PVC/A, ANTICHAMA BWF-B, 450/750V, M 0,98  2,5mm2</t>
  </si>
  <si>
    <t>00013395 QUADRO DE DISTRIBUICAO COM BARRAMENTO TRIFASICO, DE EMBUTIR, EM CHAPA DE ACO UN 192,86</t>
  </si>
  <si>
    <t>00034623 DISJUNTOR TIPO DIN/IEC, BIPOLAR 40 ATE 50A UN CR 47,94</t>
  </si>
  <si>
    <t>00002680 ELETRODUTO DE PVC RIGIDO ROSCAVEL DE 1 1/2 ", SEM LUVA M CR 4,84</t>
  </si>
  <si>
    <t>total</t>
  </si>
  <si>
    <t>material elétrico</t>
  </si>
  <si>
    <t>m.o</t>
  </si>
  <si>
    <t>mat+mo</t>
  </si>
  <si>
    <t>COMP ELE</t>
  </si>
  <si>
    <t>PINTURA LATEX PVA AMBIENTES INTERNOS, DUAS DEMAOS - PAREDES EMBOÇADAS E TETO DO WC ;  REPINTURA EM IMPERMEABILIZANTE INCOLOR EM TIJOLO APARENTE;  PINTURA ESMALTE, NAS ESQUADRIAS METÁLICAS; PINTURA VERNIZ NAS ESQUADRIAS DE MADEIRA. - CORES, A MESMA DO EXISTENTE.</t>
  </si>
  <si>
    <t>jg</t>
  </si>
  <si>
    <t>REVESTIMENTO CERAMICO</t>
  </si>
  <si>
    <t>ESQUADRIAS - PORTAS E JANELAS</t>
  </si>
  <si>
    <t>PORTÃO DE FERRO (GRADE) PARA ABRIGO DE GÁS (170x120)</t>
  </si>
  <si>
    <t>BALCÃO DE ATENDIMENTO</t>
  </si>
  <si>
    <t>ABRIGO PARA GÁS (EXTERNO) / EXAUSTOR</t>
  </si>
  <si>
    <t>LOUÇAS SANITÁRIAS , ACESSÓRIOS DE WC e PIA DE COZINHA</t>
  </si>
  <si>
    <t>FORRO PVC</t>
  </si>
  <si>
    <t>TELHADO</t>
  </si>
  <si>
    <t>PINTURAS</t>
  </si>
  <si>
    <t>LIGAÇÕES, EXTINTORES E FINALIZAÇÕES</t>
  </si>
  <si>
    <t xml:space="preserve">PAREDE : CERÂMICA, BRANCO 33X45 </t>
  </si>
  <si>
    <t>WC (ALTURA DE REVESTIMENTO = 1,60M) = [(2,7X2)+7,0+5,8+1,5X8+4,0)*1,6] = 55,4 m²</t>
  </si>
  <si>
    <t>REVESTIMENTO CERÂMICO PARA PISO COM PLACAS TIPO GRÊS DE DIMENSÕES 45X45 CM APLICADA EM AMBIENTES DE ÁREA MAIOR QUE 10 M2. AF_06/2014 COR: AREIA OU CINZA CLARO</t>
  </si>
  <si>
    <t>1.1</t>
  </si>
  <si>
    <t>1.3</t>
  </si>
  <si>
    <t>2.1</t>
  </si>
  <si>
    <t>2.4</t>
  </si>
  <si>
    <t>2.5</t>
  </si>
  <si>
    <t>2.6</t>
  </si>
  <si>
    <t>2.7</t>
  </si>
  <si>
    <t>2.8</t>
  </si>
  <si>
    <t>2.9</t>
  </si>
  <si>
    <t>2.10</t>
  </si>
  <si>
    <t>2.11</t>
  </si>
  <si>
    <t>6.1</t>
  </si>
  <si>
    <t>3.1</t>
  </si>
  <si>
    <t>3.3</t>
  </si>
  <si>
    <t>3.4</t>
  </si>
  <si>
    <t>4.2</t>
  </si>
  <si>
    <t>4.3</t>
  </si>
  <si>
    <t>4.4</t>
  </si>
  <si>
    <t>4.5</t>
  </si>
  <si>
    <t>5.1</t>
  </si>
  <si>
    <t>5.2</t>
  </si>
  <si>
    <t>7.1</t>
  </si>
  <si>
    <t>7.2</t>
  </si>
  <si>
    <t>8.4</t>
  </si>
  <si>
    <t>8.5</t>
  </si>
  <si>
    <t>8.6</t>
  </si>
  <si>
    <t>9.1</t>
  </si>
  <si>
    <t>3.5</t>
  </si>
  <si>
    <t>3.6</t>
  </si>
  <si>
    <t>3.7</t>
  </si>
  <si>
    <t>3.8</t>
  </si>
  <si>
    <t>3.9</t>
  </si>
  <si>
    <t>3.10</t>
  </si>
  <si>
    <t>7.6</t>
  </si>
  <si>
    <t>7.7</t>
  </si>
  <si>
    <t>MÊS 1</t>
  </si>
  <si>
    <t>%</t>
  </si>
  <si>
    <t>R$</t>
  </si>
  <si>
    <t>MÊS 2</t>
  </si>
  <si>
    <t>PRAZO DE EXECUÇÃO = 2  MESES</t>
  </si>
  <si>
    <t>ENG./CREA-ASSINATURA :</t>
  </si>
  <si>
    <t>LOCAL, DATA :</t>
  </si>
  <si>
    <t>Descrição</t>
  </si>
  <si>
    <t>Fornecedor A</t>
  </si>
  <si>
    <t>Fornecedor B</t>
  </si>
  <si>
    <t>Fornecedor C</t>
  </si>
  <si>
    <t>Média</t>
  </si>
  <si>
    <t>Valor Total</t>
  </si>
  <si>
    <t>Item 01</t>
  </si>
  <si>
    <t xml:space="preserve">Metal franca </t>
  </si>
  <si>
    <t>Chairetable</t>
  </si>
  <si>
    <t>Piovezana</t>
  </si>
  <si>
    <t>mesa conjugada para 4 lugares (unitário)</t>
  </si>
  <si>
    <t>total para 40 unidades</t>
  </si>
  <si>
    <r>
      <rPr>
        <b/>
        <sz val="10"/>
        <color rgb="FF000000"/>
        <rFont val="Arial"/>
        <family val="2"/>
        <charset val="1"/>
      </rPr>
      <t xml:space="preserve">TOTAL </t>
    </r>
    <r>
      <rPr>
        <b/>
        <sz val="10"/>
        <color rgb="FFFF3333"/>
        <rFont val="Arial"/>
        <family val="2"/>
        <charset val="1"/>
      </rPr>
      <t xml:space="preserve"> </t>
    </r>
  </si>
  <si>
    <t>COMP MESAS</t>
  </si>
  <si>
    <t>gb</t>
  </si>
  <si>
    <t>4.6</t>
  </si>
  <si>
    <t xml:space="preserve">CAIXA D'AGUA EM POLIETILENO 1000 LITROS, COM TAMPA </t>
  </si>
  <si>
    <t>REGISTROS, TORNEIRA DE BOIA.  REGISTRO DE GAVETA BRUTO, LATÃO, ROSCÁVEL, 3/4", FORNECIDO E INSTALADO</t>
  </si>
  <si>
    <t>4.7</t>
  </si>
  <si>
    <t>4.8</t>
  </si>
  <si>
    <t>86914 TORNEIRA CROMADA 1/2" OU 3/4" PARA TANQUE, PADRÃO MÉDIO - FORNECIMENTO E INSTALAÇÃO UN CR 28,53 [TORNEIRA EXTERNA, DE JARDIM]</t>
  </si>
  <si>
    <t>PORTÃO DE FERRO (GRADE) PARA ABRIGO DO RESERVATÓRIO DE ÁGUA  (150X100)cm</t>
  </si>
  <si>
    <t>6.5</t>
  </si>
  <si>
    <t xml:space="preserve"> ESPELHO CRISTAL ESPESSURA 4MM, 50x60cm COM MOLDURA</t>
  </si>
  <si>
    <t xml:space="preserve">VALOR = </t>
  </si>
  <si>
    <t>DATA:</t>
  </si>
  <si>
    <t xml:space="preserve">LIMPEZA GLOBAL,  E  BOTA FORA </t>
  </si>
  <si>
    <t>INSTALAÇÃO DE MESAS e AR CONDICIONADO</t>
  </si>
  <si>
    <t>Preço Médio</t>
  </si>
  <si>
    <t>Valor total</t>
  </si>
  <si>
    <t xml:space="preserve">Item 01
</t>
  </si>
  <si>
    <t>FÓRUMA SOM 07.658.167/0001-93</t>
  </si>
  <si>
    <t xml:space="preserve">MAX SYSTEM CNPJ </t>
  </si>
  <si>
    <t xml:space="preserve"> CARLÃO REFRIGERAÇÃO 82.474.636/0001-30</t>
  </si>
  <si>
    <t>6x Ar condicionado 30.000 BTU</t>
  </si>
  <si>
    <t xml:space="preserve">TOTAL  </t>
  </si>
  <si>
    <t>AR 30.000 BTU</t>
  </si>
  <si>
    <t>MÉDIA</t>
  </si>
  <si>
    <t>ADOTAR</t>
  </si>
  <si>
    <t>UNITÁRIO</t>
  </si>
  <si>
    <t>COMP AR CONDICIONADO</t>
  </si>
  <si>
    <t>COMP MESA</t>
  </si>
</sst>
</file>

<file path=xl/styles.xml><?xml version="1.0" encoding="utf-8"?>
<styleSheet xmlns="http://schemas.openxmlformats.org/spreadsheetml/2006/main">
  <numFmts count="11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0.0%"/>
    <numFmt numFmtId="166" formatCode="#,##0.0000"/>
    <numFmt numFmtId="167" formatCode="0.0000%"/>
    <numFmt numFmtId="168" formatCode="#,##0.0"/>
    <numFmt numFmtId="169" formatCode="_-* #,##0_-;\-* #,##0_-;_-* &quot;-&quot;??_-;_-@_-"/>
    <numFmt numFmtId="170" formatCode="&quot; R$ &quot;* #,##0.00\ ;&quot;-R$ &quot;* #,##0.00\ ;&quot; R$ &quot;* \-#\ ;@\ "/>
    <numFmt numFmtId="171" formatCode="[$R$]\ #,##0.00;[Red]\-[$R$]\ #,##0.00"/>
    <numFmt numFmtId="172" formatCode="[$R$-416]\ #,##0.00;[Red]\-[$R$-416]\ #,##0.00"/>
  </numFmts>
  <fonts count="43">
    <font>
      <sz val="10"/>
      <name val="Arial"/>
    </font>
    <font>
      <sz val="10"/>
      <name val="Arial"/>
      <family val="2"/>
    </font>
    <font>
      <b/>
      <u/>
      <sz val="16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i/>
      <sz val="8.5"/>
      <name val="Arial"/>
      <family val="2"/>
    </font>
    <font>
      <b/>
      <sz val="9"/>
      <name val="Arial"/>
      <family val="2"/>
    </font>
    <font>
      <i/>
      <sz val="8"/>
      <name val="Arial"/>
      <family val="2"/>
    </font>
    <font>
      <b/>
      <i/>
      <sz val="10"/>
      <name val="Arial"/>
      <family val="2"/>
    </font>
    <font>
      <i/>
      <sz val="10.4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u/>
      <sz val="14"/>
      <name val="Arial"/>
      <family val="2"/>
    </font>
    <font>
      <b/>
      <sz val="8"/>
      <name val="Arial"/>
      <family val="2"/>
    </font>
    <font>
      <b/>
      <i/>
      <sz val="13"/>
      <name val="Arial"/>
      <family val="2"/>
    </font>
    <font>
      <b/>
      <sz val="15"/>
      <color indexed="8"/>
      <name val="UniversalBlack"/>
      <family val="2"/>
    </font>
    <font>
      <b/>
      <sz val="13"/>
      <color indexed="8"/>
      <name val="Times New Roman"/>
      <family val="1"/>
    </font>
    <font>
      <sz val="11"/>
      <name val="Arial"/>
      <family val="2"/>
    </font>
    <font>
      <sz val="12"/>
      <name val="Arial"/>
      <family val="2"/>
    </font>
    <font>
      <sz val="8"/>
      <name val="Arial"/>
      <family val="2"/>
    </font>
    <font>
      <sz val="8"/>
      <color indexed="63"/>
      <name val="Arial"/>
      <family val="2"/>
    </font>
    <font>
      <sz val="9"/>
      <name val="Arial"/>
      <family val="2"/>
    </font>
    <font>
      <i/>
      <sz val="10"/>
      <name val="Arial"/>
      <family val="2"/>
    </font>
    <font>
      <i/>
      <sz val="11"/>
      <name val="Arial"/>
      <family val="2"/>
    </font>
    <font>
      <b/>
      <u/>
      <sz val="12"/>
      <name val="Arial"/>
      <family val="2"/>
    </font>
    <font>
      <sz val="11"/>
      <name val="Calibri"/>
      <family val="2"/>
    </font>
    <font>
      <sz val="11"/>
      <color indexed="8"/>
      <name val="Calibri"/>
      <family val="2"/>
    </font>
    <font>
      <b/>
      <sz val="11"/>
      <name val="Calibri"/>
      <family val="2"/>
    </font>
    <font>
      <sz val="14"/>
      <color rgb="FF000000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b/>
      <sz val="14"/>
      <color rgb="FF000000"/>
      <name val="Arial"/>
      <family val="2"/>
    </font>
    <font>
      <sz val="9"/>
      <name val="Times New Roman"/>
      <family val="1"/>
    </font>
    <font>
      <sz val="10"/>
      <name val="Arial"/>
      <family val="2"/>
    </font>
    <font>
      <u/>
      <sz val="10"/>
      <color rgb="FF339900"/>
      <name val="Arial"/>
      <family val="2"/>
    </font>
    <font>
      <i/>
      <sz val="12"/>
      <name val="Arial"/>
      <family val="2"/>
    </font>
    <font>
      <sz val="8"/>
      <color theme="1"/>
      <name val="Arial"/>
      <family val="2"/>
    </font>
    <font>
      <sz val="8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sz val="10"/>
      <name val="Arial"/>
      <family val="2"/>
      <charset val="1"/>
    </font>
    <font>
      <b/>
      <sz val="10"/>
      <color rgb="FFFF3333"/>
      <name val="Arial"/>
      <family val="2"/>
      <charset val="1"/>
    </font>
    <font>
      <sz val="10"/>
      <color rgb="FF000000"/>
      <name val="Arial"/>
      <family val="2"/>
      <charset val="1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auto="1"/>
        <bgColor indexed="64"/>
      </patternFill>
    </fill>
    <fill>
      <patternFill patternType="solid">
        <fgColor auto="1"/>
        <bgColor indexed="56"/>
      </patternFill>
    </fill>
    <fill>
      <patternFill patternType="solid">
        <fgColor auto="1"/>
        <bgColor indexed="26"/>
      </patternFill>
    </fill>
    <fill>
      <patternFill patternType="solid">
        <fgColor rgb="FFDDDDDD"/>
        <bgColor rgb="FFCCFFCC"/>
      </patternFill>
    </fill>
    <fill>
      <patternFill patternType="solid">
        <fgColor rgb="FFFFFFFF"/>
        <bgColor rgb="FFFFFFCC"/>
      </patternFill>
    </fill>
  </fills>
  <borders count="5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auto="1"/>
      </left>
      <right style="medium">
        <color indexed="64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10" fillId="0" borderId="0"/>
    <xf numFmtId="0" fontId="26" fillId="0" borderId="0"/>
    <xf numFmtId="44" fontId="33" fillId="0" borderId="0" applyFont="0" applyFill="0" applyBorder="0" applyAlignment="0" applyProtection="0"/>
    <xf numFmtId="9" fontId="33" fillId="0" borderId="0" applyFont="0" applyFill="0" applyBorder="0" applyAlignment="0" applyProtection="0"/>
  </cellStyleXfs>
  <cellXfs count="439">
    <xf numFmtId="0" fontId="0" fillId="0" borderId="0" xfId="0"/>
    <xf numFmtId="0" fontId="0" fillId="0" borderId="0" xfId="0" applyBorder="1"/>
    <xf numFmtId="164" fontId="0" fillId="0" borderId="0" xfId="0" applyNumberFormat="1"/>
    <xf numFmtId="0" fontId="4" fillId="0" borderId="0" xfId="0" applyFont="1" applyBorder="1" applyAlignment="1">
      <alignment horizontal="center"/>
    </xf>
    <xf numFmtId="0" fontId="0" fillId="0" borderId="2" xfId="0" applyBorder="1"/>
    <xf numFmtId="0" fontId="19" fillId="0" borderId="0" xfId="0" applyFont="1" applyBorder="1"/>
    <xf numFmtId="4" fontId="19" fillId="0" borderId="0" xfId="0" applyNumberFormat="1" applyFont="1" applyBorder="1"/>
    <xf numFmtId="4" fontId="20" fillId="0" borderId="0" xfId="0" applyNumberFormat="1" applyFont="1" applyBorder="1"/>
    <xf numFmtId="0" fontId="10" fillId="0" borderId="1" xfId="0" applyFont="1" applyBorder="1" applyAlignment="1">
      <alignment horizontal="center"/>
    </xf>
    <xf numFmtId="0" fontId="21" fillId="0" borderId="1" xfId="0" applyFont="1" applyBorder="1" applyAlignment="1">
      <alignment horizontal="center" vertical="center"/>
    </xf>
    <xf numFmtId="165" fontId="10" fillId="0" borderId="7" xfId="0" applyNumberFormat="1" applyFont="1" applyBorder="1"/>
    <xf numFmtId="165" fontId="10" fillId="0" borderId="9" xfId="0" applyNumberFormat="1" applyFont="1" applyBorder="1"/>
    <xf numFmtId="4" fontId="0" fillId="0" borderId="0" xfId="0" applyNumberFormat="1"/>
    <xf numFmtId="2" fontId="0" fillId="0" borderId="0" xfId="0" applyNumberFormat="1" applyBorder="1"/>
    <xf numFmtId="2" fontId="19" fillId="0" borderId="3" xfId="0" applyNumberFormat="1" applyFont="1" applyBorder="1" applyAlignment="1">
      <alignment horizontal="center"/>
    </xf>
    <xf numFmtId="2" fontId="19" fillId="0" borderId="0" xfId="0" applyNumberFormat="1" applyFont="1" applyBorder="1"/>
    <xf numFmtId="2" fontId="0" fillId="0" borderId="0" xfId="0" applyNumberFormat="1"/>
    <xf numFmtId="0" fontId="10" fillId="2" borderId="18" xfId="0" applyFont="1" applyFill="1" applyBorder="1"/>
    <xf numFmtId="0" fontId="2" fillId="2" borderId="10" xfId="0" applyFont="1" applyFill="1" applyBorder="1"/>
    <xf numFmtId="0" fontId="10" fillId="2" borderId="19" xfId="0" applyFont="1" applyFill="1" applyBorder="1"/>
    <xf numFmtId="0" fontId="10" fillId="2" borderId="21" xfId="0" applyFont="1" applyFill="1" applyBorder="1"/>
    <xf numFmtId="0" fontId="4" fillId="2" borderId="7" xfId="0" applyFont="1" applyFill="1" applyBorder="1"/>
    <xf numFmtId="0" fontId="3" fillId="2" borderId="7" xfId="0" applyFont="1" applyFill="1" applyBorder="1"/>
    <xf numFmtId="169" fontId="3" fillId="2" borderId="7" xfId="1" applyNumberFormat="1" applyFont="1" applyFill="1" applyBorder="1" applyAlignment="1">
      <alignment horizontal="center" vertical="center"/>
    </xf>
    <xf numFmtId="0" fontId="10" fillId="2" borderId="7" xfId="0" applyFont="1" applyFill="1" applyBorder="1"/>
    <xf numFmtId="4" fontId="10" fillId="2" borderId="7" xfId="0" applyNumberFormat="1" applyFont="1" applyFill="1" applyBorder="1"/>
    <xf numFmtId="169" fontId="10" fillId="2" borderId="7" xfId="1" applyNumberFormat="1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/>
    </xf>
    <xf numFmtId="164" fontId="10" fillId="2" borderId="7" xfId="0" applyNumberFormat="1" applyFont="1" applyFill="1" applyBorder="1"/>
    <xf numFmtId="0" fontId="10" fillId="2" borderId="22" xfId="0" applyFont="1" applyFill="1" applyBorder="1"/>
    <xf numFmtId="4" fontId="9" fillId="2" borderId="7" xfId="0" applyNumberFormat="1" applyFont="1" applyFill="1" applyBorder="1"/>
    <xf numFmtId="4" fontId="3" fillId="2" borderId="7" xfId="0" applyNumberFormat="1" applyFont="1" applyFill="1" applyBorder="1"/>
    <xf numFmtId="164" fontId="3" fillId="2" borderId="7" xfId="0" applyNumberFormat="1" applyFont="1" applyFill="1" applyBorder="1"/>
    <xf numFmtId="0" fontId="10" fillId="2" borderId="7" xfId="0" applyFont="1" applyFill="1" applyBorder="1" applyAlignment="1">
      <alignment vertical="top" wrapText="1"/>
    </xf>
    <xf numFmtId="0" fontId="10" fillId="2" borderId="7" xfId="0" applyFont="1" applyFill="1" applyBorder="1"/>
    <xf numFmtId="0" fontId="10" fillId="2" borderId="7" xfId="0" applyFont="1" applyFill="1" applyBorder="1" applyAlignment="1">
      <alignment horizontal="center"/>
    </xf>
    <xf numFmtId="4" fontId="4" fillId="2" borderId="7" xfId="0" applyNumberFormat="1" applyFont="1" applyFill="1" applyBorder="1" applyAlignment="1">
      <alignment horizontal="center"/>
    </xf>
    <xf numFmtId="168" fontId="10" fillId="2" borderId="7" xfId="0" applyNumberFormat="1" applyFont="1" applyFill="1" applyBorder="1" applyAlignment="1">
      <alignment horizontal="center"/>
    </xf>
    <xf numFmtId="4" fontId="10" fillId="2" borderId="7" xfId="0" applyNumberFormat="1" applyFont="1" applyFill="1" applyBorder="1" applyAlignment="1">
      <alignment horizontal="center"/>
    </xf>
    <xf numFmtId="167" fontId="10" fillId="2" borderId="7" xfId="0" applyNumberFormat="1" applyFont="1" applyFill="1" applyBorder="1" applyAlignment="1">
      <alignment horizontal="center"/>
    </xf>
    <xf numFmtId="0" fontId="10" fillId="2" borderId="7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/>
    </xf>
    <xf numFmtId="166" fontId="3" fillId="2" borderId="7" xfId="0" applyNumberFormat="1" applyFont="1" applyFill="1" applyBorder="1"/>
    <xf numFmtId="0" fontId="10" fillId="2" borderId="21" xfId="0" applyFont="1" applyFill="1" applyBorder="1" applyAlignment="1">
      <alignment horizontal="center" vertical="top"/>
    </xf>
    <xf numFmtId="0" fontId="3" fillId="2" borderId="7" xfId="0" applyFont="1" applyFill="1" applyBorder="1" applyAlignment="1">
      <alignment horizontal="left"/>
    </xf>
    <xf numFmtId="0" fontId="3" fillId="2" borderId="7" xfId="0" applyFont="1" applyFill="1" applyBorder="1" applyAlignment="1">
      <alignment vertical="top" wrapText="1"/>
    </xf>
    <xf numFmtId="2" fontId="10" fillId="2" borderId="7" xfId="0" applyNumberFormat="1" applyFont="1" applyFill="1" applyBorder="1" applyAlignment="1">
      <alignment horizontal="center"/>
    </xf>
    <xf numFmtId="164" fontId="3" fillId="2" borderId="7" xfId="0" applyNumberFormat="1" applyFont="1" applyFill="1" applyBorder="1" applyAlignment="1">
      <alignment horizontal="center"/>
    </xf>
    <xf numFmtId="4" fontId="10" fillId="2" borderId="7" xfId="0" applyNumberFormat="1" applyFont="1" applyFill="1" applyBorder="1" applyAlignment="1">
      <alignment horizontal="right" vertical="center"/>
    </xf>
    <xf numFmtId="0" fontId="10" fillId="2" borderId="7" xfId="0" applyFont="1" applyFill="1" applyBorder="1" applyAlignment="1">
      <alignment horizontal="left" vertical="top"/>
    </xf>
    <xf numFmtId="0" fontId="10" fillId="2" borderId="21" xfId="0" applyFont="1" applyFill="1" applyBorder="1" applyAlignment="1">
      <alignment horizontal="center" vertical="justify" wrapText="1"/>
    </xf>
    <xf numFmtId="0" fontId="10" fillId="2" borderId="7" xfId="0" applyFont="1" applyFill="1" applyBorder="1" applyAlignment="1">
      <alignment horizontal="left" vertical="top" wrapText="1"/>
    </xf>
    <xf numFmtId="4" fontId="10" fillId="2" borderId="7" xfId="0" applyNumberFormat="1" applyFont="1" applyFill="1" applyBorder="1" applyAlignment="1">
      <alignment horizontal="right"/>
    </xf>
    <xf numFmtId="168" fontId="10" fillId="2" borderId="7" xfId="0" applyNumberFormat="1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4" fontId="10" fillId="2" borderId="7" xfId="0" applyNumberFormat="1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wrapText="1"/>
    </xf>
    <xf numFmtId="168" fontId="10" fillId="2" borderId="7" xfId="0" applyNumberFormat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left" vertical="top" wrapText="1"/>
    </xf>
    <xf numFmtId="0" fontId="1" fillId="2" borderId="7" xfId="0" applyFont="1" applyFill="1" applyBorder="1"/>
    <xf numFmtId="0" fontId="1" fillId="2" borderId="7" xfId="0" applyFont="1" applyFill="1" applyBorder="1" applyAlignment="1">
      <alignment wrapText="1"/>
    </xf>
    <xf numFmtId="0" fontId="3" fillId="2" borderId="7" xfId="0" applyFont="1" applyFill="1" applyBorder="1" applyAlignment="1">
      <alignment horizontal="left" vertical="top"/>
    </xf>
    <xf numFmtId="169" fontId="21" fillId="2" borderId="7" xfId="1" applyNumberFormat="1" applyFont="1" applyFill="1" applyBorder="1" applyAlignment="1" applyProtection="1">
      <alignment horizontal="center" vertical="center"/>
    </xf>
    <xf numFmtId="0" fontId="1" fillId="2" borderId="7" xfId="0" applyFont="1" applyFill="1" applyBorder="1" applyAlignment="1">
      <alignment vertical="top" wrapText="1"/>
    </xf>
    <xf numFmtId="2" fontId="25" fillId="2" borderId="7" xfId="2" applyNumberFormat="1" applyFont="1" applyFill="1" applyBorder="1" applyAlignment="1">
      <alignment horizontal="center" vertical="center" wrapText="1"/>
    </xf>
    <xf numFmtId="2" fontId="1" fillId="2" borderId="7" xfId="0" applyNumberFormat="1" applyFont="1" applyFill="1" applyBorder="1" applyAlignment="1">
      <alignment wrapText="1"/>
    </xf>
    <xf numFmtId="168" fontId="25" fillId="4" borderId="7" xfId="2" applyNumberFormat="1" applyFont="1" applyFill="1" applyBorder="1" applyAlignment="1">
      <alignment horizontal="center" vertical="center" wrapText="1"/>
    </xf>
    <xf numFmtId="2" fontId="25" fillId="4" borderId="7" xfId="2" applyNumberFormat="1" applyFont="1" applyFill="1" applyBorder="1" applyAlignment="1">
      <alignment horizontal="center" vertical="center" wrapText="1"/>
    </xf>
    <xf numFmtId="0" fontId="25" fillId="4" borderId="7" xfId="2" applyFont="1" applyFill="1" applyBorder="1" applyAlignment="1">
      <alignment horizontal="left" vertical="center" wrapText="1"/>
    </xf>
    <xf numFmtId="2" fontId="10" fillId="2" borderId="7" xfId="0" applyNumberFormat="1" applyFont="1" applyFill="1" applyBorder="1"/>
    <xf numFmtId="2" fontId="1" fillId="2" borderId="7" xfId="0" applyNumberFormat="1" applyFont="1" applyFill="1" applyBorder="1" applyAlignment="1">
      <alignment vertical="top" wrapText="1"/>
    </xf>
    <xf numFmtId="0" fontId="3" fillId="2" borderId="7" xfId="0" applyFont="1" applyFill="1" applyBorder="1" applyAlignment="1"/>
    <xf numFmtId="4" fontId="10" fillId="2" borderId="7" xfId="0" applyNumberFormat="1" applyFont="1" applyFill="1" applyBorder="1" applyAlignment="1">
      <alignment wrapText="1"/>
    </xf>
    <xf numFmtId="2" fontId="1" fillId="2" borderId="7" xfId="0" applyNumberFormat="1" applyFont="1" applyFill="1" applyBorder="1" applyAlignment="1">
      <alignment horizontal="left" vertical="top" wrapText="1"/>
    </xf>
    <xf numFmtId="168" fontId="1" fillId="2" borderId="7" xfId="0" applyNumberFormat="1" applyFont="1" applyFill="1" applyBorder="1" applyAlignment="1">
      <alignment horizontal="center"/>
    </xf>
    <xf numFmtId="1" fontId="10" fillId="2" borderId="7" xfId="0" applyNumberFormat="1" applyFont="1" applyFill="1" applyBorder="1"/>
    <xf numFmtId="2" fontId="25" fillId="4" borderId="7" xfId="2" applyNumberFormat="1" applyFont="1" applyFill="1" applyBorder="1" applyAlignment="1">
      <alignment horizontal="right" vertical="center" wrapText="1"/>
    </xf>
    <xf numFmtId="2" fontId="10" fillId="2" borderId="7" xfId="0" applyNumberFormat="1" applyFont="1" applyFill="1" applyBorder="1" applyAlignment="1">
      <alignment horizontal="center" vertical="center"/>
    </xf>
    <xf numFmtId="2" fontId="10" fillId="2" borderId="7" xfId="0" applyNumberFormat="1" applyFont="1" applyFill="1" applyBorder="1" applyAlignment="1">
      <alignment horizontal="left" vertical="top" wrapText="1"/>
    </xf>
    <xf numFmtId="168" fontId="10" fillId="2" borderId="7" xfId="0" applyNumberFormat="1" applyFont="1" applyFill="1" applyBorder="1" applyAlignment="1">
      <alignment vertical="center"/>
    </xf>
    <xf numFmtId="0" fontId="11" fillId="2" borderId="7" xfId="0" applyFont="1" applyFill="1" applyBorder="1"/>
    <xf numFmtId="169" fontId="1" fillId="2" borderId="7" xfId="1" applyNumberFormat="1" applyFont="1" applyFill="1" applyBorder="1" applyAlignment="1">
      <alignment horizontal="center" vertical="center"/>
    </xf>
    <xf numFmtId="0" fontId="25" fillId="4" borderId="7" xfId="2" applyFont="1" applyFill="1" applyBorder="1" applyAlignment="1">
      <alignment horizontal="center" vertical="center" wrapText="1"/>
    </xf>
    <xf numFmtId="169" fontId="13" fillId="2" borderId="7" xfId="1" applyNumberFormat="1" applyFont="1" applyFill="1" applyBorder="1" applyAlignment="1">
      <alignment horizontal="center" vertical="center"/>
    </xf>
    <xf numFmtId="2" fontId="10" fillId="2" borderId="7" xfId="0" applyNumberFormat="1" applyFont="1" applyFill="1" applyBorder="1" applyAlignment="1">
      <alignment wrapText="1"/>
    </xf>
    <xf numFmtId="43" fontId="10" fillId="2" borderId="7" xfId="0" applyNumberFormat="1" applyFont="1" applyFill="1" applyBorder="1"/>
    <xf numFmtId="2" fontId="3" fillId="2" borderId="7" xfId="0" applyNumberFormat="1" applyFont="1" applyFill="1" applyBorder="1" applyAlignment="1">
      <alignment wrapText="1"/>
    </xf>
    <xf numFmtId="0" fontId="29" fillId="0" borderId="0" xfId="0" applyFont="1" applyAlignment="1">
      <alignment wrapText="1"/>
    </xf>
    <xf numFmtId="0" fontId="30" fillId="0" borderId="0" xfId="0" applyFont="1" applyAlignment="1">
      <alignment wrapText="1"/>
    </xf>
    <xf numFmtId="14" fontId="30" fillId="0" borderId="0" xfId="0" applyNumberFormat="1" applyFont="1" applyAlignment="1">
      <alignment wrapText="1"/>
    </xf>
    <xf numFmtId="21" fontId="30" fillId="0" borderId="0" xfId="0" applyNumberFormat="1" applyFont="1" applyAlignment="1">
      <alignment wrapText="1"/>
    </xf>
    <xf numFmtId="0" fontId="31" fillId="0" borderId="0" xfId="0" applyFont="1" applyAlignment="1">
      <alignment horizontal="center" wrapText="1"/>
    </xf>
    <xf numFmtId="0" fontId="28" fillId="0" borderId="0" xfId="0" applyFont="1" applyAlignment="1">
      <alignment horizontal="center" wrapText="1"/>
    </xf>
    <xf numFmtId="0" fontId="30" fillId="0" borderId="23" xfId="0" applyFont="1" applyBorder="1" applyAlignment="1">
      <alignment wrapText="1"/>
    </xf>
    <xf numFmtId="0" fontId="29" fillId="0" borderId="23" xfId="0" applyFont="1" applyBorder="1" applyAlignment="1">
      <alignment wrapText="1"/>
    </xf>
    <xf numFmtId="0" fontId="29" fillId="0" borderId="24" xfId="0" applyFont="1" applyBorder="1" applyAlignment="1">
      <alignment wrapText="1"/>
    </xf>
    <xf numFmtId="0" fontId="32" fillId="0" borderId="24" xfId="0" applyFont="1" applyBorder="1" applyAlignment="1">
      <alignment horizontal="right" wrapText="1"/>
    </xf>
    <xf numFmtId="0" fontId="29" fillId="0" borderId="25" xfId="0" applyFont="1" applyBorder="1" applyAlignment="1">
      <alignment wrapText="1"/>
    </xf>
    <xf numFmtId="0" fontId="32" fillId="0" borderId="26" xfId="0" applyFont="1" applyBorder="1" applyAlignment="1">
      <alignment horizontal="right" wrapText="1"/>
    </xf>
    <xf numFmtId="0" fontId="10" fillId="2" borderId="7" xfId="0" applyFont="1" applyFill="1" applyBorder="1"/>
    <xf numFmtId="43" fontId="0" fillId="0" borderId="0" xfId="1" applyFont="1"/>
    <xf numFmtId="43" fontId="0" fillId="0" borderId="0" xfId="0" applyNumberFormat="1"/>
    <xf numFmtId="44" fontId="0" fillId="0" borderId="0" xfId="4" applyFont="1"/>
    <xf numFmtId="43" fontId="10" fillId="2" borderId="7" xfId="1" applyFont="1" applyFill="1" applyBorder="1" applyAlignment="1">
      <alignment horizontal="center"/>
    </xf>
    <xf numFmtId="43" fontId="10" fillId="2" borderId="7" xfId="1" applyFont="1" applyFill="1" applyBorder="1" applyAlignment="1">
      <alignment horizontal="center" vertical="center" wrapText="1"/>
    </xf>
    <xf numFmtId="43" fontId="3" fillId="2" borderId="7" xfId="1" applyFont="1" applyFill="1" applyBorder="1" applyAlignment="1">
      <alignment horizontal="center" vertical="center"/>
    </xf>
    <xf numFmtId="43" fontId="0" fillId="2" borderId="7" xfId="1" applyFont="1" applyFill="1" applyBorder="1" applyAlignment="1">
      <alignment horizontal="center" vertical="center"/>
    </xf>
    <xf numFmtId="43" fontId="1" fillId="2" borderId="7" xfId="0" applyNumberFormat="1" applyFont="1" applyFill="1" applyBorder="1"/>
    <xf numFmtId="0" fontId="25" fillId="2" borderId="7" xfId="2" applyFont="1" applyFill="1" applyBorder="1" applyAlignment="1">
      <alignment horizontal="left" vertical="center" wrapText="1"/>
    </xf>
    <xf numFmtId="2" fontId="1" fillId="2" borderId="7" xfId="0" applyNumberFormat="1" applyFont="1" applyFill="1" applyBorder="1" applyAlignment="1">
      <alignment vertical="top"/>
    </xf>
    <xf numFmtId="43" fontId="10" fillId="2" borderId="7" xfId="1" applyFont="1" applyFill="1" applyBorder="1"/>
    <xf numFmtId="0" fontId="34" fillId="0" borderId="0" xfId="0" applyFont="1" applyAlignment="1">
      <alignment horizontal="left"/>
    </xf>
    <xf numFmtId="0" fontId="3" fillId="2" borderId="27" xfId="0" applyFont="1" applyFill="1" applyBorder="1"/>
    <xf numFmtId="0" fontId="3" fillId="2" borderId="28" xfId="0" applyFont="1" applyFill="1" applyBorder="1"/>
    <xf numFmtId="0" fontId="10" fillId="2" borderId="28" xfId="0" applyFont="1" applyFill="1" applyBorder="1"/>
    <xf numFmtId="0" fontId="10" fillId="2" borderId="29" xfId="0" applyFont="1" applyFill="1" applyBorder="1"/>
    <xf numFmtId="43" fontId="10" fillId="2" borderId="22" xfId="1" applyFont="1" applyFill="1" applyBorder="1"/>
    <xf numFmtId="4" fontId="1" fillId="2" borderId="22" xfId="0" applyNumberFormat="1" applyFont="1" applyFill="1" applyBorder="1"/>
    <xf numFmtId="43" fontId="10" fillId="2" borderId="22" xfId="1" applyFont="1" applyFill="1" applyBorder="1" applyAlignment="1">
      <alignment horizontal="center" vertical="center" wrapText="1"/>
    </xf>
    <xf numFmtId="2" fontId="10" fillId="2" borderId="22" xfId="0" applyNumberFormat="1" applyFont="1" applyFill="1" applyBorder="1"/>
    <xf numFmtId="169" fontId="3" fillId="2" borderId="19" xfId="1" applyNumberFormat="1" applyFont="1" applyFill="1" applyBorder="1" applyAlignment="1">
      <alignment horizontal="center" vertical="center"/>
    </xf>
    <xf numFmtId="169" fontId="10" fillId="2" borderId="19" xfId="1" applyNumberFormat="1" applyFont="1" applyFill="1" applyBorder="1" applyAlignment="1">
      <alignment horizontal="center" vertical="center"/>
    </xf>
    <xf numFmtId="2" fontId="10" fillId="2" borderId="19" xfId="0" applyNumberFormat="1" applyFont="1" applyFill="1" applyBorder="1" applyAlignment="1">
      <alignment wrapText="1"/>
    </xf>
    <xf numFmtId="168" fontId="10" fillId="2" borderId="19" xfId="0" applyNumberFormat="1" applyFont="1" applyFill="1" applyBorder="1" applyAlignment="1">
      <alignment horizontal="center"/>
    </xf>
    <xf numFmtId="2" fontId="10" fillId="2" borderId="19" xfId="0" applyNumberFormat="1" applyFont="1" applyFill="1" applyBorder="1" applyAlignment="1">
      <alignment horizontal="center"/>
    </xf>
    <xf numFmtId="43" fontId="10" fillId="2" borderId="19" xfId="1" applyFont="1" applyFill="1" applyBorder="1" applyAlignment="1">
      <alignment horizontal="center"/>
    </xf>
    <xf numFmtId="169" fontId="3" fillId="2" borderId="6" xfId="1" applyNumberFormat="1" applyFont="1" applyFill="1" applyBorder="1" applyAlignment="1">
      <alignment horizontal="center" vertical="center"/>
    </xf>
    <xf numFmtId="169" fontId="1" fillId="2" borderId="6" xfId="1" applyNumberFormat="1" applyFont="1" applyFill="1" applyBorder="1" applyAlignment="1">
      <alignment horizontal="center" vertical="center" wrapText="1"/>
    </xf>
    <xf numFmtId="169" fontId="1" fillId="2" borderId="6" xfId="1" applyNumberFormat="1" applyFont="1" applyFill="1" applyBorder="1" applyAlignment="1">
      <alignment horizontal="center" vertical="center"/>
    </xf>
    <xf numFmtId="0" fontId="10" fillId="2" borderId="6" xfId="0" applyFont="1" applyFill="1" applyBorder="1"/>
    <xf numFmtId="169" fontId="3" fillId="2" borderId="36" xfId="1" applyNumberFormat="1" applyFont="1" applyFill="1" applyBorder="1" applyAlignment="1">
      <alignment horizontal="center" vertical="center"/>
    </xf>
    <xf numFmtId="169" fontId="2" fillId="2" borderId="37" xfId="1" applyNumberFormat="1" applyFont="1" applyFill="1" applyBorder="1" applyAlignment="1">
      <alignment horizontal="center" vertical="center"/>
    </xf>
    <xf numFmtId="169" fontId="3" fillId="2" borderId="39" xfId="1" applyNumberFormat="1" applyFont="1" applyFill="1" applyBorder="1" applyAlignment="1">
      <alignment horizontal="center" vertical="center"/>
    </xf>
    <xf numFmtId="169" fontId="4" fillId="2" borderId="0" xfId="1" applyNumberFormat="1" applyFont="1" applyFill="1" applyBorder="1" applyAlignment="1">
      <alignment horizontal="center" vertical="center"/>
    </xf>
    <xf numFmtId="169" fontId="3" fillId="2" borderId="0" xfId="1" applyNumberFormat="1" applyFont="1" applyFill="1" applyBorder="1" applyAlignment="1">
      <alignment horizontal="center" vertical="center"/>
    </xf>
    <xf numFmtId="43" fontId="6" fillId="2" borderId="0" xfId="1" applyFont="1" applyFill="1" applyBorder="1" applyAlignment="1">
      <alignment horizontal="center" vertical="center" wrapText="1"/>
    </xf>
    <xf numFmtId="169" fontId="10" fillId="2" borderId="0" xfId="1" applyNumberFormat="1" applyFont="1" applyFill="1" applyBorder="1" applyAlignment="1">
      <alignment horizontal="center" vertical="center"/>
    </xf>
    <xf numFmtId="43" fontId="3" fillId="2" borderId="0" xfId="1" applyFont="1" applyFill="1" applyBorder="1" applyAlignment="1">
      <alignment horizontal="center"/>
    </xf>
    <xf numFmtId="0" fontId="10" fillId="2" borderId="0" xfId="0" applyFont="1" applyFill="1" applyBorder="1"/>
    <xf numFmtId="168" fontId="9" fillId="2" borderId="0" xfId="0" applyNumberFormat="1" applyFont="1" applyFill="1" applyBorder="1" applyAlignment="1">
      <alignment horizontal="center"/>
    </xf>
    <xf numFmtId="4" fontId="9" fillId="2" borderId="0" xfId="0" applyNumberFormat="1" applyFont="1" applyFill="1" applyBorder="1" applyAlignment="1">
      <alignment horizontal="center"/>
    </xf>
    <xf numFmtId="43" fontId="9" fillId="2" borderId="0" xfId="1" applyFont="1" applyFill="1" applyBorder="1" applyAlignment="1">
      <alignment horizontal="center"/>
    </xf>
    <xf numFmtId="169" fontId="10" fillId="2" borderId="0" xfId="1" applyNumberFormat="1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vertical="top" wrapText="1"/>
    </xf>
    <xf numFmtId="0" fontId="10" fillId="2" borderId="0" xfId="0" applyFont="1" applyFill="1" applyBorder="1" applyAlignment="1">
      <alignment horizontal="center" vertical="top" wrapText="1"/>
    </xf>
    <xf numFmtId="43" fontId="10" fillId="2" borderId="0" xfId="1" applyFont="1" applyFill="1" applyBorder="1" applyAlignment="1">
      <alignment horizontal="center" vertical="top" wrapText="1"/>
    </xf>
    <xf numFmtId="168" fontId="10" fillId="2" borderId="0" xfId="0" applyNumberFormat="1" applyFont="1" applyFill="1" applyBorder="1" applyAlignment="1">
      <alignment horizontal="center"/>
    </xf>
    <xf numFmtId="4" fontId="10" fillId="2" borderId="0" xfId="0" applyNumberFormat="1" applyFont="1" applyFill="1" applyBorder="1" applyAlignment="1">
      <alignment horizontal="center"/>
    </xf>
    <xf numFmtId="43" fontId="10" fillId="2" borderId="0" xfId="1" applyFont="1" applyFill="1" applyBorder="1" applyAlignment="1">
      <alignment horizontal="center"/>
    </xf>
    <xf numFmtId="169" fontId="3" fillId="2" borderId="40" xfId="1" applyNumberFormat="1" applyFont="1" applyFill="1" applyBorder="1" applyAlignment="1">
      <alignment horizontal="center" vertical="center"/>
    </xf>
    <xf numFmtId="169" fontId="10" fillId="2" borderId="41" xfId="1" applyNumberFormat="1" applyFont="1" applyFill="1" applyBorder="1" applyAlignment="1">
      <alignment horizontal="center" vertical="center"/>
    </xf>
    <xf numFmtId="0" fontId="10" fillId="2" borderId="41" xfId="0" applyFont="1" applyFill="1" applyBorder="1"/>
    <xf numFmtId="168" fontId="10" fillId="2" borderId="41" xfId="0" applyNumberFormat="1" applyFont="1" applyFill="1" applyBorder="1" applyAlignment="1">
      <alignment horizontal="center"/>
    </xf>
    <xf numFmtId="4" fontId="10" fillId="2" borderId="41" xfId="0" applyNumberFormat="1" applyFont="1" applyFill="1" applyBorder="1" applyAlignment="1">
      <alignment horizontal="center"/>
    </xf>
    <xf numFmtId="43" fontId="10" fillId="2" borderId="41" xfId="1" applyFont="1" applyFill="1" applyBorder="1" applyAlignment="1">
      <alignment horizontal="center"/>
    </xf>
    <xf numFmtId="169" fontId="3" fillId="2" borderId="34" xfId="1" applyNumberFormat="1" applyFont="1" applyFill="1" applyBorder="1" applyAlignment="1">
      <alignment horizontal="center" vertical="center"/>
    </xf>
    <xf numFmtId="169" fontId="3" fillId="2" borderId="46" xfId="1" applyNumberFormat="1" applyFont="1" applyFill="1" applyBorder="1" applyAlignment="1">
      <alignment horizontal="center" vertical="center"/>
    </xf>
    <xf numFmtId="169" fontId="3" fillId="2" borderId="47" xfId="1" applyNumberFormat="1" applyFont="1" applyFill="1" applyBorder="1" applyAlignment="1">
      <alignment horizontal="center" vertical="center"/>
    </xf>
    <xf numFmtId="0" fontId="10" fillId="2" borderId="47" xfId="0" applyFont="1" applyFill="1" applyBorder="1" applyAlignment="1">
      <alignment vertical="top" wrapText="1"/>
    </xf>
    <xf numFmtId="168" fontId="3" fillId="2" borderId="47" xfId="0" applyNumberFormat="1" applyFont="1" applyFill="1" applyBorder="1" applyAlignment="1">
      <alignment horizontal="center"/>
    </xf>
    <xf numFmtId="4" fontId="3" fillId="2" borderId="47" xfId="0" applyNumberFormat="1" applyFont="1" applyFill="1" applyBorder="1" applyAlignment="1">
      <alignment horizontal="center"/>
    </xf>
    <xf numFmtId="43" fontId="3" fillId="2" borderId="47" xfId="1" applyFont="1" applyFill="1" applyBorder="1" applyAlignment="1">
      <alignment horizontal="center"/>
    </xf>
    <xf numFmtId="168" fontId="27" fillId="3" borderId="20" xfId="3" applyNumberFormat="1" applyFont="1" applyFill="1" applyBorder="1" applyAlignment="1">
      <alignment horizontal="center" vertical="center" wrapText="1"/>
    </xf>
    <xf numFmtId="168" fontId="27" fillId="3" borderId="9" xfId="3" applyNumberFormat="1" applyFont="1" applyFill="1" applyBorder="1" applyAlignment="1">
      <alignment horizontal="center" vertical="center" wrapText="1"/>
    </xf>
    <xf numFmtId="2" fontId="27" fillId="3" borderId="9" xfId="3" applyNumberFormat="1" applyFont="1" applyFill="1" applyBorder="1" applyAlignment="1">
      <alignment horizontal="center" vertical="center" wrapText="1"/>
    </xf>
    <xf numFmtId="43" fontId="27" fillId="3" borderId="9" xfId="1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169" fontId="6" fillId="2" borderId="46" xfId="1" applyNumberFormat="1" applyFont="1" applyFill="1" applyBorder="1" applyAlignment="1">
      <alignment horizontal="center" vertical="center" wrapText="1"/>
    </xf>
    <xf numFmtId="169" fontId="6" fillId="2" borderId="47" xfId="1" applyNumberFormat="1" applyFont="1" applyFill="1" applyBorder="1" applyAlignment="1">
      <alignment horizontal="center" vertical="center" wrapText="1"/>
    </xf>
    <xf numFmtId="0" fontId="27" fillId="2" borderId="47" xfId="3" applyFont="1" applyFill="1" applyBorder="1" applyAlignment="1">
      <alignment horizontal="center" vertical="center" wrapText="1"/>
    </xf>
    <xf numFmtId="168" fontId="27" fillId="2" borderId="47" xfId="3" applyNumberFormat="1" applyFont="1" applyFill="1" applyBorder="1" applyAlignment="1">
      <alignment horizontal="center" vertical="center" wrapText="1"/>
    </xf>
    <xf numFmtId="2" fontId="27" fillId="2" borderId="47" xfId="3" applyNumberFormat="1" applyFont="1" applyFill="1" applyBorder="1" applyAlignment="1">
      <alignment horizontal="center" vertical="center" wrapText="1"/>
    </xf>
    <xf numFmtId="43" fontId="27" fillId="2" borderId="47" xfId="1" applyFont="1" applyFill="1" applyBorder="1" applyAlignment="1">
      <alignment horizontal="center" vertical="center" wrapText="1"/>
    </xf>
    <xf numFmtId="0" fontId="3" fillId="2" borderId="19" xfId="0" applyFont="1" applyFill="1" applyBorder="1" applyAlignment="1">
      <alignment horizontal="left" vertical="center" wrapText="1"/>
    </xf>
    <xf numFmtId="0" fontId="0" fillId="2" borderId="19" xfId="0" applyFill="1" applyBorder="1" applyAlignment="1">
      <alignment horizontal="left" vertical="center" wrapText="1"/>
    </xf>
    <xf numFmtId="0" fontId="0" fillId="2" borderId="19" xfId="0" applyFill="1" applyBorder="1" applyAlignment="1">
      <alignment horizontal="center" vertical="center" wrapText="1"/>
    </xf>
    <xf numFmtId="43" fontId="0" fillId="2" borderId="19" xfId="1" applyFont="1" applyFill="1" applyBorder="1" applyAlignment="1">
      <alignment horizontal="center" vertical="center" wrapText="1"/>
    </xf>
    <xf numFmtId="169" fontId="3" fillId="2" borderId="43" xfId="1" applyNumberFormat="1" applyFont="1" applyFill="1" applyBorder="1" applyAlignment="1">
      <alignment horizontal="center" vertical="center"/>
    </xf>
    <xf numFmtId="169" fontId="10" fillId="2" borderId="44" xfId="1" applyNumberFormat="1" applyFont="1" applyFill="1" applyBorder="1" applyAlignment="1">
      <alignment horizontal="center" vertical="center"/>
    </xf>
    <xf numFmtId="0" fontId="3" fillId="2" borderId="44" xfId="0" applyFont="1" applyFill="1" applyBorder="1" applyAlignment="1">
      <alignment vertical="top" wrapText="1"/>
    </xf>
    <xf numFmtId="168" fontId="10" fillId="2" borderId="44" xfId="0" applyNumberFormat="1" applyFont="1" applyFill="1" applyBorder="1" applyAlignment="1">
      <alignment horizontal="center"/>
    </xf>
    <xf numFmtId="4" fontId="10" fillId="2" borderId="44" xfId="0" applyNumberFormat="1" applyFont="1" applyFill="1" applyBorder="1" applyAlignment="1">
      <alignment horizontal="center"/>
    </xf>
    <xf numFmtId="43" fontId="10" fillId="2" borderId="44" xfId="1" applyFont="1" applyFill="1" applyBorder="1" applyAlignment="1">
      <alignment horizontal="center"/>
    </xf>
    <xf numFmtId="169" fontId="3" fillId="2" borderId="49" xfId="1" applyNumberFormat="1" applyFont="1" applyFill="1" applyBorder="1" applyAlignment="1">
      <alignment horizontal="center" vertical="center"/>
    </xf>
    <xf numFmtId="169" fontId="21" fillId="2" borderId="50" xfId="1" applyNumberFormat="1" applyFont="1" applyFill="1" applyBorder="1" applyAlignment="1" applyProtection="1">
      <alignment horizontal="center" vertical="center"/>
    </xf>
    <xf numFmtId="0" fontId="25" fillId="4" borderId="50" xfId="2" applyFont="1" applyFill="1" applyBorder="1" applyAlignment="1">
      <alignment horizontal="left" vertical="center" wrapText="1"/>
    </xf>
    <xf numFmtId="168" fontId="25" fillId="4" borderId="50" xfId="2" applyNumberFormat="1" applyFont="1" applyFill="1" applyBorder="1" applyAlignment="1">
      <alignment horizontal="center" vertical="center" wrapText="1"/>
    </xf>
    <xf numFmtId="2" fontId="25" fillId="4" borderId="50" xfId="2" applyNumberFormat="1" applyFont="1" applyFill="1" applyBorder="1" applyAlignment="1">
      <alignment horizontal="center" vertical="center" wrapText="1"/>
    </xf>
    <xf numFmtId="43" fontId="10" fillId="2" borderId="50" xfId="1" applyFont="1" applyFill="1" applyBorder="1" applyAlignment="1">
      <alignment horizontal="center" vertical="center" wrapText="1"/>
    </xf>
    <xf numFmtId="2" fontId="1" fillId="2" borderId="19" xfId="0" applyNumberFormat="1" applyFont="1" applyFill="1" applyBorder="1" applyAlignment="1">
      <alignment horizontal="left" vertical="top" wrapText="1"/>
    </xf>
    <xf numFmtId="2" fontId="25" fillId="4" borderId="19" xfId="2" applyNumberFormat="1" applyFont="1" applyFill="1" applyBorder="1" applyAlignment="1">
      <alignment horizontal="center" vertical="center" wrapText="1"/>
    </xf>
    <xf numFmtId="43" fontId="10" fillId="2" borderId="19" xfId="1" applyFont="1" applyFill="1" applyBorder="1" applyAlignment="1">
      <alignment horizontal="center" vertical="center" wrapText="1"/>
    </xf>
    <xf numFmtId="169" fontId="21" fillId="2" borderId="44" xfId="1" applyNumberFormat="1" applyFont="1" applyFill="1" applyBorder="1" applyAlignment="1" applyProtection="1">
      <alignment horizontal="center" vertical="center"/>
    </xf>
    <xf numFmtId="0" fontId="27" fillId="4" borderId="44" xfId="2" applyFont="1" applyFill="1" applyBorder="1" applyAlignment="1">
      <alignment horizontal="left" vertical="center" wrapText="1"/>
    </xf>
    <xf numFmtId="168" fontId="25" fillId="4" borderId="44" xfId="2" applyNumberFormat="1" applyFont="1" applyFill="1" applyBorder="1" applyAlignment="1">
      <alignment horizontal="center" vertical="center" wrapText="1"/>
    </xf>
    <xf numFmtId="2" fontId="25" fillId="4" borderId="44" xfId="2" applyNumberFormat="1" applyFont="1" applyFill="1" applyBorder="1" applyAlignment="1">
      <alignment horizontal="center" vertical="center" wrapText="1"/>
    </xf>
    <xf numFmtId="43" fontId="10" fillId="2" borderId="44" xfId="1" applyFont="1" applyFill="1" applyBorder="1" applyAlignment="1">
      <alignment horizontal="center" vertical="center" wrapText="1"/>
    </xf>
    <xf numFmtId="169" fontId="1" fillId="2" borderId="34" xfId="1" applyNumberFormat="1" applyFont="1" applyFill="1" applyBorder="1" applyAlignment="1">
      <alignment horizontal="center" vertical="center"/>
    </xf>
    <xf numFmtId="169" fontId="21" fillId="2" borderId="19" xfId="1" applyNumberFormat="1" applyFont="1" applyFill="1" applyBorder="1" applyAlignment="1" applyProtection="1">
      <alignment horizontal="center" vertical="center"/>
    </xf>
    <xf numFmtId="0" fontId="25" fillId="4" borderId="19" xfId="2" applyFont="1" applyFill="1" applyBorder="1" applyAlignment="1">
      <alignment horizontal="left" vertical="center" wrapText="1"/>
    </xf>
    <xf numFmtId="168" fontId="25" fillId="4" borderId="19" xfId="2" applyNumberFormat="1" applyFont="1" applyFill="1" applyBorder="1" applyAlignment="1">
      <alignment horizontal="center" vertical="center" wrapText="1"/>
    </xf>
    <xf numFmtId="169" fontId="3" fillId="2" borderId="44" xfId="1" applyNumberFormat="1" applyFont="1" applyFill="1" applyBorder="1" applyAlignment="1">
      <alignment horizontal="center" vertical="center"/>
    </xf>
    <xf numFmtId="2" fontId="3" fillId="2" borderId="44" xfId="0" applyNumberFormat="1" applyFont="1" applyFill="1" applyBorder="1" applyAlignment="1">
      <alignment vertical="top" wrapText="1"/>
    </xf>
    <xf numFmtId="2" fontId="10" fillId="2" borderId="44" xfId="0" applyNumberFormat="1" applyFont="1" applyFill="1" applyBorder="1" applyAlignment="1">
      <alignment horizontal="center"/>
    </xf>
    <xf numFmtId="43" fontId="3" fillId="0" borderId="20" xfId="1" applyFont="1" applyFill="1" applyBorder="1"/>
    <xf numFmtId="4" fontId="3" fillId="0" borderId="20" xfId="0" applyNumberFormat="1" applyFont="1" applyFill="1" applyBorder="1"/>
    <xf numFmtId="4" fontId="3" fillId="0" borderId="31" xfId="0" applyNumberFormat="1" applyFont="1" applyFill="1" applyBorder="1"/>
    <xf numFmtId="2" fontId="10" fillId="0" borderId="9" xfId="0" applyNumberFormat="1" applyFont="1" applyFill="1" applyBorder="1"/>
    <xf numFmtId="4" fontId="10" fillId="0" borderId="9" xfId="0" applyNumberFormat="1" applyFont="1" applyFill="1" applyBorder="1"/>
    <xf numFmtId="4" fontId="10" fillId="0" borderId="33" xfId="0" applyNumberFormat="1" applyFont="1" applyFill="1" applyBorder="1"/>
    <xf numFmtId="2" fontId="19" fillId="0" borderId="52" xfId="0" applyNumberFormat="1" applyFont="1" applyBorder="1" applyAlignment="1">
      <alignment horizontal="center"/>
    </xf>
    <xf numFmtId="43" fontId="10" fillId="0" borderId="7" xfId="1" applyFont="1" applyBorder="1"/>
    <xf numFmtId="0" fontId="10" fillId="0" borderId="30" xfId="0" applyFont="1" applyBorder="1" applyAlignment="1">
      <alignment horizontal="center"/>
    </xf>
    <xf numFmtId="0" fontId="0" fillId="0" borderId="20" xfId="0" applyBorder="1"/>
    <xf numFmtId="165" fontId="10" fillId="0" borderId="20" xfId="0" applyNumberFormat="1" applyFont="1" applyBorder="1"/>
    <xf numFmtId="43" fontId="0" fillId="0" borderId="20" xfId="1" applyFont="1" applyBorder="1" applyAlignment="1" applyProtection="1">
      <alignment vertical="center"/>
    </xf>
    <xf numFmtId="43" fontId="10" fillId="0" borderId="20" xfId="1" applyFont="1" applyBorder="1"/>
    <xf numFmtId="0" fontId="0" fillId="0" borderId="31" xfId="0" applyBorder="1"/>
    <xf numFmtId="0" fontId="10" fillId="0" borderId="6" xfId="0" applyFont="1" applyBorder="1" applyAlignment="1">
      <alignment horizontal="center"/>
    </xf>
    <xf numFmtId="0" fontId="0" fillId="0" borderId="7" xfId="0" applyBorder="1"/>
    <xf numFmtId="43" fontId="0" fillId="0" borderId="7" xfId="1" applyFont="1" applyBorder="1" applyAlignment="1" applyProtection="1">
      <alignment vertical="center"/>
    </xf>
    <xf numFmtId="0" fontId="0" fillId="0" borderId="32" xfId="0" applyBorder="1"/>
    <xf numFmtId="0" fontId="10" fillId="0" borderId="8" xfId="0" applyFont="1" applyBorder="1" applyAlignment="1">
      <alignment horizontal="center"/>
    </xf>
    <xf numFmtId="0" fontId="0" fillId="0" borderId="9" xfId="0" applyBorder="1"/>
    <xf numFmtId="43" fontId="0" fillId="0" borderId="9" xfId="1" applyFont="1" applyBorder="1" applyAlignment="1" applyProtection="1">
      <alignment vertical="center"/>
    </xf>
    <xf numFmtId="43" fontId="10" fillId="0" borderId="9" xfId="1" applyFont="1" applyBorder="1"/>
    <xf numFmtId="0" fontId="0" fillId="0" borderId="33" xfId="0" applyBorder="1"/>
    <xf numFmtId="10" fontId="10" fillId="0" borderId="9" xfId="5" applyNumberFormat="1" applyFont="1" applyFill="1" applyBorder="1"/>
    <xf numFmtId="2" fontId="10" fillId="0" borderId="19" xfId="0" applyNumberFormat="1" applyFont="1" applyFill="1" applyBorder="1"/>
    <xf numFmtId="10" fontId="10" fillId="0" borderId="19" xfId="0" applyNumberFormat="1" applyFont="1" applyFill="1" applyBorder="1"/>
    <xf numFmtId="4" fontId="3" fillId="0" borderId="19" xfId="0" applyNumberFormat="1" applyFont="1" applyFill="1" applyBorder="1"/>
    <xf numFmtId="10" fontId="3" fillId="0" borderId="19" xfId="5" applyNumberFormat="1" applyFont="1" applyFill="1" applyBorder="1"/>
    <xf numFmtId="4" fontId="10" fillId="0" borderId="19" xfId="0" applyNumberFormat="1" applyFont="1" applyFill="1" applyBorder="1"/>
    <xf numFmtId="4" fontId="10" fillId="0" borderId="35" xfId="0" applyNumberFormat="1" applyFont="1" applyFill="1" applyBorder="1"/>
    <xf numFmtId="0" fontId="10" fillId="0" borderId="20" xfId="0" applyFont="1" applyBorder="1" applyAlignment="1">
      <alignment horizontal="center"/>
    </xf>
    <xf numFmtId="0" fontId="10" fillId="0" borderId="53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1" fillId="0" borderId="54" xfId="0" applyFont="1" applyBorder="1" applyAlignment="1">
      <alignment horizontal="center"/>
    </xf>
    <xf numFmtId="0" fontId="1" fillId="0" borderId="55" xfId="0" applyFont="1" applyBorder="1" applyAlignment="1">
      <alignment horizontal="center"/>
    </xf>
    <xf numFmtId="0" fontId="11" fillId="0" borderId="0" xfId="0" applyFont="1" applyBorder="1"/>
    <xf numFmtId="0" fontId="21" fillId="0" borderId="5" xfId="0" applyFont="1" applyBorder="1" applyAlignment="1">
      <alignment horizontal="left" vertical="center"/>
    </xf>
    <xf numFmtId="0" fontId="15" fillId="0" borderId="36" xfId="0" applyFont="1" applyBorder="1"/>
    <xf numFmtId="0" fontId="16" fillId="0" borderId="39" xfId="0" applyFont="1" applyBorder="1"/>
    <xf numFmtId="0" fontId="0" fillId="0" borderId="39" xfId="0" applyBorder="1"/>
    <xf numFmtId="0" fontId="0" fillId="0" borderId="40" xfId="0" applyBorder="1"/>
    <xf numFmtId="0" fontId="9" fillId="0" borderId="41" xfId="0" applyFont="1" applyBorder="1" applyAlignment="1">
      <alignment horizontal="center"/>
    </xf>
    <xf numFmtId="2" fontId="9" fillId="0" borderId="41" xfId="0" applyNumberFormat="1" applyFont="1" applyBorder="1" applyAlignment="1">
      <alignment horizontal="center"/>
    </xf>
    <xf numFmtId="0" fontId="0" fillId="0" borderId="42" xfId="0" applyBorder="1"/>
    <xf numFmtId="43" fontId="0" fillId="0" borderId="20" xfId="1" applyFont="1" applyBorder="1"/>
    <xf numFmtId="43" fontId="0" fillId="0" borderId="7" xfId="1" applyFont="1" applyBorder="1"/>
    <xf numFmtId="0" fontId="37" fillId="0" borderId="0" xfId="0" applyFont="1"/>
    <xf numFmtId="0" fontId="38" fillId="5" borderId="7" xfId="0" applyFont="1" applyFill="1" applyBorder="1" applyAlignment="1">
      <alignment horizontal="center" vertical="center"/>
    </xf>
    <xf numFmtId="0" fontId="39" fillId="5" borderId="7" xfId="0" applyFont="1" applyFill="1" applyBorder="1" applyAlignment="1">
      <alignment horizontal="center"/>
    </xf>
    <xf numFmtId="0" fontId="40" fillId="6" borderId="7" xfId="0" applyFont="1" applyFill="1" applyBorder="1" applyAlignment="1">
      <alignment horizontal="left" vertical="center"/>
    </xf>
    <xf numFmtId="170" fontId="41" fillId="6" borderId="7" xfId="4" applyNumberFormat="1" applyFont="1" applyFill="1" applyBorder="1" applyAlignment="1" applyProtection="1">
      <alignment horizontal="center" vertical="center" wrapText="1"/>
    </xf>
    <xf numFmtId="170" fontId="41" fillId="6" borderId="7" xfId="4" applyNumberFormat="1" applyFont="1" applyFill="1" applyBorder="1" applyAlignment="1" applyProtection="1">
      <alignment horizontal="center" vertical="center"/>
    </xf>
    <xf numFmtId="0" fontId="0" fillId="0" borderId="7" xfId="0" applyFont="1" applyBorder="1"/>
    <xf numFmtId="0" fontId="41" fillId="6" borderId="7" xfId="0" applyFont="1" applyFill="1" applyBorder="1" applyAlignment="1">
      <alignment horizontal="left" vertical="center" wrapText="1"/>
    </xf>
    <xf numFmtId="171" fontId="41" fillId="6" borderId="7" xfId="4" applyNumberFormat="1" applyFont="1" applyFill="1" applyBorder="1" applyAlignment="1" applyProtection="1">
      <alignment horizontal="center" vertical="center"/>
    </xf>
    <xf numFmtId="171" fontId="41" fillId="6" borderId="7" xfId="4" applyNumberFormat="1" applyFont="1" applyFill="1" applyBorder="1" applyAlignment="1" applyProtection="1">
      <alignment horizontal="center" vertical="center" wrapText="1"/>
    </xf>
    <xf numFmtId="172" fontId="41" fillId="6" borderId="7" xfId="4" applyNumberFormat="1" applyFont="1" applyFill="1" applyBorder="1" applyAlignment="1" applyProtection="1">
      <alignment horizontal="center" vertical="center"/>
    </xf>
    <xf numFmtId="172" fontId="0" fillId="0" borderId="7" xfId="0" applyNumberFormat="1" applyFont="1" applyBorder="1"/>
    <xf numFmtId="0" fontId="38" fillId="6" borderId="7" xfId="0" applyFont="1" applyFill="1" applyBorder="1" applyAlignment="1">
      <alignment horizontal="center" vertical="center"/>
    </xf>
    <xf numFmtId="172" fontId="39" fillId="0" borderId="7" xfId="0" applyNumberFormat="1" applyFont="1" applyBorder="1"/>
    <xf numFmtId="0" fontId="37" fillId="0" borderId="0" xfId="0" applyFont="1" applyAlignment="1">
      <alignment horizontal="left"/>
    </xf>
    <xf numFmtId="43" fontId="10" fillId="2" borderId="7" xfId="1" applyFont="1" applyFill="1" applyBorder="1" applyAlignment="1">
      <alignment horizontal="center" vertical="center"/>
    </xf>
    <xf numFmtId="43" fontId="25" fillId="2" borderId="7" xfId="1" applyFont="1" applyFill="1" applyBorder="1" applyAlignment="1">
      <alignment horizontal="center" vertical="center" wrapText="1"/>
    </xf>
    <xf numFmtId="43" fontId="25" fillId="4" borderId="7" xfId="1" applyFont="1" applyFill="1" applyBorder="1" applyAlignment="1">
      <alignment horizontal="center" vertical="center" wrapText="1"/>
    </xf>
    <xf numFmtId="43" fontId="25" fillId="4" borderId="50" xfId="1" applyFont="1" applyFill="1" applyBorder="1" applyAlignment="1">
      <alignment horizontal="center" vertical="center" wrapText="1"/>
    </xf>
    <xf numFmtId="43" fontId="25" fillId="4" borderId="44" xfId="1" applyFont="1" applyFill="1" applyBorder="1" applyAlignment="1">
      <alignment horizontal="center" vertical="center" wrapText="1"/>
    </xf>
    <xf numFmtId="43" fontId="3" fillId="2" borderId="7" xfId="1" applyFont="1" applyFill="1" applyBorder="1" applyAlignment="1"/>
    <xf numFmtId="43" fontId="25" fillId="4" borderId="7" xfId="1" quotePrefix="1" applyFont="1" applyFill="1" applyBorder="1" applyAlignment="1">
      <alignment horizontal="center" vertical="center" wrapText="1"/>
    </xf>
    <xf numFmtId="43" fontId="25" fillId="4" borderId="19" xfId="1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10" fillId="2" borderId="41" xfId="0" applyFont="1" applyFill="1" applyBorder="1" applyAlignment="1">
      <alignment horizontal="center" vertical="center"/>
    </xf>
    <xf numFmtId="0" fontId="3" fillId="2" borderId="47" xfId="0" applyFont="1" applyFill="1" applyBorder="1" applyAlignment="1">
      <alignment horizontal="center" vertical="center"/>
    </xf>
    <xf numFmtId="0" fontId="10" fillId="2" borderId="44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25" fillId="2" borderId="7" xfId="2" applyFont="1" applyFill="1" applyBorder="1" applyAlignment="1">
      <alignment horizontal="center" vertical="center" wrapText="1"/>
    </xf>
    <xf numFmtId="0" fontId="25" fillId="4" borderId="50" xfId="2" applyFont="1" applyFill="1" applyBorder="1" applyAlignment="1">
      <alignment horizontal="center" vertical="center" wrapText="1"/>
    </xf>
    <xf numFmtId="0" fontId="25" fillId="4" borderId="44" xfId="2" applyFont="1" applyFill="1" applyBorder="1" applyAlignment="1">
      <alignment horizontal="center" vertical="center" wrapText="1"/>
    </xf>
    <xf numFmtId="2" fontId="10" fillId="2" borderId="19" xfId="0" applyNumberFormat="1" applyFont="1" applyFill="1" applyBorder="1" applyAlignment="1">
      <alignment horizontal="center" vertical="center"/>
    </xf>
    <xf numFmtId="2" fontId="10" fillId="2" borderId="7" xfId="0" applyNumberFormat="1" applyFont="1" applyFill="1" applyBorder="1" applyAlignment="1">
      <alignment horizontal="center" vertical="center" wrapText="1"/>
    </xf>
    <xf numFmtId="2" fontId="10" fillId="2" borderId="44" xfId="0" applyNumberFormat="1" applyFont="1" applyFill="1" applyBorder="1" applyAlignment="1">
      <alignment horizontal="center" vertical="center"/>
    </xf>
    <xf numFmtId="0" fontId="25" fillId="4" borderId="19" xfId="2" applyFont="1" applyFill="1" applyBorder="1" applyAlignment="1">
      <alignment horizontal="center" vertical="center" wrapText="1"/>
    </xf>
    <xf numFmtId="2" fontId="1" fillId="2" borderId="7" xfId="0" applyNumberFormat="1" applyFont="1" applyFill="1" applyBorder="1" applyAlignment="1">
      <alignment horizontal="center" vertical="center"/>
    </xf>
    <xf numFmtId="2" fontId="10" fillId="2" borderId="19" xfId="0" applyNumberFormat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2" fontId="1" fillId="2" borderId="44" xfId="0" applyNumberFormat="1" applyFont="1" applyFill="1" applyBorder="1" applyAlignment="1">
      <alignment horizontal="center" vertical="center"/>
    </xf>
    <xf numFmtId="4" fontId="1" fillId="2" borderId="7" xfId="0" applyNumberFormat="1" applyFont="1" applyFill="1" applyBorder="1"/>
    <xf numFmtId="2" fontId="1" fillId="2" borderId="7" xfId="0" applyNumberFormat="1" applyFont="1" applyFill="1" applyBorder="1" applyAlignment="1">
      <alignment horizontal="left" vertical="top" wrapText="1"/>
    </xf>
    <xf numFmtId="43" fontId="3" fillId="2" borderId="7" xfId="1" applyFont="1" applyFill="1" applyBorder="1" applyAlignment="1">
      <alignment horizontal="center" vertical="distributed" wrapText="1"/>
    </xf>
    <xf numFmtId="43" fontId="10" fillId="2" borderId="7" xfId="1" applyFont="1" applyFill="1" applyBorder="1" applyAlignment="1">
      <alignment horizontal="center" vertical="distributed" wrapText="1"/>
    </xf>
    <xf numFmtId="2" fontId="27" fillId="3" borderId="20" xfId="3" applyNumberFormat="1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/>
    </xf>
    <xf numFmtId="0" fontId="14" fillId="2" borderId="37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/>
    </xf>
    <xf numFmtId="4" fontId="3" fillId="2" borderId="0" xfId="0" applyNumberFormat="1" applyFont="1" applyFill="1" applyBorder="1" applyAlignment="1">
      <alignment horizontal="center"/>
    </xf>
    <xf numFmtId="0" fontId="10" fillId="2" borderId="47" xfId="0" applyFont="1" applyFill="1" applyBorder="1" applyAlignment="1">
      <alignment horizontal="center"/>
    </xf>
    <xf numFmtId="4" fontId="36" fillId="2" borderId="47" xfId="0" applyNumberFormat="1" applyFont="1" applyFill="1" applyBorder="1" applyAlignment="1">
      <alignment horizontal="center"/>
    </xf>
    <xf numFmtId="0" fontId="0" fillId="2" borderId="47" xfId="0" applyFill="1" applyBorder="1" applyAlignment="1">
      <alignment horizontal="center" vertical="center" wrapText="1"/>
    </xf>
    <xf numFmtId="0" fontId="10" fillId="2" borderId="47" xfId="0" applyFont="1" applyFill="1" applyBorder="1" applyAlignment="1">
      <alignment horizontal="center" vertical="center" wrapText="1"/>
    </xf>
    <xf numFmtId="4" fontId="10" fillId="2" borderId="44" xfId="0" applyNumberFormat="1" applyFont="1" applyFill="1" applyBorder="1" applyAlignment="1">
      <alignment horizontal="center" vertical="center"/>
    </xf>
    <xf numFmtId="4" fontId="10" fillId="2" borderId="50" xfId="0" applyNumberFormat="1" applyFont="1" applyFill="1" applyBorder="1" applyAlignment="1">
      <alignment horizontal="center" vertical="center"/>
    </xf>
    <xf numFmtId="4" fontId="10" fillId="2" borderId="19" xfId="0" applyNumberFormat="1" applyFont="1" applyFill="1" applyBorder="1" applyAlignment="1">
      <alignment horizontal="center" vertical="center"/>
    </xf>
    <xf numFmtId="2" fontId="1" fillId="2" borderId="28" xfId="0" applyNumberFormat="1" applyFont="1" applyFill="1" applyBorder="1" applyAlignment="1">
      <alignment vertical="top" wrapText="1"/>
    </xf>
    <xf numFmtId="0" fontId="1" fillId="2" borderId="57" xfId="0" applyFont="1" applyFill="1" applyBorder="1" applyAlignment="1"/>
    <xf numFmtId="0" fontId="1" fillId="2" borderId="22" xfId="0" applyFont="1" applyFill="1" applyBorder="1" applyAlignment="1"/>
    <xf numFmtId="4" fontId="10" fillId="2" borderId="7" xfId="0" applyNumberFormat="1" applyFont="1" applyFill="1" applyBorder="1" applyAlignment="1">
      <alignment vertical="center"/>
    </xf>
    <xf numFmtId="0" fontId="25" fillId="4" borderId="7" xfId="2" applyFont="1" applyFill="1" applyBorder="1" applyAlignment="1">
      <alignment horizontal="left" vertical="center"/>
    </xf>
    <xf numFmtId="43" fontId="10" fillId="2" borderId="7" xfId="1" applyFont="1" applyFill="1" applyBorder="1" applyAlignment="1">
      <alignment vertical="center" wrapText="1"/>
    </xf>
    <xf numFmtId="43" fontId="3" fillId="2" borderId="45" xfId="1" applyFont="1" applyFill="1" applyBorder="1" applyAlignment="1">
      <alignment horizontal="center" vertical="center"/>
    </xf>
    <xf numFmtId="169" fontId="1" fillId="2" borderId="7" xfId="1" applyNumberFormat="1" applyFont="1" applyFill="1" applyBorder="1" applyAlignment="1">
      <alignment horizontal="center" vertical="center" wrapText="1"/>
    </xf>
    <xf numFmtId="169" fontId="1" fillId="2" borderId="0" xfId="1" applyNumberFormat="1" applyFont="1" applyFill="1" applyBorder="1" applyAlignment="1">
      <alignment horizontal="center" vertical="center"/>
    </xf>
    <xf numFmtId="43" fontId="10" fillId="2" borderId="0" xfId="0" applyNumberFormat="1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vertical="top" wrapText="1"/>
    </xf>
    <xf numFmtId="44" fontId="3" fillId="2" borderId="2" xfId="4" applyFont="1" applyFill="1" applyBorder="1" applyAlignment="1">
      <alignment horizontal="center" vertical="center" wrapText="1"/>
    </xf>
    <xf numFmtId="14" fontId="3" fillId="2" borderId="0" xfId="0" applyNumberFormat="1" applyFont="1" applyFill="1" applyBorder="1" applyAlignment="1"/>
    <xf numFmtId="0" fontId="10" fillId="2" borderId="0" xfId="0" applyFont="1" applyFill="1" applyBorder="1" applyAlignment="1">
      <alignment horizontal="center"/>
    </xf>
    <xf numFmtId="43" fontId="3" fillId="0" borderId="19" xfId="1" applyFont="1" applyFill="1" applyBorder="1"/>
    <xf numFmtId="0" fontId="6" fillId="2" borderId="2" xfId="0" applyFont="1" applyFill="1" applyBorder="1" applyAlignment="1">
      <alignment horizontal="center" vertical="center" wrapText="1"/>
    </xf>
    <xf numFmtId="14" fontId="3" fillId="2" borderId="2" xfId="0" applyNumberFormat="1" applyFont="1" applyFill="1" applyBorder="1" applyAlignment="1">
      <alignment horizontal="center"/>
    </xf>
    <xf numFmtId="43" fontId="3" fillId="2" borderId="2" xfId="1" applyFont="1" applyFill="1" applyBorder="1" applyAlignment="1">
      <alignment horizontal="center" vertical="center"/>
    </xf>
    <xf numFmtId="43" fontId="4" fillId="2" borderId="2" xfId="1" applyFont="1" applyFill="1" applyBorder="1" applyAlignment="1">
      <alignment horizontal="center" vertical="center"/>
    </xf>
    <xf numFmtId="10" fontId="3" fillId="2" borderId="42" xfId="1" applyNumberFormat="1" applyFont="1" applyFill="1" applyBorder="1" applyAlignment="1">
      <alignment horizontal="center" vertical="center"/>
    </xf>
    <xf numFmtId="43" fontId="3" fillId="2" borderId="48" xfId="1" applyFont="1" applyFill="1" applyBorder="1" applyAlignment="1">
      <alignment horizontal="center" vertical="center"/>
    </xf>
    <xf numFmtId="43" fontId="3" fillId="2" borderId="31" xfId="1" applyFont="1" applyFill="1" applyBorder="1" applyAlignment="1">
      <alignment horizontal="center" vertical="center"/>
    </xf>
    <xf numFmtId="43" fontId="3" fillId="2" borderId="33" xfId="1" applyFont="1" applyFill="1" applyBorder="1" applyAlignment="1">
      <alignment horizontal="center" vertical="center" wrapText="1"/>
    </xf>
    <xf numFmtId="43" fontId="3" fillId="2" borderId="45" xfId="1" applyFont="1" applyFill="1" applyBorder="1" applyAlignment="1">
      <alignment horizontal="center" vertical="center" wrapText="1"/>
    </xf>
    <xf numFmtId="43" fontId="0" fillId="2" borderId="35" xfId="1" applyFont="1" applyFill="1" applyBorder="1" applyAlignment="1">
      <alignment horizontal="center" vertical="center" wrapText="1"/>
    </xf>
    <xf numFmtId="43" fontId="3" fillId="2" borderId="32" xfId="1" applyFont="1" applyFill="1" applyBorder="1" applyAlignment="1">
      <alignment horizontal="center" vertical="center"/>
    </xf>
    <xf numFmtId="43" fontId="3" fillId="2" borderId="32" xfId="1" quotePrefix="1" applyFont="1" applyFill="1" applyBorder="1" applyAlignment="1">
      <alignment horizontal="center" vertical="center"/>
    </xf>
    <xf numFmtId="43" fontId="3" fillId="2" borderId="51" xfId="1" applyFont="1" applyFill="1" applyBorder="1" applyAlignment="1">
      <alignment horizontal="center" vertical="center"/>
    </xf>
    <xf numFmtId="43" fontId="3" fillId="2" borderId="35" xfId="1" applyFont="1" applyFill="1" applyBorder="1" applyAlignment="1">
      <alignment horizontal="center" vertical="center"/>
    </xf>
    <xf numFmtId="43" fontId="3" fillId="2" borderId="32" xfId="1" applyFont="1" applyFill="1" applyBorder="1" applyAlignment="1">
      <alignment horizontal="center" vertical="center" wrapText="1"/>
    </xf>
    <xf numFmtId="0" fontId="10" fillId="2" borderId="32" xfId="0" applyFont="1" applyFill="1" applyBorder="1" applyAlignment="1">
      <alignment horizontal="center"/>
    </xf>
    <xf numFmtId="43" fontId="3" fillId="2" borderId="19" xfId="1" applyFont="1" applyFill="1" applyBorder="1" applyAlignment="1">
      <alignment horizontal="center" vertical="center"/>
    </xf>
    <xf numFmtId="43" fontId="10" fillId="2" borderId="22" xfId="0" applyNumberFormat="1" applyFont="1" applyFill="1" applyBorder="1" applyAlignment="1">
      <alignment vertical="center"/>
    </xf>
    <xf numFmtId="0" fontId="42" fillId="0" borderId="0" xfId="0" applyFont="1"/>
    <xf numFmtId="0" fontId="40" fillId="6" borderId="7" xfId="0" applyFont="1" applyFill="1" applyBorder="1" applyAlignment="1">
      <alignment horizontal="left" vertical="top" wrapText="1"/>
    </xf>
    <xf numFmtId="172" fontId="41" fillId="6" borderId="7" xfId="4" applyNumberFormat="1" applyFont="1" applyFill="1" applyBorder="1" applyAlignment="1" applyProtection="1">
      <alignment horizontal="center" vertical="center" wrapText="1"/>
    </xf>
    <xf numFmtId="0" fontId="39" fillId="0" borderId="7" xfId="0" applyFont="1" applyBorder="1" applyAlignment="1">
      <alignment horizontal="center"/>
    </xf>
    <xf numFmtId="172" fontId="0" fillId="0" borderId="7" xfId="0" applyNumberFormat="1" applyFont="1" applyBorder="1" applyAlignment="1">
      <alignment horizontal="center"/>
    </xf>
    <xf numFmtId="172" fontId="3" fillId="0" borderId="7" xfId="0" applyNumberFormat="1" applyFont="1" applyBorder="1"/>
    <xf numFmtId="172" fontId="0" fillId="0" borderId="0" xfId="0" applyNumberFormat="1"/>
    <xf numFmtId="44" fontId="42" fillId="0" borderId="0" xfId="0" applyNumberFormat="1" applyFont="1"/>
    <xf numFmtId="0" fontId="1" fillId="0" borderId="0" xfId="0" applyFont="1"/>
    <xf numFmtId="0" fontId="10" fillId="2" borderId="7" xfId="0" applyFont="1" applyFill="1" applyBorder="1"/>
    <xf numFmtId="0" fontId="12" fillId="2" borderId="21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4" fillId="2" borderId="10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10" fillId="2" borderId="7" xfId="0" applyFont="1" applyFill="1" applyBorder="1" applyAlignment="1">
      <alignment horizontal="right"/>
    </xf>
    <xf numFmtId="4" fontId="4" fillId="2" borderId="10" xfId="0" applyNumberFormat="1" applyFont="1" applyFill="1" applyBorder="1" applyAlignment="1">
      <alignment horizontal="center"/>
    </xf>
    <xf numFmtId="4" fontId="3" fillId="2" borderId="7" xfId="0" applyNumberFormat="1" applyFont="1" applyFill="1" applyBorder="1"/>
    <xf numFmtId="4" fontId="13" fillId="2" borderId="7" xfId="0" applyNumberFormat="1" applyFont="1" applyFill="1" applyBorder="1"/>
    <xf numFmtId="4" fontId="10" fillId="2" borderId="7" xfId="0" applyNumberFormat="1" applyFont="1" applyFill="1" applyBorder="1" applyAlignment="1">
      <alignment horizontal="right"/>
    </xf>
    <xf numFmtId="0" fontId="10" fillId="2" borderId="7" xfId="0" applyFont="1" applyFill="1" applyBorder="1" applyAlignment="1"/>
    <xf numFmtId="0" fontId="7" fillId="2" borderId="7" xfId="0" applyFont="1" applyFill="1" applyBorder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9" fillId="2" borderId="7" xfId="0" applyFont="1" applyFill="1" applyBorder="1" applyAlignment="1">
      <alignment horizontal="center"/>
    </xf>
    <xf numFmtId="0" fontId="6" fillId="2" borderId="7" xfId="0" applyFont="1" applyFill="1" applyBorder="1" applyAlignment="1">
      <alignment vertical="top" wrapText="1"/>
    </xf>
    <xf numFmtId="0" fontId="10" fillId="2" borderId="7" xfId="0" applyFont="1" applyFill="1" applyBorder="1" applyAlignment="1">
      <alignment vertical="top" wrapText="1"/>
    </xf>
    <xf numFmtId="0" fontId="21" fillId="2" borderId="0" xfId="0" applyFont="1" applyFill="1" applyBorder="1" applyAlignment="1">
      <alignment horizontal="center" vertical="top" wrapText="1"/>
    </xf>
    <xf numFmtId="4" fontId="10" fillId="2" borderId="41" xfId="0" applyNumberFormat="1" applyFont="1" applyFill="1" applyBorder="1" applyAlignment="1">
      <alignment horizontal="center"/>
    </xf>
    <xf numFmtId="0" fontId="10" fillId="2" borderId="41" xfId="0" applyFont="1" applyFill="1" applyBorder="1" applyAlignment="1">
      <alignment horizontal="center"/>
    </xf>
    <xf numFmtId="0" fontId="24" fillId="2" borderId="43" xfId="0" applyFont="1" applyFill="1" applyBorder="1" applyAlignment="1">
      <alignment horizontal="center" vertical="center" wrapText="1"/>
    </xf>
    <xf numFmtId="0" fontId="18" fillId="2" borderId="44" xfId="0" applyFont="1" applyFill="1" applyBorder="1" applyAlignment="1">
      <alignment horizontal="center" vertical="center" wrapText="1"/>
    </xf>
    <xf numFmtId="0" fontId="18" fillId="2" borderId="45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/>
    </xf>
    <xf numFmtId="0" fontId="14" fillId="2" borderId="37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/>
    </xf>
    <xf numFmtId="4" fontId="4" fillId="2" borderId="37" xfId="0" applyNumberFormat="1" applyFont="1" applyFill="1" applyBorder="1" applyAlignment="1">
      <alignment horizontal="center"/>
    </xf>
    <xf numFmtId="4" fontId="4" fillId="2" borderId="38" xfId="0" applyNumberFormat="1" applyFont="1" applyFill="1" applyBorder="1" applyAlignment="1">
      <alignment horizontal="center"/>
    </xf>
    <xf numFmtId="4" fontId="13" fillId="2" borderId="0" xfId="0" applyNumberFormat="1" applyFont="1" applyFill="1" applyBorder="1" applyAlignment="1">
      <alignment horizontal="center" wrapText="1"/>
    </xf>
    <xf numFmtId="4" fontId="13" fillId="2" borderId="2" xfId="0" applyNumberFormat="1" applyFont="1" applyFill="1" applyBorder="1" applyAlignment="1">
      <alignment horizontal="center" wrapText="1"/>
    </xf>
    <xf numFmtId="0" fontId="6" fillId="2" borderId="0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 wrapText="1"/>
    </xf>
    <xf numFmtId="169" fontId="6" fillId="3" borderId="30" xfId="1" applyNumberFormat="1" applyFont="1" applyFill="1" applyBorder="1" applyAlignment="1">
      <alignment horizontal="center" vertical="center" wrapText="1"/>
    </xf>
    <xf numFmtId="169" fontId="6" fillId="3" borderId="8" xfId="1" applyNumberFormat="1" applyFont="1" applyFill="1" applyBorder="1" applyAlignment="1">
      <alignment horizontal="center" vertical="center" wrapText="1"/>
    </xf>
    <xf numFmtId="0" fontId="27" fillId="3" borderId="20" xfId="3" applyFont="1" applyFill="1" applyBorder="1" applyAlignment="1">
      <alignment horizontal="center" vertical="center" wrapText="1"/>
    </xf>
    <xf numFmtId="0" fontId="27" fillId="3" borderId="9" xfId="3" applyFont="1" applyFill="1" applyBorder="1" applyAlignment="1">
      <alignment horizontal="center" vertical="center" wrapText="1"/>
    </xf>
    <xf numFmtId="169" fontId="6" fillId="3" borderId="20" xfId="1" applyNumberFormat="1" applyFont="1" applyFill="1" applyBorder="1" applyAlignment="1">
      <alignment horizontal="center" vertical="center" wrapText="1"/>
    </xf>
    <xf numFmtId="169" fontId="6" fillId="3" borderId="9" xfId="1" applyNumberFormat="1" applyFont="1" applyFill="1" applyBorder="1" applyAlignment="1">
      <alignment horizontal="center" vertical="center" wrapText="1"/>
    </xf>
    <xf numFmtId="2" fontId="27" fillId="3" borderId="20" xfId="3" applyNumberFormat="1" applyFont="1" applyFill="1" applyBorder="1" applyAlignment="1">
      <alignment horizontal="center" vertical="center" wrapText="1"/>
    </xf>
    <xf numFmtId="43" fontId="3" fillId="2" borderId="7" xfId="1" applyFont="1" applyFill="1" applyBorder="1" applyAlignment="1">
      <alignment horizontal="center" vertical="center" wrapText="1"/>
    </xf>
    <xf numFmtId="2" fontId="3" fillId="2" borderId="7" xfId="0" applyNumberFormat="1" applyFont="1" applyFill="1" applyBorder="1" applyAlignment="1">
      <alignment horizontal="center" vertical="center"/>
    </xf>
    <xf numFmtId="2" fontId="3" fillId="2" borderId="7" xfId="0" applyNumberFormat="1" applyFont="1" applyFill="1" applyBorder="1" applyAlignment="1">
      <alignment vertical="center"/>
    </xf>
    <xf numFmtId="2" fontId="0" fillId="2" borderId="7" xfId="0" applyNumberFormat="1" applyFill="1" applyBorder="1" applyAlignment="1">
      <alignment horizontal="center" vertical="center"/>
    </xf>
    <xf numFmtId="2" fontId="3" fillId="2" borderId="7" xfId="0" applyNumberFormat="1" applyFont="1" applyFill="1" applyBorder="1" applyAlignment="1">
      <alignment horizontal="center" vertical="center" wrapText="1"/>
    </xf>
    <xf numFmtId="2" fontId="10" fillId="2" borderId="7" xfId="0" applyNumberFormat="1" applyFont="1" applyFill="1" applyBorder="1" applyAlignment="1">
      <alignment horizontal="center" vertical="center" wrapText="1"/>
    </xf>
    <xf numFmtId="168" fontId="3" fillId="2" borderId="7" xfId="0" applyNumberFormat="1" applyFont="1" applyFill="1" applyBorder="1" applyAlignment="1">
      <alignment horizontal="center" vertical="distributed" wrapText="1"/>
    </xf>
    <xf numFmtId="168" fontId="10" fillId="2" borderId="7" xfId="0" applyNumberFormat="1" applyFont="1" applyFill="1" applyBorder="1" applyAlignment="1">
      <alignment horizontal="center" vertical="distributed" wrapText="1"/>
    </xf>
    <xf numFmtId="43" fontId="3" fillId="2" borderId="7" xfId="1" applyFont="1" applyFill="1" applyBorder="1" applyAlignment="1">
      <alignment horizontal="center" vertical="distributed" wrapText="1"/>
    </xf>
    <xf numFmtId="43" fontId="10" fillId="2" borderId="7" xfId="1" applyFont="1" applyFill="1" applyBorder="1" applyAlignment="1">
      <alignment horizontal="center" vertical="distributed" wrapText="1"/>
    </xf>
    <xf numFmtId="2" fontId="3" fillId="2" borderId="7" xfId="0" applyNumberFormat="1" applyFont="1" applyFill="1" applyBorder="1" applyAlignment="1">
      <alignment horizontal="center" vertical="distributed" wrapText="1"/>
    </xf>
    <xf numFmtId="2" fontId="10" fillId="2" borderId="7" xfId="0" applyNumberFormat="1" applyFont="1" applyFill="1" applyBorder="1" applyAlignment="1">
      <alignment horizontal="center" vertical="distributed" wrapText="1"/>
    </xf>
    <xf numFmtId="0" fontId="1" fillId="0" borderId="43" xfId="0" applyFont="1" applyBorder="1" applyAlignment="1">
      <alignment horizontal="center"/>
    </xf>
    <xf numFmtId="0" fontId="1" fillId="0" borderId="45" xfId="0" applyFont="1" applyBorder="1" applyAlignment="1">
      <alignment horizontal="center"/>
    </xf>
    <xf numFmtId="0" fontId="17" fillId="0" borderId="30" xfId="0" applyFont="1" applyFill="1" applyBorder="1"/>
    <xf numFmtId="0" fontId="17" fillId="0" borderId="20" xfId="0" applyFont="1" applyFill="1" applyBorder="1"/>
    <xf numFmtId="0" fontId="21" fillId="0" borderId="4" xfId="0" applyFont="1" applyBorder="1" applyAlignment="1">
      <alignment horizontal="left" vertical="center"/>
    </xf>
    <xf numFmtId="0" fontId="21" fillId="0" borderId="12" xfId="0" applyFont="1" applyBorder="1" applyAlignment="1">
      <alignment horizontal="left" vertical="center"/>
    </xf>
    <xf numFmtId="0" fontId="17" fillId="0" borderId="8" xfId="0" applyFont="1" applyFill="1" applyBorder="1"/>
    <xf numFmtId="0" fontId="17" fillId="0" borderId="9" xfId="0" applyFont="1" applyFill="1" applyBorder="1"/>
    <xf numFmtId="0" fontId="18" fillId="0" borderId="17" xfId="0" applyFont="1" applyBorder="1" applyAlignment="1">
      <alignment wrapText="1"/>
    </xf>
    <xf numFmtId="0" fontId="18" fillId="0" borderId="3" xfId="0" applyFont="1" applyBorder="1" applyAlignment="1">
      <alignment horizontal="center" vertical="center"/>
    </xf>
    <xf numFmtId="0" fontId="18" fillId="0" borderId="52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8" fillId="0" borderId="13" xfId="0" applyFont="1" applyBorder="1" applyAlignment="1">
      <alignment horizontal="left" vertical="center"/>
    </xf>
    <xf numFmtId="0" fontId="17" fillId="0" borderId="34" xfId="0" applyFont="1" applyFill="1" applyBorder="1"/>
    <xf numFmtId="0" fontId="17" fillId="0" borderId="19" xfId="0" applyFont="1" applyFill="1" applyBorder="1"/>
    <xf numFmtId="43" fontId="10" fillId="0" borderId="1" xfId="1" applyFont="1" applyBorder="1" applyAlignment="1"/>
    <xf numFmtId="43" fontId="10" fillId="0" borderId="56" xfId="1" applyFont="1" applyBorder="1" applyAlignment="1"/>
    <xf numFmtId="164" fontId="3" fillId="0" borderId="12" xfId="0" applyNumberFormat="1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10" fillId="0" borderId="16" xfId="0" applyFont="1" applyBorder="1" applyAlignment="1">
      <alignment horizontal="center"/>
    </xf>
    <xf numFmtId="0" fontId="10" fillId="0" borderId="14" xfId="0" applyFont="1" applyBorder="1" applyAlignment="1">
      <alignment horizontal="center"/>
    </xf>
    <xf numFmtId="0" fontId="10" fillId="0" borderId="15" xfId="0" applyFont="1" applyBorder="1" applyAlignment="1">
      <alignment horizontal="center"/>
    </xf>
    <xf numFmtId="0" fontId="35" fillId="0" borderId="37" xfId="0" applyFont="1" applyBorder="1" applyAlignment="1">
      <alignment horizontal="center"/>
    </xf>
    <xf numFmtId="0" fontId="18" fillId="0" borderId="38" xfId="0" applyFont="1" applyBorder="1" applyAlignment="1"/>
    <xf numFmtId="0" fontId="22" fillId="0" borderId="0" xfId="0" applyFont="1" applyBorder="1" applyAlignment="1">
      <alignment horizontal="center"/>
    </xf>
    <xf numFmtId="0" fontId="1" fillId="0" borderId="2" xfId="0" applyFont="1" applyBorder="1" applyAlignment="1"/>
    <xf numFmtId="0" fontId="23" fillId="0" borderId="0" xfId="0" applyFont="1" applyBorder="1" applyAlignment="1">
      <alignment horizontal="center"/>
    </xf>
    <xf numFmtId="0" fontId="17" fillId="0" borderId="2" xfId="0" applyFont="1" applyBorder="1" applyAlignment="1"/>
    <xf numFmtId="0" fontId="17" fillId="0" borderId="1" xfId="0" applyFont="1" applyBorder="1" applyAlignment="1">
      <alignment horizontal="left" vertical="center"/>
    </xf>
    <xf numFmtId="0" fontId="17" fillId="0" borderId="56" xfId="0" applyFont="1" applyBorder="1" applyAlignment="1">
      <alignment horizontal="left" vertical="center"/>
    </xf>
    <xf numFmtId="0" fontId="21" fillId="0" borderId="5" xfId="0" applyFont="1" applyBorder="1" applyAlignment="1">
      <alignment horizontal="left" vertical="center"/>
    </xf>
    <xf numFmtId="0" fontId="21" fillId="0" borderId="1" xfId="0" applyFont="1" applyBorder="1" applyAlignment="1">
      <alignment horizontal="left" vertical="center"/>
    </xf>
    <xf numFmtId="0" fontId="29" fillId="0" borderId="0" xfId="0" applyFont="1" applyAlignment="1">
      <alignment wrapText="1"/>
    </xf>
  </cellXfs>
  <cellStyles count="6">
    <cellStyle name="Excel Built-in Normal" xfId="3"/>
    <cellStyle name="Moeda" xfId="4" builtinId="4"/>
    <cellStyle name="Normal" xfId="0" builtinId="0"/>
    <cellStyle name="Normal_ELETRICA_2" xfId="2"/>
    <cellStyle name="Porcentagem" xfId="5" builtinId="5"/>
    <cellStyle name="Separador de milhares" xfId="1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s://www.uenp.edu.br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266700</xdr:colOff>
      <xdr:row>0</xdr:row>
      <xdr:rowOff>38100</xdr:rowOff>
    </xdr:from>
    <xdr:to>
      <xdr:col>2</xdr:col>
      <xdr:colOff>838200</xdr:colOff>
      <xdr:row>4</xdr:row>
      <xdr:rowOff>180975</xdr:rowOff>
    </xdr:to>
    <xdr:pic>
      <xdr:nvPicPr>
        <xdr:cNvPr id="2042" name="Imagem 2" descr="Logo JPG.jpg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38100"/>
          <a:ext cx="0" cy="1028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11</xdr:col>
      <xdr:colOff>323848</xdr:colOff>
      <xdr:row>0</xdr:row>
      <xdr:rowOff>57149</xdr:rowOff>
    </xdr:from>
    <xdr:to>
      <xdr:col>13</xdr:col>
      <xdr:colOff>336352</xdr:colOff>
      <xdr:row>5</xdr:row>
      <xdr:rowOff>95250</xdr:rowOff>
    </xdr:to>
    <xdr:pic>
      <xdr:nvPicPr>
        <xdr:cNvPr id="2043" name="Imagem 2" descr="Logo JPG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23848" y="57149"/>
          <a:ext cx="1335421" cy="11281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95251</xdr:colOff>
      <xdr:row>1</xdr:row>
      <xdr:rowOff>169333</xdr:rowOff>
    </xdr:from>
    <xdr:to>
      <xdr:col>1</xdr:col>
      <xdr:colOff>1629833</xdr:colOff>
      <xdr:row>4</xdr:row>
      <xdr:rowOff>47255</xdr:rowOff>
    </xdr:to>
    <xdr:pic>
      <xdr:nvPicPr>
        <xdr:cNvPr id="3076" name="Picture 4" descr="Universidade Estadual do Norte do Paraná | UENP">
          <a:hlinkClick xmlns:r="http://schemas.openxmlformats.org/officeDocument/2006/relationships" r:id="rId1" tooltip="Universidade Estadual do Norte do Paraná | UENP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08001" y="412750"/>
          <a:ext cx="1534582" cy="428255"/>
        </a:xfrm>
        <a:prstGeom prst="rect">
          <a:avLst/>
        </a:prstGeom>
        <a:noFill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</xdr:col>
      <xdr:colOff>304800</xdr:colOff>
      <xdr:row>1</xdr:row>
      <xdr:rowOff>142875</xdr:rowOff>
    </xdr:to>
    <xdr:sp macro="" textlink="">
      <xdr:nvSpPr>
        <xdr:cNvPr id="1025" name="AutoShape 1" descr="C:\0_Projetos_CAD\0_LINCOLN_CAD\0_CAD_UENP\2-FAFI_CAMPUS\CANTINA_CAMPUS CORNELIO\Lista de materiais do pavimento TERREO_files\logo.gif"/>
        <xdr:cNvSpPr>
          <a:spLocks noChangeAspect="1" noChangeArrowheads="1"/>
        </xdr:cNvSpPr>
      </xdr:nvSpPr>
      <xdr:spPr bwMode="auto">
        <a:xfrm>
          <a:off x="0" y="0"/>
          <a:ext cx="304800" cy="304800"/>
        </a:xfrm>
        <a:prstGeom prst="rect">
          <a:avLst/>
        </a:prstGeom>
        <a:noFill/>
      </xdr:spPr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336"/>
  <sheetViews>
    <sheetView tabSelected="1" topLeftCell="L105" zoomScale="90" zoomScaleNormal="90" workbookViewId="0">
      <selection activeCell="S108" sqref="S108"/>
    </sheetView>
  </sheetViews>
  <sheetFormatPr defaultRowHeight="12.75"/>
  <cols>
    <col min="1" max="1" width="0" style="29" hidden="1" customWidth="1"/>
    <col min="2" max="2" width="6" style="24" hidden="1" customWidth="1"/>
    <col min="3" max="3" width="41.42578125" style="24" hidden="1" customWidth="1"/>
    <col min="4" max="4" width="5.85546875" style="35" hidden="1" customWidth="1"/>
    <col min="5" max="5" width="8.28515625" style="25" hidden="1" customWidth="1"/>
    <col min="6" max="6" width="10.28515625" style="25" hidden="1" customWidth="1"/>
    <col min="7" max="7" width="11.42578125" style="25" hidden="1" customWidth="1"/>
    <col min="8" max="8" width="10.28515625" style="25" hidden="1" customWidth="1"/>
    <col min="9" max="9" width="11.42578125" style="25" hidden="1" customWidth="1"/>
    <col min="10" max="10" width="16.28515625" style="28" hidden="1" customWidth="1"/>
    <col min="11" max="11" width="0" style="24" hidden="1" customWidth="1"/>
    <col min="12" max="12" width="8.28515625" style="23" customWidth="1"/>
    <col min="13" max="13" width="11.5703125" style="26" customWidth="1"/>
    <col min="14" max="14" width="63.7109375" style="24" customWidth="1"/>
    <col min="15" max="15" width="9.140625" style="54" customWidth="1"/>
    <col min="16" max="16" width="9.140625" style="37" customWidth="1"/>
    <col min="17" max="17" width="11" style="103" customWidth="1"/>
    <col min="18" max="18" width="10" style="35" customWidth="1"/>
    <col min="19" max="19" width="11.140625" style="103" customWidth="1"/>
    <col min="20" max="20" width="11.5703125" style="35" customWidth="1"/>
    <col min="21" max="21" width="15.42578125" style="35" customWidth="1"/>
    <col min="22" max="22" width="16.7109375" style="105" customWidth="1"/>
    <col min="23" max="23" width="13.28515625" style="24" customWidth="1"/>
    <col min="24" max="24" width="14.7109375" style="24" customWidth="1"/>
    <col min="25" max="25" width="13.28515625" style="24" customWidth="1"/>
    <col min="26" max="26" width="10.5703125" style="24" customWidth="1"/>
    <col min="27" max="27" width="9.140625" style="24" customWidth="1"/>
    <col min="28" max="16384" width="9.140625" style="24"/>
  </cols>
  <sheetData>
    <row r="1" spans="1:26" s="19" customFormat="1" ht="20.25">
      <c r="A1" s="17"/>
      <c r="B1" s="18"/>
      <c r="C1" s="357" t="s">
        <v>0</v>
      </c>
      <c r="D1" s="357"/>
      <c r="E1" s="357"/>
      <c r="F1" s="357"/>
      <c r="G1" s="357"/>
      <c r="H1" s="357"/>
      <c r="I1" s="360" t="s">
        <v>29</v>
      </c>
      <c r="J1" s="360"/>
      <c r="K1" s="112"/>
      <c r="L1" s="130"/>
      <c r="M1" s="131"/>
      <c r="N1" s="377" t="s">
        <v>0</v>
      </c>
      <c r="O1" s="377"/>
      <c r="P1" s="377"/>
      <c r="Q1" s="377"/>
      <c r="R1" s="299"/>
      <c r="S1" s="381" t="s">
        <v>29</v>
      </c>
      <c r="T1" s="381"/>
      <c r="U1" s="381"/>
      <c r="V1" s="382"/>
      <c r="W1" s="115"/>
    </row>
    <row r="2" spans="1:26" ht="21" customHeight="1">
      <c r="A2" s="20"/>
      <c r="B2" s="21"/>
      <c r="C2" s="358" t="s">
        <v>31</v>
      </c>
      <c r="D2" s="358"/>
      <c r="E2" s="358"/>
      <c r="F2" s="358"/>
      <c r="G2" s="358"/>
      <c r="H2" s="358"/>
      <c r="I2" s="362" t="s">
        <v>63</v>
      </c>
      <c r="J2" s="362"/>
      <c r="K2" s="113"/>
      <c r="L2" s="132"/>
      <c r="M2" s="133"/>
      <c r="N2" s="378" t="s">
        <v>31</v>
      </c>
      <c r="O2" s="378"/>
      <c r="P2" s="378"/>
      <c r="Q2" s="378"/>
      <c r="R2" s="300"/>
      <c r="S2" s="383" t="s">
        <v>125</v>
      </c>
      <c r="T2" s="383"/>
      <c r="U2" s="383"/>
      <c r="V2" s="384"/>
      <c r="W2" s="29"/>
    </row>
    <row r="3" spans="1:26" ht="12.75" customHeight="1">
      <c r="A3" s="20"/>
      <c r="B3" s="22"/>
      <c r="C3" s="365" t="s">
        <v>32</v>
      </c>
      <c r="D3" s="365"/>
      <c r="E3" s="365"/>
      <c r="F3" s="365"/>
      <c r="G3" s="365"/>
      <c r="H3" s="365"/>
      <c r="I3" s="368" t="s">
        <v>35</v>
      </c>
      <c r="J3" s="368"/>
      <c r="K3" s="113"/>
      <c r="L3" s="132"/>
      <c r="M3" s="134"/>
      <c r="N3" s="379" t="s">
        <v>32</v>
      </c>
      <c r="O3" s="379"/>
      <c r="P3" s="379"/>
      <c r="Q3" s="379"/>
      <c r="R3" s="301"/>
      <c r="S3" s="149"/>
      <c r="T3" s="325"/>
      <c r="U3" s="135" t="s">
        <v>118</v>
      </c>
      <c r="V3" s="327" t="s">
        <v>209</v>
      </c>
      <c r="W3" s="29"/>
      <c r="X3" s="25"/>
    </row>
    <row r="4" spans="1:26" ht="18.75" customHeight="1">
      <c r="A4" s="20"/>
      <c r="C4" s="366" t="s">
        <v>33</v>
      </c>
      <c r="D4" s="366"/>
      <c r="E4" s="366"/>
      <c r="F4" s="366"/>
      <c r="G4" s="366"/>
      <c r="H4" s="366"/>
      <c r="I4" s="368"/>
      <c r="J4" s="368"/>
      <c r="K4" s="113"/>
      <c r="L4" s="132"/>
      <c r="M4" s="136"/>
      <c r="N4" s="380" t="s">
        <v>123</v>
      </c>
      <c r="O4" s="380"/>
      <c r="P4" s="380"/>
      <c r="Q4" s="380"/>
      <c r="R4" s="302"/>
      <c r="S4" s="135"/>
      <c r="T4" s="385" t="s">
        <v>210</v>
      </c>
      <c r="U4" s="385"/>
      <c r="V4" s="386"/>
      <c r="W4" s="29"/>
      <c r="X4" s="35"/>
    </row>
    <row r="5" spans="1:26" ht="13.5">
      <c r="A5" s="20"/>
      <c r="C5" s="367" t="s">
        <v>64</v>
      </c>
      <c r="D5" s="367"/>
      <c r="E5" s="367"/>
      <c r="F5" s="367"/>
      <c r="G5" s="367"/>
      <c r="H5" s="367"/>
      <c r="I5" s="361" t="s">
        <v>62</v>
      </c>
      <c r="J5" s="361"/>
      <c r="K5" s="113"/>
      <c r="L5" s="132"/>
      <c r="M5" s="136"/>
      <c r="N5" s="376"/>
      <c r="O5" s="376"/>
      <c r="P5" s="376"/>
      <c r="Q5" s="376"/>
      <c r="R5" s="298"/>
      <c r="S5" s="137"/>
      <c r="T5" s="324"/>
      <c r="U5" s="324" t="s">
        <v>481</v>
      </c>
      <c r="V5" s="328">
        <v>43207</v>
      </c>
      <c r="W5" s="29"/>
      <c r="X5" s="28"/>
    </row>
    <row r="6" spans="1:26" ht="13.5">
      <c r="D6" s="27"/>
      <c r="E6" s="30"/>
      <c r="F6" s="30"/>
      <c r="G6" s="30"/>
      <c r="H6" s="30"/>
      <c r="I6" s="31"/>
      <c r="J6" s="32"/>
      <c r="K6" s="113"/>
      <c r="L6" s="132"/>
      <c r="M6" s="136"/>
      <c r="N6" s="138"/>
      <c r="O6" s="276"/>
      <c r="P6" s="139"/>
      <c r="Q6" s="141"/>
      <c r="R6" s="140"/>
      <c r="S6" s="141"/>
      <c r="T6" s="140"/>
      <c r="U6" s="303"/>
      <c r="V6" s="329"/>
      <c r="W6" s="29"/>
      <c r="X6" s="28"/>
      <c r="Y6" s="25"/>
    </row>
    <row r="7" spans="1:26">
      <c r="B7" s="369" t="s">
        <v>65</v>
      </c>
      <c r="C7" s="369"/>
      <c r="D7" s="369"/>
      <c r="E7" s="369"/>
      <c r="F7" s="369"/>
      <c r="G7" s="369"/>
      <c r="H7" s="369"/>
      <c r="I7" s="369"/>
      <c r="J7" s="369"/>
      <c r="K7" s="114"/>
      <c r="L7" s="132"/>
      <c r="M7" s="142" t="s">
        <v>185</v>
      </c>
      <c r="N7" s="143" t="s">
        <v>187</v>
      </c>
      <c r="O7" s="143"/>
      <c r="P7" s="144"/>
      <c r="Q7" s="146"/>
      <c r="R7" s="145"/>
      <c r="S7" s="146"/>
      <c r="T7" s="321"/>
      <c r="U7" s="322" t="s">
        <v>480</v>
      </c>
      <c r="V7" s="323">
        <f>SUM(V15:V117)</f>
        <v>171900</v>
      </c>
      <c r="W7" s="29"/>
      <c r="X7" s="28"/>
    </row>
    <row r="8" spans="1:26" ht="26.25" customHeight="1">
      <c r="B8" s="354" t="s">
        <v>45</v>
      </c>
      <c r="C8" s="354"/>
      <c r="H8" s="359" t="s">
        <v>36</v>
      </c>
      <c r="I8" s="359"/>
      <c r="J8" s="36" t="s">
        <v>66</v>
      </c>
      <c r="K8" s="114"/>
      <c r="L8" s="132"/>
      <c r="M8" s="319"/>
      <c r="N8" s="320"/>
      <c r="O8" s="277"/>
      <c r="P8" s="147"/>
      <c r="Q8" s="149"/>
      <c r="R8" s="148"/>
      <c r="S8" s="149"/>
      <c r="T8" s="370" t="s">
        <v>182</v>
      </c>
      <c r="U8" s="370"/>
      <c r="V8" s="330">
        <v>202.71</v>
      </c>
      <c r="W8" s="29"/>
      <c r="X8" s="28"/>
    </row>
    <row r="9" spans="1:26">
      <c r="H9" s="363" t="s">
        <v>67</v>
      </c>
      <c r="I9" s="364"/>
      <c r="J9" s="39" t="e">
        <f>(30-(#REF!-150000)/270000)/100</f>
        <v>#REF!</v>
      </c>
      <c r="K9" s="114"/>
      <c r="L9" s="150"/>
      <c r="M9" s="151"/>
      <c r="N9" s="152"/>
      <c r="O9" s="278"/>
      <c r="P9" s="153"/>
      <c r="Q9" s="155"/>
      <c r="R9" s="154"/>
      <c r="S9" s="155"/>
      <c r="T9" s="371" t="s">
        <v>67</v>
      </c>
      <c r="U9" s="372"/>
      <c r="V9" s="331">
        <v>0.3</v>
      </c>
      <c r="W9" s="29"/>
      <c r="X9" s="28"/>
      <c r="Y9" s="28"/>
    </row>
    <row r="10" spans="1:26" ht="15">
      <c r="A10" s="355" t="s">
        <v>48</v>
      </c>
      <c r="B10" s="356"/>
      <c r="C10" s="356"/>
      <c r="D10" s="356"/>
      <c r="E10" s="356"/>
      <c r="F10" s="356"/>
      <c r="G10" s="356"/>
      <c r="H10" s="356"/>
      <c r="I10" s="356"/>
      <c r="J10" s="356"/>
      <c r="K10" s="114"/>
      <c r="L10" s="373" t="s">
        <v>48</v>
      </c>
      <c r="M10" s="374"/>
      <c r="N10" s="374"/>
      <c r="O10" s="374"/>
      <c r="P10" s="374"/>
      <c r="Q10" s="374"/>
      <c r="R10" s="374"/>
      <c r="S10" s="374"/>
      <c r="T10" s="374"/>
      <c r="U10" s="374"/>
      <c r="V10" s="375"/>
      <c r="W10" s="29"/>
    </row>
    <row r="11" spans="1:26">
      <c r="B11" s="22"/>
      <c r="C11" s="33"/>
      <c r="D11" s="41"/>
      <c r="E11" s="31"/>
      <c r="F11" s="31"/>
      <c r="G11" s="31"/>
      <c r="H11" s="42" t="e">
        <f>1+J9</f>
        <v>#REF!</v>
      </c>
      <c r="I11" s="31"/>
      <c r="J11" s="32"/>
      <c r="K11" s="114"/>
      <c r="L11" s="157"/>
      <c r="M11" s="158"/>
      <c r="N11" s="159"/>
      <c r="O11" s="279"/>
      <c r="P11" s="160"/>
      <c r="Q11" s="162"/>
      <c r="R11" s="161"/>
      <c r="S11" s="162"/>
      <c r="T11" s="304"/>
      <c r="U11" s="305">
        <f>1+V9</f>
        <v>1.3</v>
      </c>
      <c r="V11" s="332"/>
      <c r="W11" s="116"/>
      <c r="X11" s="28"/>
    </row>
    <row r="12" spans="1:26" ht="15" customHeight="1">
      <c r="B12" s="22"/>
      <c r="C12" s="33"/>
      <c r="D12" s="41"/>
      <c r="E12" s="31"/>
      <c r="F12" s="31"/>
      <c r="G12" s="31"/>
      <c r="H12" s="42"/>
      <c r="I12" s="31"/>
      <c r="J12" s="32"/>
      <c r="K12" s="114"/>
      <c r="L12" s="387" t="s">
        <v>136</v>
      </c>
      <c r="M12" s="391" t="s">
        <v>135</v>
      </c>
      <c r="N12" s="389" t="s">
        <v>129</v>
      </c>
      <c r="O12" s="389" t="s">
        <v>130</v>
      </c>
      <c r="P12" s="163"/>
      <c r="Q12" s="393" t="s">
        <v>134</v>
      </c>
      <c r="R12" s="393"/>
      <c r="S12" s="393"/>
      <c r="T12" s="297" t="s">
        <v>132</v>
      </c>
      <c r="U12" s="297" t="s">
        <v>133</v>
      </c>
      <c r="V12" s="333"/>
      <c r="W12" s="29"/>
      <c r="X12" s="28"/>
    </row>
    <row r="13" spans="1:26" ht="25.5">
      <c r="B13" s="22"/>
      <c r="C13" s="33"/>
      <c r="D13" s="41"/>
      <c r="E13" s="31"/>
      <c r="F13" s="31"/>
      <c r="G13" s="31"/>
      <c r="H13" s="42"/>
      <c r="I13" s="31"/>
      <c r="J13" s="32"/>
      <c r="K13" s="114"/>
      <c r="L13" s="388"/>
      <c r="M13" s="392"/>
      <c r="N13" s="390"/>
      <c r="O13" s="390"/>
      <c r="P13" s="164" t="s">
        <v>68</v>
      </c>
      <c r="Q13" s="166" t="s">
        <v>131</v>
      </c>
      <c r="R13" s="165" t="s">
        <v>212</v>
      </c>
      <c r="S13" s="166" t="s">
        <v>189</v>
      </c>
      <c r="T13" s="167" t="s">
        <v>213</v>
      </c>
      <c r="U13" s="167" t="s">
        <v>214</v>
      </c>
      <c r="V13" s="334" t="s">
        <v>124</v>
      </c>
      <c r="W13" s="344"/>
      <c r="X13" s="28"/>
      <c r="Y13" s="85"/>
    </row>
    <row r="14" spans="1:26" ht="15">
      <c r="B14" s="22"/>
      <c r="C14" s="33"/>
      <c r="D14" s="41"/>
      <c r="E14" s="31"/>
      <c r="F14" s="31"/>
      <c r="G14" s="31"/>
      <c r="H14" s="42"/>
      <c r="I14" s="31"/>
      <c r="J14" s="32"/>
      <c r="K14" s="114"/>
      <c r="L14" s="168"/>
      <c r="M14" s="169"/>
      <c r="N14" s="170"/>
      <c r="O14" s="170"/>
      <c r="P14" s="171"/>
      <c r="Q14" s="173"/>
      <c r="R14" s="172"/>
      <c r="S14" s="173"/>
      <c r="T14" s="306"/>
      <c r="U14" s="307"/>
      <c r="V14" s="332"/>
      <c r="W14" s="29"/>
      <c r="X14" s="28"/>
      <c r="Y14" s="85"/>
    </row>
    <row r="15" spans="1:26">
      <c r="A15" s="43"/>
      <c r="B15" s="44">
        <v>1</v>
      </c>
      <c r="C15" s="45" t="s">
        <v>2</v>
      </c>
      <c r="D15" s="46"/>
      <c r="I15" s="31"/>
      <c r="J15" s="47"/>
      <c r="K15" s="114"/>
      <c r="L15" s="178">
        <v>1</v>
      </c>
      <c r="M15" s="179"/>
      <c r="N15" s="180" t="s">
        <v>2</v>
      </c>
      <c r="O15" s="280"/>
      <c r="P15" s="181"/>
      <c r="Q15" s="183"/>
      <c r="R15" s="182"/>
      <c r="S15" s="183"/>
      <c r="T15" s="308"/>
      <c r="U15" s="308"/>
      <c r="V15" s="335">
        <f>SUM(U16:U21)</f>
        <v>10755.95</v>
      </c>
      <c r="W15" s="117"/>
      <c r="X15" s="28"/>
      <c r="Y15" s="85"/>
      <c r="Z15" s="25"/>
    </row>
    <row r="16" spans="1:26" ht="25.5">
      <c r="A16" s="43"/>
      <c r="B16" s="49" t="s">
        <v>6</v>
      </c>
      <c r="C16" s="33" t="s">
        <v>3</v>
      </c>
      <c r="D16" s="35" t="s">
        <v>4</v>
      </c>
      <c r="E16" s="25">
        <v>1</v>
      </c>
      <c r="F16" s="25">
        <v>220</v>
      </c>
      <c r="G16" s="25">
        <f t="shared" ref="G16:G18" si="0">E16*F16</f>
        <v>220</v>
      </c>
      <c r="H16" s="25" t="e">
        <f t="shared" ref="H16:H18" si="1">$H$11*F16</f>
        <v>#REF!</v>
      </c>
      <c r="I16" s="25" t="e">
        <f t="shared" ref="I16:I18" si="2">E16*H16</f>
        <v>#REF!</v>
      </c>
      <c r="J16" s="32"/>
      <c r="K16" s="114"/>
      <c r="L16" s="156"/>
      <c r="M16" s="121"/>
      <c r="N16" s="174" t="s">
        <v>128</v>
      </c>
      <c r="O16" s="176"/>
      <c r="P16" s="175"/>
      <c r="Q16" s="177"/>
      <c r="R16" s="176"/>
      <c r="S16" s="177"/>
      <c r="T16" s="176"/>
      <c r="U16" s="176"/>
      <c r="V16" s="336"/>
      <c r="W16" s="29"/>
      <c r="X16" s="25"/>
      <c r="Y16" s="85"/>
    </row>
    <row r="17" spans="1:26" ht="23.25" customHeight="1">
      <c r="A17" s="50" t="s">
        <v>69</v>
      </c>
      <c r="B17" s="49" t="s">
        <v>7</v>
      </c>
      <c r="C17" s="51" t="s">
        <v>109</v>
      </c>
      <c r="D17" s="35" t="s">
        <v>12</v>
      </c>
      <c r="E17" s="25">
        <v>1</v>
      </c>
      <c r="F17" s="52">
        <v>1107.1400000000001</v>
      </c>
      <c r="G17" s="25">
        <f t="shared" si="0"/>
        <v>1107.1400000000001</v>
      </c>
      <c r="H17" s="25" t="e">
        <f t="shared" si="1"/>
        <v>#REF!</v>
      </c>
      <c r="I17" s="25" t="e">
        <f t="shared" si="2"/>
        <v>#REF!</v>
      </c>
      <c r="K17" s="114"/>
      <c r="L17" s="127" t="s">
        <v>414</v>
      </c>
      <c r="M17" s="26" t="s">
        <v>190</v>
      </c>
      <c r="N17" s="51" t="s">
        <v>126</v>
      </c>
      <c r="O17" s="281" t="s">
        <v>34</v>
      </c>
      <c r="P17" s="53">
        <v>3.5</v>
      </c>
      <c r="Q17" s="268">
        <v>29.82</v>
      </c>
      <c r="R17" s="55">
        <v>61.64</v>
      </c>
      <c r="S17" s="104">
        <f>R17+Q17</f>
        <v>91.46</v>
      </c>
      <c r="T17" s="55">
        <f>S17*P17</f>
        <v>320.11</v>
      </c>
      <c r="U17" s="55">
        <f>T17*(1+$V$9)</f>
        <v>416.14</v>
      </c>
      <c r="V17" s="337"/>
      <c r="W17" s="117"/>
      <c r="X17" s="25"/>
      <c r="Y17" s="85"/>
    </row>
    <row r="18" spans="1:26">
      <c r="A18" s="43" t="s">
        <v>70</v>
      </c>
      <c r="B18" s="49" t="s">
        <v>8</v>
      </c>
      <c r="C18" s="51" t="s">
        <v>71</v>
      </c>
      <c r="D18" s="56" t="s">
        <v>30</v>
      </c>
      <c r="E18" s="25">
        <v>5</v>
      </c>
      <c r="F18" s="52">
        <v>220.22</v>
      </c>
      <c r="G18" s="25">
        <f t="shared" si="0"/>
        <v>1101.0999999999999</v>
      </c>
      <c r="H18" s="25" t="e">
        <f t="shared" si="1"/>
        <v>#REF!</v>
      </c>
      <c r="I18" s="25" t="e">
        <f t="shared" si="2"/>
        <v>#REF!</v>
      </c>
      <c r="K18" s="114"/>
      <c r="L18" s="127" t="s">
        <v>6</v>
      </c>
      <c r="M18" s="26">
        <v>85334</v>
      </c>
      <c r="N18" s="34" t="s">
        <v>127</v>
      </c>
      <c r="O18" s="281" t="s">
        <v>30</v>
      </c>
      <c r="P18" s="57">
        <f>4*2.2</f>
        <v>8.8000000000000007</v>
      </c>
      <c r="Q18" s="104">
        <v>5.42</v>
      </c>
      <c r="R18" s="40">
        <v>10.8</v>
      </c>
      <c r="S18" s="104">
        <f>R18+Q18</f>
        <v>16.22</v>
      </c>
      <c r="T18" s="55">
        <f t="shared" ref="T18:T85" si="3">S18*P18</f>
        <v>142.74</v>
      </c>
      <c r="U18" s="55">
        <f t="shared" ref="U18:U87" si="4">T18*(1+$V$9)</f>
        <v>185.56</v>
      </c>
      <c r="V18" s="337"/>
      <c r="W18" s="117"/>
      <c r="X18" s="25"/>
      <c r="Y18" s="85"/>
    </row>
    <row r="19" spans="1:26">
      <c r="A19" s="43"/>
      <c r="B19" s="49"/>
      <c r="C19" s="58" t="s">
        <v>5</v>
      </c>
      <c r="G19" s="25">
        <f>SUM(G16:G18)</f>
        <v>2428.2399999999998</v>
      </c>
      <c r="J19" s="32" t="e">
        <f>SUM(I16:I18)</f>
        <v>#REF!</v>
      </c>
      <c r="K19" s="114"/>
      <c r="L19" s="127" t="s">
        <v>415</v>
      </c>
      <c r="M19" s="26">
        <v>85333</v>
      </c>
      <c r="N19" s="59" t="s">
        <v>191</v>
      </c>
      <c r="O19" s="281" t="s">
        <v>208</v>
      </c>
      <c r="P19" s="37">
        <v>2</v>
      </c>
      <c r="Q19" s="103">
        <v>5.43</v>
      </c>
      <c r="R19" s="38">
        <v>13</v>
      </c>
      <c r="S19" s="104">
        <f>R19+Q19</f>
        <v>18.43</v>
      </c>
      <c r="T19" s="55">
        <f t="shared" si="3"/>
        <v>36.86</v>
      </c>
      <c r="U19" s="55">
        <f t="shared" si="4"/>
        <v>47.92</v>
      </c>
      <c r="V19" s="337"/>
      <c r="W19" s="117"/>
      <c r="X19" s="25"/>
      <c r="Y19" s="85"/>
    </row>
    <row r="20" spans="1:26" ht="25.5">
      <c r="A20" s="43"/>
      <c r="B20" s="49"/>
      <c r="C20" s="58"/>
      <c r="J20" s="32"/>
      <c r="K20" s="114"/>
      <c r="L20" s="127" t="s">
        <v>7</v>
      </c>
      <c r="M20" s="26">
        <v>85406</v>
      </c>
      <c r="N20" s="60" t="s">
        <v>211</v>
      </c>
      <c r="O20" s="281" t="s">
        <v>30</v>
      </c>
      <c r="P20" s="37">
        <v>170</v>
      </c>
      <c r="Q20" s="103">
        <v>14.91</v>
      </c>
      <c r="R20" s="38">
        <v>30.82</v>
      </c>
      <c r="S20" s="104">
        <f t="shared" ref="S20:S85" si="5">R20+Q20</f>
        <v>45.73</v>
      </c>
      <c r="T20" s="55">
        <f t="shared" si="3"/>
        <v>7774.1</v>
      </c>
      <c r="U20" s="55">
        <f t="shared" si="4"/>
        <v>10106.33</v>
      </c>
      <c r="V20" s="337"/>
      <c r="W20" s="117"/>
      <c r="X20" s="25"/>
      <c r="Y20" s="85"/>
    </row>
    <row r="21" spans="1:26">
      <c r="A21" s="43"/>
      <c r="B21" s="49"/>
      <c r="C21" s="58"/>
      <c r="J21" s="32"/>
      <c r="K21" s="114"/>
      <c r="L21" s="126"/>
      <c r="N21" s="34"/>
      <c r="R21" s="38"/>
      <c r="S21" s="104"/>
      <c r="T21" s="55"/>
      <c r="U21" s="55"/>
      <c r="V21" s="337"/>
      <c r="W21" s="117"/>
      <c r="X21" s="25"/>
      <c r="Y21" s="85"/>
    </row>
    <row r="22" spans="1:26">
      <c r="A22" s="43"/>
      <c r="B22" s="49"/>
      <c r="C22" s="58"/>
      <c r="J22" s="32"/>
      <c r="K22" s="114"/>
      <c r="L22" s="126"/>
      <c r="N22" s="34"/>
      <c r="R22" s="38"/>
      <c r="S22" s="104"/>
      <c r="T22" s="55"/>
      <c r="U22" s="55"/>
      <c r="V22" s="337"/>
      <c r="W22" s="117"/>
      <c r="X22" s="25"/>
      <c r="Y22" s="85"/>
    </row>
    <row r="23" spans="1:26">
      <c r="A23" s="43"/>
      <c r="B23" s="49"/>
      <c r="C23" s="33"/>
      <c r="K23" s="114"/>
      <c r="L23" s="178">
        <v>2</v>
      </c>
      <c r="M23" s="179"/>
      <c r="N23" s="180" t="s">
        <v>215</v>
      </c>
      <c r="O23" s="280"/>
      <c r="P23" s="181"/>
      <c r="Q23" s="183"/>
      <c r="R23" s="182"/>
      <c r="S23" s="183"/>
      <c r="T23" s="308"/>
      <c r="U23" s="308"/>
      <c r="V23" s="335">
        <f>SUM(U25:U39)</f>
        <v>12876.68</v>
      </c>
      <c r="W23" s="117"/>
      <c r="X23" s="25"/>
      <c r="Y23" s="85"/>
      <c r="Z23" s="25"/>
    </row>
    <row r="24" spans="1:26">
      <c r="A24" s="43"/>
      <c r="B24" s="49"/>
      <c r="C24" s="33"/>
      <c r="K24" s="114"/>
      <c r="L24" s="126"/>
      <c r="N24" s="63" t="s">
        <v>226</v>
      </c>
      <c r="R24" s="38"/>
      <c r="S24" s="104"/>
      <c r="T24" s="55"/>
      <c r="U24" s="55"/>
      <c r="V24" s="337"/>
      <c r="W24" s="117"/>
      <c r="X24" s="25"/>
      <c r="Y24" s="85"/>
    </row>
    <row r="25" spans="1:26" ht="25.5">
      <c r="A25" s="43"/>
      <c r="B25" s="61">
        <v>2</v>
      </c>
      <c r="C25" s="45" t="s">
        <v>27</v>
      </c>
      <c r="K25" s="114"/>
      <c r="L25" s="128" t="s">
        <v>416</v>
      </c>
      <c r="M25" s="62" t="s">
        <v>192</v>
      </c>
      <c r="N25" s="63" t="s">
        <v>193</v>
      </c>
      <c r="O25" s="282" t="s">
        <v>9</v>
      </c>
      <c r="P25" s="53">
        <v>36</v>
      </c>
      <c r="Q25" s="269">
        <v>19.72</v>
      </c>
      <c r="R25" s="64">
        <v>27.66</v>
      </c>
      <c r="S25" s="104">
        <f t="shared" si="5"/>
        <v>47.38</v>
      </c>
      <c r="T25" s="55">
        <f t="shared" si="3"/>
        <v>1705.68</v>
      </c>
      <c r="U25" s="55">
        <f t="shared" si="4"/>
        <v>2217.38</v>
      </c>
      <c r="V25" s="337"/>
      <c r="W25" s="117"/>
      <c r="X25" s="25"/>
      <c r="Y25" s="85"/>
    </row>
    <row r="26" spans="1:26" ht="15">
      <c r="A26" s="43"/>
      <c r="B26" s="61"/>
      <c r="C26" s="45"/>
      <c r="K26" s="114"/>
      <c r="L26" s="126"/>
      <c r="M26" s="62"/>
      <c r="N26" s="108" t="s">
        <v>227</v>
      </c>
      <c r="O26" s="282"/>
      <c r="P26" s="53"/>
      <c r="Q26" s="269"/>
      <c r="R26" s="64"/>
      <c r="S26" s="104">
        <f t="shared" si="5"/>
        <v>0</v>
      </c>
      <c r="T26" s="55">
        <f t="shared" si="3"/>
        <v>0</v>
      </c>
      <c r="U26" s="55">
        <f t="shared" si="4"/>
        <v>0</v>
      </c>
      <c r="V26" s="337"/>
      <c r="W26" s="117"/>
      <c r="X26" s="25"/>
      <c r="Y26" s="85"/>
    </row>
    <row r="27" spans="1:26" ht="38.25">
      <c r="A27" s="43">
        <v>6430</v>
      </c>
      <c r="B27" s="49" t="s">
        <v>13</v>
      </c>
      <c r="C27" s="51" t="s">
        <v>72</v>
      </c>
      <c r="D27" s="35" t="s">
        <v>34</v>
      </c>
      <c r="E27" s="25">
        <v>18</v>
      </c>
      <c r="F27" s="52">
        <v>31.99</v>
      </c>
      <c r="G27" s="52">
        <f>E27*F27</f>
        <v>575.82000000000005</v>
      </c>
      <c r="H27" s="25" t="e">
        <f>$H$11*F27</f>
        <v>#REF!</v>
      </c>
      <c r="I27" s="25" t="e">
        <f>E27*H27</f>
        <v>#REF!</v>
      </c>
      <c r="K27" s="114"/>
      <c r="L27" s="128" t="s">
        <v>13</v>
      </c>
      <c r="M27" s="62">
        <v>91004</v>
      </c>
      <c r="N27" s="65" t="s">
        <v>194</v>
      </c>
      <c r="O27" s="281" t="s">
        <v>30</v>
      </c>
      <c r="P27" s="66">
        <v>15</v>
      </c>
      <c r="Q27" s="270">
        <v>6.76</v>
      </c>
      <c r="R27" s="64">
        <v>27.66</v>
      </c>
      <c r="S27" s="104">
        <f t="shared" si="5"/>
        <v>34.42</v>
      </c>
      <c r="T27" s="55">
        <f t="shared" si="3"/>
        <v>516.29999999999995</v>
      </c>
      <c r="U27" s="55">
        <f t="shared" si="4"/>
        <v>671.19</v>
      </c>
      <c r="V27" s="337"/>
      <c r="W27" s="117"/>
      <c r="X27" s="25"/>
      <c r="Y27" s="85"/>
    </row>
    <row r="28" spans="1:26" ht="38.25">
      <c r="A28" s="43"/>
      <c r="B28" s="49" t="s">
        <v>14</v>
      </c>
      <c r="C28" s="51" t="s">
        <v>112</v>
      </c>
      <c r="G28" s="52"/>
      <c r="K28" s="114"/>
      <c r="L28" s="128" t="s">
        <v>14</v>
      </c>
      <c r="M28" s="26">
        <v>94965</v>
      </c>
      <c r="N28" s="65" t="s">
        <v>195</v>
      </c>
      <c r="O28" s="82" t="s">
        <v>34</v>
      </c>
      <c r="P28" s="66">
        <v>1.5</v>
      </c>
      <c r="Q28" s="270">
        <v>290</v>
      </c>
      <c r="R28" s="67">
        <v>45</v>
      </c>
      <c r="S28" s="104">
        <f t="shared" si="5"/>
        <v>335</v>
      </c>
      <c r="T28" s="55">
        <f t="shared" si="3"/>
        <v>502.5</v>
      </c>
      <c r="U28" s="55">
        <f t="shared" si="4"/>
        <v>653.25</v>
      </c>
      <c r="V28" s="337"/>
      <c r="W28" s="117"/>
      <c r="X28" s="25"/>
      <c r="Y28" s="85"/>
    </row>
    <row r="29" spans="1:26" ht="15">
      <c r="A29" s="43"/>
      <c r="B29" s="49"/>
      <c r="C29" s="51"/>
      <c r="G29" s="52"/>
      <c r="K29" s="114"/>
      <c r="L29" s="128" t="s">
        <v>417</v>
      </c>
      <c r="M29" s="62" t="s">
        <v>149</v>
      </c>
      <c r="N29" s="68" t="s">
        <v>196</v>
      </c>
      <c r="O29" s="82" t="s">
        <v>10</v>
      </c>
      <c r="P29" s="66">
        <v>70</v>
      </c>
      <c r="Q29" s="270">
        <v>5.68</v>
      </c>
      <c r="R29" s="67">
        <v>5.69</v>
      </c>
      <c r="S29" s="104">
        <f t="shared" si="5"/>
        <v>11.37</v>
      </c>
      <c r="T29" s="55">
        <f t="shared" si="3"/>
        <v>795.9</v>
      </c>
      <c r="U29" s="55">
        <f t="shared" si="4"/>
        <v>1034.67</v>
      </c>
      <c r="V29" s="337"/>
      <c r="W29" s="117"/>
      <c r="X29" s="25"/>
      <c r="Y29" s="85"/>
    </row>
    <row r="30" spans="1:26" ht="15">
      <c r="A30" s="43"/>
      <c r="B30" s="49"/>
      <c r="C30" s="51"/>
      <c r="G30" s="52"/>
      <c r="K30" s="114"/>
      <c r="L30" s="128" t="s">
        <v>418</v>
      </c>
      <c r="M30" s="62" t="s">
        <v>140</v>
      </c>
      <c r="N30" s="68" t="s">
        <v>141</v>
      </c>
      <c r="O30" s="82" t="s">
        <v>34</v>
      </c>
      <c r="P30" s="66">
        <v>1.5</v>
      </c>
      <c r="Q30" s="270"/>
      <c r="R30" s="67">
        <v>110</v>
      </c>
      <c r="S30" s="104">
        <v>110</v>
      </c>
      <c r="T30" s="55">
        <f t="shared" si="3"/>
        <v>165</v>
      </c>
      <c r="U30" s="55">
        <f t="shared" si="4"/>
        <v>214.5</v>
      </c>
      <c r="V30" s="337"/>
      <c r="W30" s="117"/>
      <c r="X30" s="25"/>
      <c r="Y30" s="85"/>
    </row>
    <row r="31" spans="1:26" ht="15">
      <c r="A31" s="43"/>
      <c r="B31" s="49"/>
      <c r="C31" s="51"/>
      <c r="G31" s="52"/>
      <c r="K31" s="114"/>
      <c r="L31" s="126"/>
      <c r="M31" s="62"/>
      <c r="N31" s="68" t="s">
        <v>144</v>
      </c>
      <c r="O31" s="82"/>
      <c r="P31" s="66"/>
      <c r="Q31" s="270"/>
      <c r="R31" s="67"/>
      <c r="S31" s="104">
        <f t="shared" si="5"/>
        <v>0</v>
      </c>
      <c r="T31" s="55">
        <f t="shared" si="3"/>
        <v>0</v>
      </c>
      <c r="U31" s="55">
        <f t="shared" si="4"/>
        <v>0</v>
      </c>
      <c r="V31" s="337"/>
      <c r="W31" s="117"/>
      <c r="X31" s="25"/>
      <c r="Y31" s="85"/>
    </row>
    <row r="32" spans="1:26" ht="30">
      <c r="A32" s="43" t="s">
        <v>73</v>
      </c>
      <c r="B32" s="49" t="s">
        <v>110</v>
      </c>
      <c r="C32" s="51" t="s">
        <v>76</v>
      </c>
      <c r="D32" s="35" t="s">
        <v>34</v>
      </c>
      <c r="E32" s="25">
        <v>0.9</v>
      </c>
      <c r="F32" s="52">
        <v>294.02</v>
      </c>
      <c r="G32" s="52">
        <f>E32*F32</f>
        <v>264.62</v>
      </c>
      <c r="H32" s="25" t="e">
        <f>$H$11*F32</f>
        <v>#REF!</v>
      </c>
      <c r="I32" s="25" t="e">
        <f>E32*H32</f>
        <v>#REF!</v>
      </c>
      <c r="K32" s="114"/>
      <c r="L32" s="128" t="s">
        <v>419</v>
      </c>
      <c r="M32" s="62" t="s">
        <v>142</v>
      </c>
      <c r="N32" s="68" t="s">
        <v>143</v>
      </c>
      <c r="O32" s="281" t="s">
        <v>30</v>
      </c>
      <c r="P32" s="66">
        <v>8.5</v>
      </c>
      <c r="Q32" s="270">
        <v>100</v>
      </c>
      <c r="R32" s="67">
        <v>21</v>
      </c>
      <c r="S32" s="104">
        <v>121</v>
      </c>
      <c r="T32" s="55">
        <f t="shared" si="3"/>
        <v>1028.5</v>
      </c>
      <c r="U32" s="55">
        <f t="shared" si="4"/>
        <v>1337.05</v>
      </c>
      <c r="V32" s="337"/>
      <c r="W32" s="117"/>
      <c r="X32" s="25"/>
      <c r="Y32" s="85"/>
    </row>
    <row r="33" spans="1:26" ht="33.75" customHeight="1">
      <c r="A33" s="43">
        <v>73394</v>
      </c>
      <c r="B33" s="49" t="s">
        <v>111</v>
      </c>
      <c r="C33" s="51" t="s">
        <v>74</v>
      </c>
      <c r="D33" s="56" t="s">
        <v>30</v>
      </c>
      <c r="E33" s="25">
        <v>43</v>
      </c>
      <c r="F33" s="25">
        <v>31.27</v>
      </c>
      <c r="G33" s="52">
        <f>E33*F33</f>
        <v>1344.61</v>
      </c>
      <c r="H33" s="25" t="e">
        <f>$H$11*F33</f>
        <v>#REF!</v>
      </c>
      <c r="I33" s="25" t="e">
        <f>E33*H33</f>
        <v>#REF!</v>
      </c>
      <c r="K33" s="114" t="s">
        <v>119</v>
      </c>
      <c r="L33" s="126"/>
      <c r="N33" s="311" t="s">
        <v>145</v>
      </c>
      <c r="O33" s="312"/>
      <c r="P33" s="312"/>
      <c r="Q33" s="312"/>
      <c r="R33" s="313"/>
      <c r="S33" s="104"/>
      <c r="T33" s="55"/>
      <c r="U33" s="55"/>
      <c r="V33" s="338"/>
      <c r="W33" s="117"/>
      <c r="X33" s="25"/>
      <c r="Y33" s="85"/>
    </row>
    <row r="34" spans="1:26" ht="30">
      <c r="A34" s="43"/>
      <c r="B34" s="49"/>
      <c r="C34" s="51"/>
      <c r="D34" s="56"/>
      <c r="G34" s="52"/>
      <c r="K34" s="114"/>
      <c r="L34" s="128" t="s">
        <v>420</v>
      </c>
      <c r="M34" s="62" t="s">
        <v>138</v>
      </c>
      <c r="N34" s="68" t="s">
        <v>139</v>
      </c>
      <c r="O34" s="82" t="s">
        <v>30</v>
      </c>
      <c r="P34" s="66">
        <v>8</v>
      </c>
      <c r="Q34" s="270">
        <f>Q27</f>
        <v>6.76</v>
      </c>
      <c r="R34" s="67">
        <f>R27</f>
        <v>27.66</v>
      </c>
      <c r="S34" s="104">
        <f t="shared" si="5"/>
        <v>34.42</v>
      </c>
      <c r="T34" s="55">
        <f t="shared" si="3"/>
        <v>275.36</v>
      </c>
      <c r="U34" s="55">
        <f t="shared" si="4"/>
        <v>357.97</v>
      </c>
      <c r="V34" s="337"/>
      <c r="W34" s="117"/>
      <c r="X34" s="25"/>
      <c r="Y34" s="85"/>
    </row>
    <row r="35" spans="1:26" ht="30">
      <c r="A35" s="43"/>
      <c r="B35" s="49"/>
      <c r="C35" s="51"/>
      <c r="D35" s="56"/>
      <c r="G35" s="52"/>
      <c r="K35" s="114"/>
      <c r="L35" s="128" t="s">
        <v>421</v>
      </c>
      <c r="M35" s="62">
        <v>5652</v>
      </c>
      <c r="N35" s="68" t="s">
        <v>137</v>
      </c>
      <c r="O35" s="82" t="s">
        <v>34</v>
      </c>
      <c r="P35" s="66">
        <v>1</v>
      </c>
      <c r="Q35" s="270">
        <f>Q28</f>
        <v>290</v>
      </c>
      <c r="R35" s="67">
        <f t="shared" ref="R35" si="6">R28</f>
        <v>45</v>
      </c>
      <c r="S35" s="104">
        <f t="shared" si="5"/>
        <v>335</v>
      </c>
      <c r="T35" s="55">
        <f t="shared" si="3"/>
        <v>335</v>
      </c>
      <c r="U35" s="55">
        <f t="shared" si="4"/>
        <v>435.5</v>
      </c>
      <c r="V35" s="337"/>
      <c r="W35" s="117"/>
      <c r="X35" s="25"/>
      <c r="Y35" s="85"/>
    </row>
    <row r="36" spans="1:26" ht="15">
      <c r="A36" s="43"/>
      <c r="B36" s="49"/>
      <c r="C36" s="51"/>
      <c r="D36" s="56"/>
      <c r="G36" s="52"/>
      <c r="K36" s="114"/>
      <c r="L36" s="128" t="s">
        <v>422</v>
      </c>
      <c r="M36" s="62" t="s">
        <v>149</v>
      </c>
      <c r="N36" s="68" t="s">
        <v>150</v>
      </c>
      <c r="O36" s="82" t="s">
        <v>10</v>
      </c>
      <c r="P36" s="66">
        <v>70</v>
      </c>
      <c r="Q36" s="270">
        <f>Q29</f>
        <v>5.68</v>
      </c>
      <c r="R36" s="67">
        <f t="shared" ref="R36" si="7">R29</f>
        <v>5.69</v>
      </c>
      <c r="S36" s="104">
        <f t="shared" si="5"/>
        <v>11.37</v>
      </c>
      <c r="T36" s="55">
        <f t="shared" ref="T36" si="8">S36*P36</f>
        <v>795.9</v>
      </c>
      <c r="U36" s="55">
        <f t="shared" si="4"/>
        <v>1034.67</v>
      </c>
      <c r="V36" s="337"/>
      <c r="W36" s="117"/>
      <c r="X36" s="25"/>
      <c r="Y36" s="85"/>
    </row>
    <row r="37" spans="1:26" ht="15">
      <c r="A37" s="43"/>
      <c r="B37" s="49"/>
      <c r="C37" s="51"/>
      <c r="D37" s="56"/>
      <c r="G37" s="52"/>
      <c r="K37" s="114"/>
      <c r="L37" s="128" t="s">
        <v>423</v>
      </c>
      <c r="M37" s="62" t="s">
        <v>140</v>
      </c>
      <c r="N37" s="68" t="s">
        <v>141</v>
      </c>
      <c r="O37" s="82" t="s">
        <v>34</v>
      </c>
      <c r="P37" s="66">
        <v>1</v>
      </c>
      <c r="Q37" s="270">
        <f>Q30</f>
        <v>0</v>
      </c>
      <c r="R37" s="67">
        <f>R30</f>
        <v>110</v>
      </c>
      <c r="S37" s="104">
        <f t="shared" si="5"/>
        <v>110</v>
      </c>
      <c r="T37" s="55">
        <f t="shared" si="3"/>
        <v>110</v>
      </c>
      <c r="U37" s="55">
        <f t="shared" si="4"/>
        <v>143</v>
      </c>
      <c r="V37" s="337"/>
      <c r="W37" s="117"/>
      <c r="X37" s="25"/>
      <c r="Y37" s="85"/>
    </row>
    <row r="38" spans="1:26" ht="15">
      <c r="A38" s="43"/>
      <c r="B38" s="49"/>
      <c r="C38" s="51"/>
      <c r="D38" s="56"/>
      <c r="G38" s="52"/>
      <c r="K38" s="114"/>
      <c r="L38" s="126"/>
      <c r="M38" s="62"/>
      <c r="N38" s="68" t="s">
        <v>147</v>
      </c>
      <c r="O38" s="82"/>
      <c r="P38" s="66"/>
      <c r="Q38" s="270"/>
      <c r="R38" s="67"/>
      <c r="S38" s="104"/>
      <c r="T38" s="55"/>
      <c r="U38" s="55"/>
      <c r="V38" s="337"/>
      <c r="W38" s="117"/>
      <c r="X38" s="25"/>
      <c r="Y38" s="85"/>
    </row>
    <row r="39" spans="1:26" ht="15">
      <c r="A39" s="43"/>
      <c r="B39" s="49"/>
      <c r="C39" s="51"/>
      <c r="D39" s="56"/>
      <c r="G39" s="52"/>
      <c r="K39" s="114"/>
      <c r="L39" s="128" t="s">
        <v>424</v>
      </c>
      <c r="M39" s="62">
        <v>55835</v>
      </c>
      <c r="N39" s="68" t="s">
        <v>146</v>
      </c>
      <c r="O39" s="82" t="s">
        <v>34</v>
      </c>
      <c r="P39" s="66">
        <v>35</v>
      </c>
      <c r="Q39" s="270">
        <v>35</v>
      </c>
      <c r="R39" s="67">
        <f>Q39+P39</f>
        <v>70</v>
      </c>
      <c r="S39" s="104">
        <f t="shared" si="5"/>
        <v>105</v>
      </c>
      <c r="T39" s="55">
        <f t="shared" si="3"/>
        <v>3675</v>
      </c>
      <c r="U39" s="55">
        <f t="shared" si="4"/>
        <v>4777.5</v>
      </c>
      <c r="V39" s="337"/>
      <c r="W39" s="117"/>
      <c r="X39" s="25"/>
      <c r="Y39" s="85"/>
    </row>
    <row r="40" spans="1:26" ht="15">
      <c r="A40" s="43"/>
      <c r="B40" s="49"/>
      <c r="C40" s="51"/>
      <c r="D40" s="56"/>
      <c r="G40" s="52"/>
      <c r="K40" s="114"/>
      <c r="L40" s="184"/>
      <c r="M40" s="185"/>
      <c r="N40" s="186"/>
      <c r="O40" s="283"/>
      <c r="P40" s="187"/>
      <c r="Q40" s="271"/>
      <c r="R40" s="188"/>
      <c r="S40" s="189"/>
      <c r="T40" s="309"/>
      <c r="U40" s="309"/>
      <c r="V40" s="339"/>
      <c r="W40" s="117"/>
      <c r="X40" s="25"/>
      <c r="Y40" s="85"/>
    </row>
    <row r="41" spans="1:26" ht="15">
      <c r="A41" s="43"/>
      <c r="B41" s="49"/>
      <c r="C41" s="51"/>
      <c r="D41" s="56"/>
      <c r="G41" s="52"/>
      <c r="K41" s="114"/>
      <c r="L41" s="178">
        <v>3</v>
      </c>
      <c r="M41" s="193"/>
      <c r="N41" s="194" t="s">
        <v>216</v>
      </c>
      <c r="O41" s="284"/>
      <c r="P41" s="195"/>
      <c r="Q41" s="272"/>
      <c r="R41" s="196"/>
      <c r="S41" s="197"/>
      <c r="T41" s="308"/>
      <c r="U41" s="308"/>
      <c r="V41" s="317">
        <f>SUM(U43:U55)</f>
        <v>33576.78</v>
      </c>
      <c r="W41" s="117"/>
      <c r="X41" s="25"/>
      <c r="Y41" s="85"/>
      <c r="Z41" s="25"/>
    </row>
    <row r="42" spans="1:26" ht="15">
      <c r="A42" s="43"/>
      <c r="B42" s="49"/>
      <c r="C42" s="58" t="s">
        <v>5</v>
      </c>
      <c r="G42" s="25">
        <f>SUM(G27:G39)</f>
        <v>2185.0500000000002</v>
      </c>
      <c r="J42" s="32" t="e">
        <f>SUM(I27:I39)</f>
        <v>#REF!</v>
      </c>
      <c r="K42" s="114"/>
      <c r="L42" s="156"/>
      <c r="M42" s="121"/>
      <c r="N42" s="190"/>
      <c r="O42" s="285"/>
      <c r="P42" s="123"/>
      <c r="Q42" s="125"/>
      <c r="R42" s="191"/>
      <c r="S42" s="192"/>
      <c r="T42" s="310"/>
      <c r="U42" s="310"/>
      <c r="V42" s="340"/>
      <c r="W42" s="117"/>
      <c r="X42" s="25"/>
      <c r="Y42" s="85"/>
    </row>
    <row r="43" spans="1:26" ht="25.5">
      <c r="A43" s="43"/>
      <c r="B43" s="49"/>
      <c r="C43" s="51"/>
      <c r="K43" s="114"/>
      <c r="L43" s="128" t="s">
        <v>426</v>
      </c>
      <c r="M43" s="75">
        <v>87499</v>
      </c>
      <c r="N43" s="65" t="s">
        <v>228</v>
      </c>
      <c r="O43" s="82" t="s">
        <v>30</v>
      </c>
      <c r="P43" s="66">
        <v>90</v>
      </c>
      <c r="Q43" s="270">
        <v>36.65</v>
      </c>
      <c r="R43" s="67">
        <v>56.75</v>
      </c>
      <c r="S43" s="104">
        <f t="shared" si="5"/>
        <v>93.4</v>
      </c>
      <c r="T43" s="55">
        <f t="shared" si="3"/>
        <v>8406</v>
      </c>
      <c r="U43" s="55">
        <f t="shared" si="4"/>
        <v>10927.8</v>
      </c>
      <c r="V43" s="337"/>
      <c r="W43" s="117"/>
      <c r="X43" s="25"/>
      <c r="Y43" s="85"/>
    </row>
    <row r="44" spans="1:26" ht="30">
      <c r="A44" s="43"/>
      <c r="B44" s="49"/>
      <c r="C44" s="51"/>
      <c r="K44" s="114"/>
      <c r="L44" s="128" t="s">
        <v>78</v>
      </c>
      <c r="M44" s="62" t="s">
        <v>157</v>
      </c>
      <c r="N44" s="68" t="s">
        <v>158</v>
      </c>
      <c r="O44" s="82" t="s">
        <v>30</v>
      </c>
      <c r="P44" s="66">
        <v>190</v>
      </c>
      <c r="Q44" s="270">
        <v>1.5</v>
      </c>
      <c r="R44" s="67">
        <v>2.5</v>
      </c>
      <c r="S44" s="104">
        <f t="shared" ref="S44:S46" si="9">R44+Q44</f>
        <v>4</v>
      </c>
      <c r="T44" s="55">
        <f t="shared" si="3"/>
        <v>760</v>
      </c>
      <c r="U44" s="55">
        <f t="shared" si="4"/>
        <v>988</v>
      </c>
      <c r="V44" s="337"/>
      <c r="W44" s="117"/>
      <c r="X44" s="25"/>
      <c r="Y44" s="85"/>
    </row>
    <row r="45" spans="1:26" ht="30">
      <c r="A45" s="43"/>
      <c r="B45" s="49"/>
      <c r="C45" s="51"/>
      <c r="K45" s="114"/>
      <c r="L45" s="128" t="s">
        <v>427</v>
      </c>
      <c r="M45" s="62">
        <v>5978</v>
      </c>
      <c r="N45" s="68" t="s">
        <v>229</v>
      </c>
      <c r="O45" s="82" t="s">
        <v>30</v>
      </c>
      <c r="P45" s="66">
        <f>P44</f>
        <v>190</v>
      </c>
      <c r="Q45" s="270">
        <v>37</v>
      </c>
      <c r="R45" s="67">
        <v>14</v>
      </c>
      <c r="S45" s="104">
        <f>R45+Q45</f>
        <v>51</v>
      </c>
      <c r="T45" s="55">
        <f t="shared" si="3"/>
        <v>9690</v>
      </c>
      <c r="U45" s="55">
        <f t="shared" si="4"/>
        <v>12597</v>
      </c>
      <c r="V45" s="337"/>
      <c r="W45" s="117"/>
      <c r="X45" s="25"/>
      <c r="Y45" s="85"/>
    </row>
    <row r="46" spans="1:26" ht="15">
      <c r="A46" s="43"/>
      <c r="B46" s="49"/>
      <c r="C46" s="51"/>
      <c r="K46" s="114"/>
      <c r="L46" s="128" t="s">
        <v>428</v>
      </c>
      <c r="M46" s="62" t="s">
        <v>89</v>
      </c>
      <c r="N46" s="68" t="s">
        <v>217</v>
      </c>
      <c r="O46" s="82" t="s">
        <v>30</v>
      </c>
      <c r="P46" s="66">
        <v>15</v>
      </c>
      <c r="Q46" s="270">
        <v>50</v>
      </c>
      <c r="R46" s="67">
        <v>10</v>
      </c>
      <c r="S46" s="104">
        <f t="shared" si="9"/>
        <v>60</v>
      </c>
      <c r="T46" s="55">
        <f t="shared" ref="T46" si="10">S46*P46</f>
        <v>900</v>
      </c>
      <c r="U46" s="55">
        <f t="shared" si="4"/>
        <v>1170</v>
      </c>
      <c r="V46" s="337"/>
      <c r="W46" s="117"/>
      <c r="X46" s="25"/>
      <c r="Y46" s="85"/>
    </row>
    <row r="47" spans="1:26">
      <c r="A47" s="43"/>
      <c r="B47" s="49"/>
      <c r="C47" s="51"/>
      <c r="K47" s="114"/>
      <c r="L47" s="126"/>
      <c r="N47" s="70"/>
      <c r="O47" s="77"/>
      <c r="R47" s="46"/>
      <c r="S47" s="104"/>
      <c r="T47" s="55"/>
      <c r="U47" s="55"/>
      <c r="V47" s="337"/>
      <c r="W47" s="117"/>
      <c r="X47" s="25"/>
      <c r="Y47" s="85"/>
    </row>
    <row r="48" spans="1:26" ht="12.75" customHeight="1">
      <c r="A48" s="43"/>
      <c r="B48" s="61">
        <v>3</v>
      </c>
      <c r="C48" s="45" t="s">
        <v>11</v>
      </c>
      <c r="K48" s="114"/>
      <c r="L48" s="126"/>
      <c r="M48" s="23"/>
      <c r="N48" s="109" t="s">
        <v>148</v>
      </c>
      <c r="O48" s="291"/>
      <c r="P48" s="71"/>
      <c r="Q48" s="273"/>
      <c r="R48" s="71"/>
      <c r="S48" s="104"/>
      <c r="T48" s="55"/>
      <c r="U48" s="55"/>
      <c r="V48" s="337"/>
      <c r="W48" s="117"/>
      <c r="X48" s="25"/>
      <c r="Y48" s="85"/>
    </row>
    <row r="49" spans="1:26" ht="30">
      <c r="A49" s="43">
        <v>73410</v>
      </c>
      <c r="B49" s="49" t="s">
        <v>15</v>
      </c>
      <c r="C49" s="51" t="s">
        <v>16</v>
      </c>
      <c r="D49" s="35" t="s">
        <v>30</v>
      </c>
      <c r="E49" s="25">
        <v>223.5</v>
      </c>
      <c r="F49" s="52">
        <v>42.54</v>
      </c>
      <c r="G49" s="52">
        <f>E49*F49</f>
        <v>9507.69</v>
      </c>
      <c r="H49" s="25" t="e">
        <f t="shared" ref="H49:H54" si="11">$H$11*F49</f>
        <v>#REF!</v>
      </c>
      <c r="I49" s="25" t="e">
        <f t="shared" ref="I49:I54" si="12">E49*H49</f>
        <v>#REF!</v>
      </c>
      <c r="K49" s="114" t="s">
        <v>119</v>
      </c>
      <c r="L49" s="128" t="s">
        <v>441</v>
      </c>
      <c r="M49" s="62" t="s">
        <v>138</v>
      </c>
      <c r="N49" s="68" t="s">
        <v>219</v>
      </c>
      <c r="O49" s="82" t="s">
        <v>30</v>
      </c>
      <c r="P49" s="66">
        <v>15</v>
      </c>
      <c r="Q49" s="270">
        <f t="shared" ref="Q49:R52" si="13">Q34</f>
        <v>6.76</v>
      </c>
      <c r="R49" s="67">
        <f t="shared" si="13"/>
        <v>27.66</v>
      </c>
      <c r="S49" s="104">
        <f t="shared" ref="S49" si="14">R49+Q49</f>
        <v>34.42</v>
      </c>
      <c r="T49" s="55">
        <f t="shared" ref="T49" si="15">S49*P49</f>
        <v>516.29999999999995</v>
      </c>
      <c r="U49" s="55">
        <f t="shared" si="4"/>
        <v>671.19</v>
      </c>
      <c r="V49" s="337"/>
      <c r="W49" s="117"/>
      <c r="X49" s="25"/>
      <c r="Y49" s="85"/>
    </row>
    <row r="50" spans="1:26" ht="30">
      <c r="A50" s="43" t="s">
        <v>75</v>
      </c>
      <c r="B50" s="49" t="s">
        <v>17</v>
      </c>
      <c r="C50" s="51" t="s">
        <v>46</v>
      </c>
      <c r="D50" s="35" t="s">
        <v>10</v>
      </c>
      <c r="E50" s="25">
        <v>396.9</v>
      </c>
      <c r="F50" s="52">
        <v>6.31</v>
      </c>
      <c r="G50" s="52">
        <f t="shared" ref="G50:G54" si="16">E50*F50</f>
        <v>2504.44</v>
      </c>
      <c r="H50" s="25" t="e">
        <f t="shared" si="11"/>
        <v>#REF!</v>
      </c>
      <c r="I50" s="25" t="e">
        <f t="shared" si="12"/>
        <v>#REF!</v>
      </c>
      <c r="K50" s="114" t="s">
        <v>119</v>
      </c>
      <c r="L50" s="128" t="s">
        <v>442</v>
      </c>
      <c r="M50" s="62">
        <v>5652</v>
      </c>
      <c r="N50" s="68" t="s">
        <v>220</v>
      </c>
      <c r="O50" s="82" t="s">
        <v>34</v>
      </c>
      <c r="P50" s="66">
        <v>1.1000000000000001</v>
      </c>
      <c r="Q50" s="270">
        <f t="shared" si="13"/>
        <v>290</v>
      </c>
      <c r="R50" s="67">
        <f t="shared" si="13"/>
        <v>45</v>
      </c>
      <c r="S50" s="104">
        <f t="shared" si="5"/>
        <v>335</v>
      </c>
      <c r="T50" s="55">
        <f t="shared" si="3"/>
        <v>368.5</v>
      </c>
      <c r="U50" s="55">
        <f t="shared" si="4"/>
        <v>479.05</v>
      </c>
      <c r="V50" s="337"/>
      <c r="W50" s="117"/>
      <c r="X50" s="25"/>
      <c r="Y50" s="85"/>
    </row>
    <row r="51" spans="1:26" ht="15">
      <c r="A51" s="43" t="s">
        <v>77</v>
      </c>
      <c r="B51" s="49" t="s">
        <v>47</v>
      </c>
      <c r="C51" s="51" t="s">
        <v>113</v>
      </c>
      <c r="D51" s="56" t="s">
        <v>34</v>
      </c>
      <c r="E51" s="25">
        <v>26.41</v>
      </c>
      <c r="F51" s="52">
        <v>309.8</v>
      </c>
      <c r="G51" s="52">
        <f t="shared" si="16"/>
        <v>8181.82</v>
      </c>
      <c r="H51" s="25" t="e">
        <f t="shared" si="11"/>
        <v>#REF!</v>
      </c>
      <c r="I51" s="25" t="e">
        <f t="shared" si="12"/>
        <v>#REF!</v>
      </c>
      <c r="K51" s="114" t="s">
        <v>119</v>
      </c>
      <c r="L51" s="128" t="s">
        <v>443</v>
      </c>
      <c r="M51" s="62" t="s">
        <v>149</v>
      </c>
      <c r="N51" s="68" t="s">
        <v>221</v>
      </c>
      <c r="O51" s="82" t="s">
        <v>10</v>
      </c>
      <c r="P51" s="66">
        <f>70*P50</f>
        <v>77</v>
      </c>
      <c r="Q51" s="270">
        <f t="shared" si="13"/>
        <v>5.68</v>
      </c>
      <c r="R51" s="67">
        <f t="shared" si="13"/>
        <v>5.69</v>
      </c>
      <c r="S51" s="104">
        <f t="shared" si="5"/>
        <v>11.37</v>
      </c>
      <c r="T51" s="55">
        <f t="shared" si="3"/>
        <v>875.49</v>
      </c>
      <c r="U51" s="55">
        <f t="shared" si="4"/>
        <v>1138.1400000000001</v>
      </c>
      <c r="V51" s="337"/>
      <c r="W51" s="117"/>
      <c r="X51" s="25"/>
      <c r="Y51" s="85"/>
    </row>
    <row r="52" spans="1:26" ht="30">
      <c r="A52" s="43"/>
      <c r="B52" s="49" t="s">
        <v>78</v>
      </c>
      <c r="C52" s="51" t="s">
        <v>79</v>
      </c>
      <c r="D52" s="56"/>
      <c r="F52" s="52"/>
      <c r="G52" s="52">
        <f t="shared" si="16"/>
        <v>0</v>
      </c>
      <c r="K52" s="114" t="s">
        <v>119</v>
      </c>
      <c r="L52" s="128" t="s">
        <v>444</v>
      </c>
      <c r="M52" s="62" t="s">
        <v>140</v>
      </c>
      <c r="N52" s="68" t="s">
        <v>222</v>
      </c>
      <c r="O52" s="82" t="s">
        <v>34</v>
      </c>
      <c r="P52" s="66">
        <f>P50</f>
        <v>1.1000000000000001</v>
      </c>
      <c r="Q52" s="274">
        <f t="shared" si="13"/>
        <v>0</v>
      </c>
      <c r="R52" s="67">
        <f t="shared" si="13"/>
        <v>110</v>
      </c>
      <c r="S52" s="104">
        <f t="shared" si="5"/>
        <v>110</v>
      </c>
      <c r="T52" s="55">
        <f t="shared" si="3"/>
        <v>121</v>
      </c>
      <c r="U52" s="55">
        <f t="shared" si="4"/>
        <v>157.30000000000001</v>
      </c>
      <c r="V52" s="337"/>
      <c r="W52" s="117"/>
      <c r="X52" s="25"/>
      <c r="Y52" s="85"/>
    </row>
    <row r="53" spans="1:26">
      <c r="A53" s="43" t="s">
        <v>106</v>
      </c>
      <c r="B53" s="49" t="s">
        <v>80</v>
      </c>
      <c r="C53" s="51" t="s">
        <v>107</v>
      </c>
      <c r="D53" s="56" t="s">
        <v>30</v>
      </c>
      <c r="E53" s="25">
        <v>300.45999999999998</v>
      </c>
      <c r="F53" s="52">
        <v>39.020000000000003</v>
      </c>
      <c r="G53" s="52">
        <f t="shared" si="16"/>
        <v>11723.95</v>
      </c>
      <c r="H53" s="25" t="e">
        <f t="shared" si="11"/>
        <v>#REF!</v>
      </c>
      <c r="I53" s="25" t="e">
        <f t="shared" si="12"/>
        <v>#REF!</v>
      </c>
      <c r="K53" s="114" t="s">
        <v>119</v>
      </c>
      <c r="L53" s="126"/>
      <c r="N53" s="73" t="s">
        <v>230</v>
      </c>
      <c r="O53" s="286"/>
      <c r="R53" s="46"/>
      <c r="S53" s="104"/>
      <c r="T53" s="55"/>
      <c r="U53" s="55"/>
      <c r="V53" s="337"/>
      <c r="W53" s="117"/>
      <c r="X53" s="25"/>
      <c r="Y53" s="85"/>
    </row>
    <row r="54" spans="1:26" ht="60">
      <c r="A54" s="43" t="s">
        <v>75</v>
      </c>
      <c r="B54" s="49" t="s">
        <v>114</v>
      </c>
      <c r="C54" s="51" t="s">
        <v>46</v>
      </c>
      <c r="D54" s="56" t="s">
        <v>10</v>
      </c>
      <c r="E54" s="25">
        <v>161.30000000000001</v>
      </c>
      <c r="F54" s="52">
        <v>6.31</v>
      </c>
      <c r="G54" s="52">
        <f t="shared" si="16"/>
        <v>1017.8</v>
      </c>
      <c r="H54" s="25" t="e">
        <f t="shared" si="11"/>
        <v>#REF!</v>
      </c>
      <c r="I54" s="25" t="e">
        <f t="shared" si="12"/>
        <v>#REF!</v>
      </c>
      <c r="K54" s="114" t="s">
        <v>119</v>
      </c>
      <c r="L54" s="128" t="s">
        <v>445</v>
      </c>
      <c r="M54" s="69" t="s">
        <v>197</v>
      </c>
      <c r="N54" s="68" t="s">
        <v>223</v>
      </c>
      <c r="O54" s="82" t="s">
        <v>30</v>
      </c>
      <c r="P54" s="66">
        <v>33</v>
      </c>
      <c r="Q54" s="270">
        <v>57</v>
      </c>
      <c r="R54" s="67">
        <v>20</v>
      </c>
      <c r="S54" s="104">
        <f t="shared" si="5"/>
        <v>77</v>
      </c>
      <c r="T54" s="55">
        <f t="shared" si="3"/>
        <v>2541</v>
      </c>
      <c r="U54" s="55">
        <f t="shared" si="4"/>
        <v>3303.3</v>
      </c>
      <c r="V54" s="337"/>
      <c r="W54" s="117"/>
      <c r="X54" s="25"/>
      <c r="Y54" s="85"/>
    </row>
    <row r="55" spans="1:26" ht="30">
      <c r="A55" s="43"/>
      <c r="B55" s="49"/>
      <c r="C55" s="51"/>
      <c r="K55" s="114"/>
      <c r="L55" s="128" t="s">
        <v>446</v>
      </c>
      <c r="M55" s="62">
        <v>83731</v>
      </c>
      <c r="N55" s="68" t="s">
        <v>224</v>
      </c>
      <c r="O55" s="82" t="s">
        <v>30</v>
      </c>
      <c r="P55" s="66">
        <f>P54</f>
        <v>33</v>
      </c>
      <c r="Q55" s="270">
        <v>35</v>
      </c>
      <c r="R55" s="67">
        <v>15</v>
      </c>
      <c r="S55" s="104">
        <f t="shared" ref="S55:S60" si="17">R55+Q55</f>
        <v>50</v>
      </c>
      <c r="T55" s="55">
        <f t="shared" ref="T55:T60" si="18">S55*P55</f>
        <v>1650</v>
      </c>
      <c r="U55" s="55">
        <f t="shared" si="4"/>
        <v>2145</v>
      </c>
      <c r="V55" s="337"/>
      <c r="W55" s="117"/>
      <c r="X55" s="25"/>
      <c r="Y55" s="85"/>
    </row>
    <row r="56" spans="1:26" ht="15">
      <c r="A56" s="43"/>
      <c r="B56" s="49"/>
      <c r="C56" s="51"/>
      <c r="K56" s="114"/>
      <c r="L56" s="178"/>
      <c r="M56" s="193"/>
      <c r="N56" s="194"/>
      <c r="O56" s="284"/>
      <c r="P56" s="195"/>
      <c r="Q56" s="272"/>
      <c r="R56" s="196"/>
      <c r="S56" s="197"/>
      <c r="T56" s="308"/>
      <c r="U56" s="308"/>
      <c r="V56" s="317"/>
      <c r="W56" s="117"/>
      <c r="X56" s="25"/>
      <c r="Y56" s="85"/>
    </row>
    <row r="57" spans="1:26">
      <c r="A57" s="43"/>
      <c r="B57" s="61">
        <v>4</v>
      </c>
      <c r="C57" s="45" t="s">
        <v>18</v>
      </c>
      <c r="K57" s="114"/>
      <c r="L57" s="178">
        <v>4</v>
      </c>
      <c r="M57" s="202"/>
      <c r="N57" s="203" t="s">
        <v>151</v>
      </c>
      <c r="O57" s="287"/>
      <c r="P57" s="181"/>
      <c r="Q57" s="183"/>
      <c r="R57" s="204"/>
      <c r="S57" s="197"/>
      <c r="T57" s="308"/>
      <c r="U57" s="308"/>
      <c r="V57" s="317">
        <f>SUM(U58:U65)</f>
        <v>5726.5</v>
      </c>
      <c r="W57" s="117"/>
      <c r="X57" s="25"/>
      <c r="Y57" s="85"/>
      <c r="Z57" s="25"/>
    </row>
    <row r="58" spans="1:26" ht="30">
      <c r="A58" s="43"/>
      <c r="B58" s="49" t="s">
        <v>19</v>
      </c>
      <c r="C58" s="51" t="s">
        <v>37</v>
      </c>
      <c r="K58" s="114"/>
      <c r="L58" s="198" t="s">
        <v>19</v>
      </c>
      <c r="M58" s="199" t="s">
        <v>152</v>
      </c>
      <c r="N58" s="200" t="s">
        <v>202</v>
      </c>
      <c r="O58" s="288" t="s">
        <v>9</v>
      </c>
      <c r="P58" s="201">
        <v>20</v>
      </c>
      <c r="Q58" s="275">
        <v>25</v>
      </c>
      <c r="R58" s="191">
        <v>20</v>
      </c>
      <c r="S58" s="192">
        <f t="shared" si="17"/>
        <v>45</v>
      </c>
      <c r="T58" s="310">
        <f t="shared" si="18"/>
        <v>900</v>
      </c>
      <c r="U58" s="310">
        <f t="shared" si="4"/>
        <v>1170</v>
      </c>
      <c r="V58" s="340"/>
      <c r="W58" s="117"/>
      <c r="X58" s="25"/>
      <c r="Y58" s="85"/>
    </row>
    <row r="59" spans="1:26" ht="30">
      <c r="A59" s="43" t="s">
        <v>81</v>
      </c>
      <c r="B59" s="49" t="s">
        <v>38</v>
      </c>
      <c r="C59" s="33" t="s">
        <v>82</v>
      </c>
      <c r="D59" s="56" t="s">
        <v>30</v>
      </c>
      <c r="E59" s="72">
        <v>58</v>
      </c>
      <c r="F59" s="72">
        <v>6.55</v>
      </c>
      <c r="G59" s="72">
        <f>E59*F59</f>
        <v>379.9</v>
      </c>
      <c r="H59" s="25" t="e">
        <f>$H$11*F59</f>
        <v>#REF!</v>
      </c>
      <c r="I59" s="25" t="e">
        <f>E59*H59</f>
        <v>#REF!</v>
      </c>
      <c r="K59" s="114"/>
      <c r="L59" s="128" t="s">
        <v>429</v>
      </c>
      <c r="M59" s="62" t="s">
        <v>153</v>
      </c>
      <c r="N59" s="68" t="s">
        <v>203</v>
      </c>
      <c r="O59" s="82" t="s">
        <v>9</v>
      </c>
      <c r="P59" s="66">
        <v>15</v>
      </c>
      <c r="Q59" s="270">
        <v>30</v>
      </c>
      <c r="R59" s="67">
        <v>22</v>
      </c>
      <c r="S59" s="104">
        <f t="shared" si="17"/>
        <v>52</v>
      </c>
      <c r="T59" s="55">
        <f t="shared" si="18"/>
        <v>780</v>
      </c>
      <c r="U59" s="55">
        <f t="shared" si="4"/>
        <v>1014</v>
      </c>
      <c r="V59" s="337"/>
      <c r="W59" s="117"/>
      <c r="X59" s="25"/>
      <c r="Y59" s="85"/>
    </row>
    <row r="60" spans="1:26" ht="30">
      <c r="A60" s="43"/>
      <c r="B60" s="49"/>
      <c r="C60" s="58" t="s">
        <v>5</v>
      </c>
      <c r="G60" s="25">
        <f>SUM(G59:G59)</f>
        <v>379.9</v>
      </c>
      <c r="J60" s="32" t="e">
        <f>SUM(I59:I59)</f>
        <v>#REF!</v>
      </c>
      <c r="K60" s="114"/>
      <c r="L60" s="128" t="s">
        <v>430</v>
      </c>
      <c r="M60" s="62">
        <v>72685</v>
      </c>
      <c r="N60" s="68" t="s">
        <v>163</v>
      </c>
      <c r="O60" s="82" t="s">
        <v>208</v>
      </c>
      <c r="P60" s="37">
        <v>5</v>
      </c>
      <c r="Q60" s="270">
        <v>7</v>
      </c>
      <c r="R60" s="67">
        <v>10</v>
      </c>
      <c r="S60" s="104">
        <f t="shared" si="17"/>
        <v>17</v>
      </c>
      <c r="T60" s="55">
        <f t="shared" si="18"/>
        <v>85</v>
      </c>
      <c r="U60" s="55">
        <f t="shared" si="4"/>
        <v>110.5</v>
      </c>
      <c r="V60" s="337"/>
      <c r="W60" s="117"/>
      <c r="X60" s="25"/>
      <c r="Y60" s="85"/>
    </row>
    <row r="61" spans="1:26" ht="30">
      <c r="A61" s="43"/>
      <c r="B61" s="49"/>
      <c r="C61" s="51"/>
      <c r="K61" s="114"/>
      <c r="L61" s="128" t="s">
        <v>431</v>
      </c>
      <c r="M61" s="62" t="s">
        <v>154</v>
      </c>
      <c r="N61" s="68" t="s">
        <v>204</v>
      </c>
      <c r="O61" s="82" t="s">
        <v>9</v>
      </c>
      <c r="P61" s="66">
        <v>40</v>
      </c>
      <c r="Q61" s="270">
        <v>26</v>
      </c>
      <c r="R61" s="67">
        <v>10</v>
      </c>
      <c r="S61" s="104">
        <f t="shared" ref="S61:S62" si="19">R61+Q61</f>
        <v>36</v>
      </c>
      <c r="T61" s="55">
        <f t="shared" ref="T61:T62" si="20">S61*P61</f>
        <v>1440</v>
      </c>
      <c r="U61" s="55">
        <f t="shared" si="4"/>
        <v>1872</v>
      </c>
      <c r="V61" s="337"/>
      <c r="W61" s="117"/>
      <c r="X61" s="25"/>
      <c r="Y61" s="85"/>
    </row>
    <row r="62" spans="1:26" ht="30">
      <c r="A62" s="43"/>
      <c r="B62" s="61">
        <v>5</v>
      </c>
      <c r="C62" s="45" t="s">
        <v>49</v>
      </c>
      <c r="K62" s="114" t="s">
        <v>119</v>
      </c>
      <c r="L62" s="128" t="s">
        <v>432</v>
      </c>
      <c r="M62" s="62" t="s">
        <v>155</v>
      </c>
      <c r="N62" s="68" t="s">
        <v>156</v>
      </c>
      <c r="O62" s="82" t="s">
        <v>208</v>
      </c>
      <c r="P62" s="66">
        <v>5</v>
      </c>
      <c r="Q62" s="270">
        <v>50</v>
      </c>
      <c r="R62" s="67">
        <v>12</v>
      </c>
      <c r="S62" s="104">
        <f t="shared" si="19"/>
        <v>62</v>
      </c>
      <c r="T62" s="55">
        <f t="shared" si="20"/>
        <v>310</v>
      </c>
      <c r="U62" s="55">
        <f t="shared" si="4"/>
        <v>403</v>
      </c>
      <c r="V62" s="337"/>
      <c r="W62" s="117"/>
      <c r="X62" s="25"/>
      <c r="Y62" s="85"/>
    </row>
    <row r="63" spans="1:26" s="99" customFormat="1" ht="15">
      <c r="A63" s="43"/>
      <c r="B63" s="61"/>
      <c r="C63" s="45"/>
      <c r="D63" s="35"/>
      <c r="E63" s="25"/>
      <c r="F63" s="25"/>
      <c r="G63" s="25"/>
      <c r="H63" s="25"/>
      <c r="I63" s="25"/>
      <c r="J63" s="28"/>
      <c r="K63" s="114"/>
      <c r="L63" s="128" t="s">
        <v>471</v>
      </c>
      <c r="M63" s="62">
        <v>34636</v>
      </c>
      <c r="N63" s="68" t="s">
        <v>472</v>
      </c>
      <c r="O63" s="82" t="s">
        <v>208</v>
      </c>
      <c r="P63" s="66">
        <v>1</v>
      </c>
      <c r="Q63" s="270">
        <v>350</v>
      </c>
      <c r="R63" s="67">
        <v>200</v>
      </c>
      <c r="S63" s="104">
        <f>R63+Q63</f>
        <v>550</v>
      </c>
      <c r="T63" s="55">
        <f>S63*P63</f>
        <v>550</v>
      </c>
      <c r="U63" s="55">
        <f>T63*(1+$V$9)</f>
        <v>715</v>
      </c>
      <c r="V63" s="337"/>
      <c r="W63" s="117"/>
      <c r="X63" s="25"/>
      <c r="Y63" s="85"/>
    </row>
    <row r="64" spans="1:26" s="99" customFormat="1" ht="30">
      <c r="A64" s="43"/>
      <c r="B64" s="61"/>
      <c r="C64" s="45"/>
      <c r="D64" s="35"/>
      <c r="E64" s="25"/>
      <c r="F64" s="25"/>
      <c r="G64" s="25"/>
      <c r="H64" s="25"/>
      <c r="I64" s="25"/>
      <c r="J64" s="28"/>
      <c r="K64" s="114"/>
      <c r="L64" s="128" t="s">
        <v>474</v>
      </c>
      <c r="M64" s="62">
        <v>89353</v>
      </c>
      <c r="N64" s="68" t="s">
        <v>473</v>
      </c>
      <c r="O64" s="82" t="s">
        <v>208</v>
      </c>
      <c r="P64" s="66">
        <v>5</v>
      </c>
      <c r="Q64" s="270">
        <v>45</v>
      </c>
      <c r="R64" s="67">
        <v>15</v>
      </c>
      <c r="S64" s="104">
        <f>R64+Q64</f>
        <v>60</v>
      </c>
      <c r="T64" s="55">
        <f>S64*P64</f>
        <v>300</v>
      </c>
      <c r="U64" s="55">
        <f>T64*(1+$V$9)</f>
        <v>390</v>
      </c>
      <c r="V64" s="337"/>
      <c r="W64" s="117"/>
      <c r="X64" s="293"/>
      <c r="Y64" s="85"/>
    </row>
    <row r="65" spans="1:26" s="99" customFormat="1" ht="45">
      <c r="A65" s="43"/>
      <c r="B65" s="61"/>
      <c r="C65" s="45"/>
      <c r="D65" s="35"/>
      <c r="E65" s="25"/>
      <c r="F65" s="25"/>
      <c r="G65" s="25"/>
      <c r="H65" s="25"/>
      <c r="I65" s="25"/>
      <c r="J65" s="28"/>
      <c r="K65" s="114"/>
      <c r="L65" s="128" t="s">
        <v>475</v>
      </c>
      <c r="M65" s="62">
        <v>86914</v>
      </c>
      <c r="N65" s="68" t="s">
        <v>476</v>
      </c>
      <c r="O65" s="82" t="s">
        <v>208</v>
      </c>
      <c r="P65" s="66">
        <v>1</v>
      </c>
      <c r="Q65" s="270">
        <v>30</v>
      </c>
      <c r="R65" s="67">
        <v>10</v>
      </c>
      <c r="S65" s="104">
        <f>R65+Q65</f>
        <v>40</v>
      </c>
      <c r="T65" s="55">
        <f>S65*P65</f>
        <v>40</v>
      </c>
      <c r="U65" s="55">
        <f>T65*(1+$V$9)</f>
        <v>52</v>
      </c>
      <c r="V65" s="337"/>
      <c r="W65" s="117"/>
      <c r="X65" s="293"/>
      <c r="Y65" s="85"/>
    </row>
    <row r="66" spans="1:26">
      <c r="A66" s="43"/>
      <c r="B66" s="49"/>
      <c r="C66" s="51"/>
      <c r="F66" s="52"/>
      <c r="G66" s="52"/>
      <c r="K66" s="114"/>
      <c r="L66" s="24"/>
      <c r="M66" s="24"/>
      <c r="O66" s="24"/>
      <c r="P66" s="24"/>
      <c r="Q66" s="24"/>
      <c r="R66" s="24"/>
      <c r="S66" s="35"/>
      <c r="V66" s="337"/>
      <c r="W66" s="117"/>
      <c r="X66" s="293"/>
      <c r="Y66" s="85"/>
    </row>
    <row r="67" spans="1:26">
      <c r="A67" s="43"/>
      <c r="B67" s="49"/>
      <c r="C67" s="51"/>
      <c r="F67" s="52"/>
      <c r="G67" s="52"/>
      <c r="K67" s="114"/>
      <c r="L67" s="178">
        <v>5</v>
      </c>
      <c r="M67" s="202"/>
      <c r="N67" s="203" t="s">
        <v>401</v>
      </c>
      <c r="O67" s="287"/>
      <c r="P67" s="181"/>
      <c r="Q67" s="183"/>
      <c r="R67" s="204"/>
      <c r="S67" s="197"/>
      <c r="T67" s="308"/>
      <c r="U67" s="308"/>
      <c r="V67" s="317">
        <f>SUM(U71:U73)</f>
        <v>13408.12</v>
      </c>
      <c r="W67" s="117"/>
      <c r="X67" s="25"/>
      <c r="Y67" s="85"/>
      <c r="Z67" s="25"/>
    </row>
    <row r="68" spans="1:26" ht="17.25" customHeight="1">
      <c r="A68" s="43">
        <v>72108</v>
      </c>
      <c r="B68" s="49" t="s">
        <v>117</v>
      </c>
      <c r="C68" s="51" t="s">
        <v>83</v>
      </c>
      <c r="D68" s="35" t="s">
        <v>9</v>
      </c>
      <c r="E68" s="25">
        <v>26</v>
      </c>
      <c r="F68" s="25">
        <v>31.01</v>
      </c>
      <c r="G68" s="52">
        <f>E68*F68</f>
        <v>806.26</v>
      </c>
      <c r="H68" s="25" t="e">
        <f>$H$11*F68</f>
        <v>#REF!</v>
      </c>
      <c r="I68" s="25" t="e">
        <f>E68*H68</f>
        <v>#REF!</v>
      </c>
      <c r="K68" s="114" t="s">
        <v>119</v>
      </c>
      <c r="L68" s="129"/>
      <c r="N68" s="73" t="s">
        <v>411</v>
      </c>
      <c r="O68" s="77"/>
      <c r="R68" s="46"/>
      <c r="S68" s="104"/>
      <c r="T68" s="55"/>
      <c r="U68" s="55"/>
      <c r="V68" s="337"/>
      <c r="W68" s="117"/>
      <c r="X68" s="25"/>
      <c r="Y68" s="85"/>
    </row>
    <row r="69" spans="1:26" ht="17.25" customHeight="1">
      <c r="A69" s="43"/>
      <c r="B69" s="49"/>
      <c r="C69" s="51"/>
      <c r="G69" s="52"/>
      <c r="K69" s="114"/>
      <c r="L69" s="129"/>
      <c r="N69" s="73" t="s">
        <v>199</v>
      </c>
      <c r="O69" s="77"/>
      <c r="P69" s="74">
        <v>15.6</v>
      </c>
      <c r="R69" s="46"/>
      <c r="S69" s="104"/>
      <c r="T69" s="55"/>
      <c r="U69" s="55"/>
      <c r="V69" s="337"/>
      <c r="W69" s="117"/>
      <c r="X69" s="25"/>
      <c r="Y69" s="85"/>
    </row>
    <row r="70" spans="1:26" ht="27.75" customHeight="1">
      <c r="A70" s="43"/>
      <c r="B70" s="49"/>
      <c r="C70" s="51"/>
      <c r="G70" s="52"/>
      <c r="K70" s="114"/>
      <c r="L70" s="129"/>
      <c r="N70" s="73" t="s">
        <v>412</v>
      </c>
      <c r="O70" s="77"/>
      <c r="P70" s="37">
        <v>55.1</v>
      </c>
      <c r="R70" s="46"/>
      <c r="S70" s="104"/>
      <c r="T70" s="55"/>
      <c r="U70" s="55"/>
      <c r="V70" s="337"/>
      <c r="W70" s="117"/>
      <c r="X70" s="25"/>
      <c r="Y70" s="85"/>
    </row>
    <row r="71" spans="1:26" ht="51">
      <c r="A71" s="43"/>
      <c r="B71" s="49"/>
      <c r="C71" s="51"/>
      <c r="G71" s="52"/>
      <c r="K71" s="114"/>
      <c r="L71" s="128" t="s">
        <v>433</v>
      </c>
      <c r="M71" s="62">
        <v>87275</v>
      </c>
      <c r="N71" s="65" t="s">
        <v>198</v>
      </c>
      <c r="O71" s="82" t="s">
        <v>30</v>
      </c>
      <c r="P71" s="66">
        <v>71</v>
      </c>
      <c r="Q71" s="270">
        <v>31.62</v>
      </c>
      <c r="R71" s="67">
        <v>17.52</v>
      </c>
      <c r="S71" s="104">
        <f t="shared" si="5"/>
        <v>49.14</v>
      </c>
      <c r="T71" s="55">
        <f t="shared" si="3"/>
        <v>3488.94</v>
      </c>
      <c r="U71" s="55">
        <f t="shared" si="4"/>
        <v>4535.62</v>
      </c>
      <c r="V71" s="337"/>
      <c r="W71" s="117"/>
      <c r="X71" s="25"/>
      <c r="Y71" s="85"/>
    </row>
    <row r="72" spans="1:26">
      <c r="A72" s="43"/>
      <c r="B72" s="49"/>
      <c r="C72" s="51"/>
      <c r="G72" s="52"/>
      <c r="K72" s="114"/>
      <c r="L72" s="129"/>
      <c r="M72" s="23"/>
      <c r="N72" s="70" t="s">
        <v>159</v>
      </c>
      <c r="O72" s="77"/>
      <c r="R72" s="46"/>
      <c r="S72" s="104"/>
      <c r="T72" s="55"/>
      <c r="U72" s="55"/>
      <c r="V72" s="337"/>
      <c r="W72" s="117"/>
      <c r="X72" s="25"/>
      <c r="Y72" s="85"/>
    </row>
    <row r="73" spans="1:26" ht="38.25">
      <c r="A73" s="43"/>
      <c r="B73" s="49"/>
      <c r="C73" s="51"/>
      <c r="G73" s="52"/>
      <c r="K73" s="114"/>
      <c r="L73" s="128" t="s">
        <v>434</v>
      </c>
      <c r="M73" s="75">
        <v>87251</v>
      </c>
      <c r="N73" s="65" t="s">
        <v>413</v>
      </c>
      <c r="O73" s="82" t="s">
        <v>30</v>
      </c>
      <c r="P73" s="66">
        <v>195</v>
      </c>
      <c r="Q73" s="270">
        <v>25</v>
      </c>
      <c r="R73" s="67">
        <v>10</v>
      </c>
      <c r="S73" s="104">
        <v>35</v>
      </c>
      <c r="T73" s="314">
        <f>S73*P73</f>
        <v>6825</v>
      </c>
      <c r="U73" s="314">
        <f>T73*(1+$V$9)</f>
        <v>8872.5</v>
      </c>
      <c r="V73" s="337"/>
      <c r="W73" s="117"/>
      <c r="X73" s="25"/>
      <c r="Y73" s="85"/>
    </row>
    <row r="74" spans="1:26" ht="15">
      <c r="A74" s="43"/>
      <c r="B74" s="49"/>
      <c r="C74" s="51"/>
      <c r="G74" s="52"/>
      <c r="K74" s="114"/>
      <c r="L74" s="126"/>
      <c r="M74" s="75"/>
      <c r="N74" s="65"/>
      <c r="O74" s="82"/>
      <c r="P74" s="66"/>
      <c r="Q74" s="270"/>
      <c r="R74" s="67"/>
      <c r="S74" s="104"/>
      <c r="T74" s="55"/>
      <c r="U74" s="55"/>
      <c r="V74" s="337"/>
      <c r="W74" s="117"/>
      <c r="X74" s="25"/>
      <c r="Y74" s="85"/>
    </row>
    <row r="75" spans="1:26">
      <c r="A75" s="43"/>
      <c r="B75" s="49"/>
      <c r="C75" s="51"/>
      <c r="G75" s="52"/>
      <c r="K75" s="114"/>
      <c r="L75" s="178">
        <v>6</v>
      </c>
      <c r="M75" s="202"/>
      <c r="N75" s="203" t="s">
        <v>402</v>
      </c>
      <c r="O75" s="287"/>
      <c r="P75" s="181"/>
      <c r="Q75" s="183"/>
      <c r="R75" s="204"/>
      <c r="S75" s="197"/>
      <c r="T75" s="308"/>
      <c r="U75" s="308"/>
      <c r="V75" s="317">
        <f>SUM(U76:U80)</f>
        <v>9276.48</v>
      </c>
      <c r="W75" s="117"/>
      <c r="X75" s="25"/>
      <c r="Y75" s="85"/>
    </row>
    <row r="76" spans="1:26" ht="63.75">
      <c r="A76" s="43"/>
      <c r="B76" s="49"/>
      <c r="C76" s="58" t="s">
        <v>5</v>
      </c>
      <c r="G76" s="25">
        <f>SUM(G66:G68)</f>
        <v>806.26</v>
      </c>
      <c r="J76" s="32" t="e">
        <f>SUM(I66:I68)</f>
        <v>#REF!</v>
      </c>
      <c r="K76" s="114"/>
      <c r="L76" s="128" t="s">
        <v>425</v>
      </c>
      <c r="M76" s="75">
        <v>91325</v>
      </c>
      <c r="N76" s="65" t="s">
        <v>200</v>
      </c>
      <c r="O76" s="82" t="s">
        <v>208</v>
      </c>
      <c r="P76" s="66">
        <v>3</v>
      </c>
      <c r="Q76" s="270">
        <v>400</v>
      </c>
      <c r="R76" s="67">
        <v>140</v>
      </c>
      <c r="S76" s="104">
        <f t="shared" si="5"/>
        <v>540</v>
      </c>
      <c r="T76" s="55">
        <f t="shared" si="3"/>
        <v>1620</v>
      </c>
      <c r="U76" s="55">
        <f t="shared" si="4"/>
        <v>2106</v>
      </c>
      <c r="V76" s="337"/>
      <c r="W76" s="117"/>
      <c r="X76" s="25"/>
      <c r="Y76" s="85"/>
    </row>
    <row r="77" spans="1:26" ht="63.75">
      <c r="A77" s="43"/>
      <c r="B77" s="49"/>
      <c r="C77" s="58"/>
      <c r="J77" s="32"/>
      <c r="K77" s="114"/>
      <c r="L77" s="128" t="s">
        <v>61</v>
      </c>
      <c r="M77" s="75">
        <v>91325</v>
      </c>
      <c r="N77" s="65" t="s">
        <v>201</v>
      </c>
      <c r="O77" s="82" t="s">
        <v>208</v>
      </c>
      <c r="P77" s="66">
        <v>2</v>
      </c>
      <c r="Q77" s="270">
        <v>400</v>
      </c>
      <c r="R77" s="67">
        <v>140</v>
      </c>
      <c r="S77" s="104">
        <f t="shared" si="5"/>
        <v>540</v>
      </c>
      <c r="T77" s="55">
        <f t="shared" si="3"/>
        <v>1080</v>
      </c>
      <c r="U77" s="55">
        <f t="shared" si="4"/>
        <v>1404</v>
      </c>
      <c r="V77" s="337"/>
      <c r="W77" s="117"/>
      <c r="X77" s="25"/>
      <c r="Y77" s="85"/>
    </row>
    <row r="78" spans="1:26" ht="30">
      <c r="A78" s="43"/>
      <c r="B78" s="49"/>
      <c r="C78" s="51"/>
      <c r="K78" s="114"/>
      <c r="L78" s="128" t="s">
        <v>39</v>
      </c>
      <c r="M78" s="62">
        <v>6104</v>
      </c>
      <c r="N78" s="68" t="s">
        <v>225</v>
      </c>
      <c r="O78" s="82" t="s">
        <v>30</v>
      </c>
      <c r="P78" s="66">
        <v>3.4</v>
      </c>
      <c r="Q78" s="270">
        <v>800</v>
      </c>
      <c r="R78" s="67">
        <v>150</v>
      </c>
      <c r="S78" s="104">
        <f t="shared" si="5"/>
        <v>950</v>
      </c>
      <c r="T78" s="55">
        <f t="shared" si="3"/>
        <v>3230</v>
      </c>
      <c r="U78" s="55">
        <f t="shared" ref="U78" si="21">T78*(1+$V$9)</f>
        <v>4199</v>
      </c>
      <c r="V78" s="337"/>
      <c r="W78" s="117"/>
      <c r="X78" s="25"/>
      <c r="Y78" s="85"/>
    </row>
    <row r="79" spans="1:26" s="34" customFormat="1" ht="15">
      <c r="A79" s="43"/>
      <c r="B79" s="49"/>
      <c r="C79" s="51"/>
      <c r="D79" s="35"/>
      <c r="E79" s="25"/>
      <c r="F79" s="25"/>
      <c r="G79" s="25"/>
      <c r="H79" s="25"/>
      <c r="I79" s="25"/>
      <c r="J79" s="28"/>
      <c r="K79" s="114"/>
      <c r="L79" s="128" t="s">
        <v>117</v>
      </c>
      <c r="M79" s="62">
        <v>4947</v>
      </c>
      <c r="N79" s="68" t="s">
        <v>403</v>
      </c>
      <c r="O79" s="82" t="s">
        <v>30</v>
      </c>
      <c r="P79" s="66">
        <f>1.7*1.2</f>
        <v>2</v>
      </c>
      <c r="Q79" s="270">
        <v>265</v>
      </c>
      <c r="R79" s="67">
        <f>Q79*0.3</f>
        <v>79.5</v>
      </c>
      <c r="S79" s="104">
        <f t="shared" ref="S79" si="22">R79+Q79</f>
        <v>344.5</v>
      </c>
      <c r="T79" s="55">
        <f t="shared" ref="T79" si="23">S79*P79</f>
        <v>689</v>
      </c>
      <c r="U79" s="55">
        <f t="shared" ref="U79" si="24">T79*(1+$V$9)</f>
        <v>895.7</v>
      </c>
      <c r="V79" s="337"/>
      <c r="W79" s="117"/>
      <c r="X79" s="25"/>
      <c r="Y79" s="85"/>
    </row>
    <row r="80" spans="1:26" s="34" customFormat="1" ht="30">
      <c r="A80" s="43"/>
      <c r="B80" s="49"/>
      <c r="C80" s="51"/>
      <c r="D80" s="35"/>
      <c r="E80" s="25"/>
      <c r="F80" s="25"/>
      <c r="G80" s="25"/>
      <c r="H80" s="25"/>
      <c r="I80" s="25"/>
      <c r="J80" s="28"/>
      <c r="K80" s="114"/>
      <c r="L80" s="128" t="s">
        <v>478</v>
      </c>
      <c r="M80" s="62">
        <v>4947</v>
      </c>
      <c r="N80" s="68" t="s">
        <v>477</v>
      </c>
      <c r="O80" s="82" t="s">
        <v>30</v>
      </c>
      <c r="P80" s="66">
        <v>1.5</v>
      </c>
      <c r="Q80" s="270">
        <v>265</v>
      </c>
      <c r="R80" s="67">
        <f>Q80*0.3</f>
        <v>79.5</v>
      </c>
      <c r="S80" s="104">
        <f t="shared" ref="S80" si="25">R80+Q80</f>
        <v>344.5</v>
      </c>
      <c r="T80" s="55">
        <f t="shared" ref="T80" si="26">S80*P80</f>
        <v>516.75</v>
      </c>
      <c r="U80" s="55">
        <f t="shared" ref="U80" si="27">T80*(1+$V$9)</f>
        <v>671.78</v>
      </c>
      <c r="V80" s="337"/>
      <c r="W80" s="117"/>
      <c r="X80" s="25"/>
      <c r="Y80" s="85"/>
    </row>
    <row r="81" spans="1:25" s="34" customFormat="1">
      <c r="A81" s="43"/>
      <c r="B81" s="49"/>
      <c r="C81" s="51"/>
      <c r="D81" s="35"/>
      <c r="E81" s="25"/>
      <c r="F81" s="25"/>
      <c r="G81" s="25"/>
      <c r="H81" s="25"/>
      <c r="I81" s="25"/>
      <c r="J81" s="28"/>
      <c r="K81" s="114"/>
      <c r="L81" s="178">
        <v>7</v>
      </c>
      <c r="M81" s="202"/>
      <c r="N81" s="203" t="s">
        <v>406</v>
      </c>
      <c r="O81" s="287"/>
      <c r="P81" s="181"/>
      <c r="Q81" s="183"/>
      <c r="R81" s="204"/>
      <c r="S81" s="197"/>
      <c r="T81" s="308"/>
      <c r="U81" s="308"/>
      <c r="V81" s="317">
        <f>SUM(U82:U88)</f>
        <v>5192.8500000000004</v>
      </c>
      <c r="W81" s="118"/>
      <c r="X81" s="48"/>
      <c r="Y81" s="85"/>
    </row>
    <row r="82" spans="1:25" ht="30">
      <c r="A82" s="43" t="s">
        <v>90</v>
      </c>
      <c r="B82" s="49" t="s">
        <v>84</v>
      </c>
      <c r="C82" s="51" t="s">
        <v>60</v>
      </c>
      <c r="D82" s="56" t="s">
        <v>30</v>
      </c>
      <c r="E82" s="25">
        <v>332.19</v>
      </c>
      <c r="F82" s="52">
        <v>16.899999999999999</v>
      </c>
      <c r="G82" s="52">
        <f>E82*F82</f>
        <v>5614.01</v>
      </c>
      <c r="H82" s="25" t="e">
        <f>$H$11*F82</f>
        <v>#REF!</v>
      </c>
      <c r="I82" s="25" t="e">
        <f>E82*H82</f>
        <v>#REF!</v>
      </c>
      <c r="K82" s="114" t="s">
        <v>119</v>
      </c>
      <c r="L82" s="128" t="s">
        <v>435</v>
      </c>
      <c r="M82" s="62" t="s">
        <v>160</v>
      </c>
      <c r="N82" s="68" t="s">
        <v>161</v>
      </c>
      <c r="O82" s="82" t="s">
        <v>208</v>
      </c>
      <c r="P82" s="66">
        <v>3</v>
      </c>
      <c r="Q82" s="270">
        <v>370</v>
      </c>
      <c r="R82" s="67">
        <v>50</v>
      </c>
      <c r="S82" s="104">
        <v>420</v>
      </c>
      <c r="T82" s="314">
        <f t="shared" si="3"/>
        <v>1260</v>
      </c>
      <c r="U82" s="314">
        <f t="shared" si="4"/>
        <v>1638</v>
      </c>
      <c r="V82" s="337"/>
      <c r="W82" s="117"/>
      <c r="X82" s="25"/>
      <c r="Y82" s="85"/>
    </row>
    <row r="83" spans="1:25" ht="91.5" customHeight="1">
      <c r="A83" s="43" t="s">
        <v>91</v>
      </c>
      <c r="B83" s="49" t="s">
        <v>85</v>
      </c>
      <c r="C83" s="51" t="s">
        <v>87</v>
      </c>
      <c r="D83" s="56" t="s">
        <v>30</v>
      </c>
      <c r="E83" s="25">
        <v>332.19</v>
      </c>
      <c r="F83" s="52">
        <v>59.72</v>
      </c>
      <c r="G83" s="52">
        <f>E83*F83</f>
        <v>19838.39</v>
      </c>
      <c r="H83" s="25" t="e">
        <f>$H$11*F83</f>
        <v>#REF!</v>
      </c>
      <c r="I83" s="25" t="e">
        <f>E83*H83</f>
        <v>#REF!</v>
      </c>
      <c r="K83" s="114" t="s">
        <v>119</v>
      </c>
      <c r="L83" s="128" t="s">
        <v>436</v>
      </c>
      <c r="M83" s="62" t="s">
        <v>162</v>
      </c>
      <c r="N83" s="68" t="s">
        <v>176</v>
      </c>
      <c r="O83" s="82" t="s">
        <v>208</v>
      </c>
      <c r="P83" s="66">
        <v>1</v>
      </c>
      <c r="Q83" s="270">
        <v>370</v>
      </c>
      <c r="R83" s="67">
        <v>50</v>
      </c>
      <c r="S83" s="104">
        <v>420</v>
      </c>
      <c r="T83" s="314">
        <f t="shared" si="3"/>
        <v>420</v>
      </c>
      <c r="U83" s="314">
        <f t="shared" si="4"/>
        <v>546</v>
      </c>
      <c r="V83" s="337"/>
      <c r="W83" s="117"/>
      <c r="X83" s="25"/>
      <c r="Y83" s="85"/>
    </row>
    <row r="84" spans="1:25" ht="30">
      <c r="A84" s="43" t="s">
        <v>92</v>
      </c>
      <c r="B84" s="49" t="s">
        <v>86</v>
      </c>
      <c r="C84" s="51" t="s">
        <v>88</v>
      </c>
      <c r="D84" s="56" t="s">
        <v>9</v>
      </c>
      <c r="E84" s="25">
        <v>181</v>
      </c>
      <c r="F84" s="52">
        <v>10.93</v>
      </c>
      <c r="G84" s="52">
        <f>E84*F84</f>
        <v>1978.33</v>
      </c>
      <c r="H84" s="25" t="e">
        <f>$H$11*F84</f>
        <v>#REF!</v>
      </c>
      <c r="I84" s="25" t="e">
        <f>E84*H84</f>
        <v>#REF!</v>
      </c>
      <c r="K84" s="114" t="s">
        <v>119</v>
      </c>
      <c r="L84" s="128" t="s">
        <v>84</v>
      </c>
      <c r="M84" s="62" t="s">
        <v>164</v>
      </c>
      <c r="N84" s="68" t="s">
        <v>165</v>
      </c>
      <c r="O84" s="82" t="s">
        <v>183</v>
      </c>
      <c r="P84" s="76">
        <v>2</v>
      </c>
      <c r="Q84" s="270">
        <v>150</v>
      </c>
      <c r="R84" s="77">
        <v>30</v>
      </c>
      <c r="S84" s="104">
        <f t="shared" si="5"/>
        <v>180</v>
      </c>
      <c r="T84" s="55">
        <f t="shared" si="3"/>
        <v>360</v>
      </c>
      <c r="U84" s="55">
        <f t="shared" si="4"/>
        <v>468</v>
      </c>
      <c r="V84" s="337"/>
      <c r="W84" s="117"/>
      <c r="X84" s="25"/>
      <c r="Y84" s="85"/>
    </row>
    <row r="85" spans="1:25" ht="30">
      <c r="A85" s="43"/>
      <c r="B85" s="49"/>
      <c r="C85" s="51"/>
      <c r="D85" s="56"/>
      <c r="F85" s="52"/>
      <c r="G85" s="52"/>
      <c r="K85" s="114"/>
      <c r="L85" s="128" t="s">
        <v>85</v>
      </c>
      <c r="M85" s="62">
        <v>6004</v>
      </c>
      <c r="N85" s="68" t="s">
        <v>231</v>
      </c>
      <c r="O85" s="82" t="s">
        <v>208</v>
      </c>
      <c r="P85" s="76">
        <v>3</v>
      </c>
      <c r="Q85" s="270">
        <v>70</v>
      </c>
      <c r="R85" s="46">
        <v>30</v>
      </c>
      <c r="S85" s="104">
        <f t="shared" si="5"/>
        <v>100</v>
      </c>
      <c r="T85" s="55">
        <f t="shared" si="3"/>
        <v>300</v>
      </c>
      <c r="U85" s="55">
        <f t="shared" si="4"/>
        <v>390</v>
      </c>
      <c r="V85" s="337"/>
      <c r="W85" s="117"/>
      <c r="X85" s="25"/>
      <c r="Y85" s="85"/>
    </row>
    <row r="86" spans="1:25" ht="30">
      <c r="A86" s="43"/>
      <c r="B86" s="49"/>
      <c r="C86" s="51"/>
      <c r="D86" s="56"/>
      <c r="F86" s="52"/>
      <c r="G86" s="52"/>
      <c r="K86" s="114"/>
      <c r="L86" s="128" t="s">
        <v>86</v>
      </c>
      <c r="M86" s="62">
        <v>6004</v>
      </c>
      <c r="N86" s="68" t="s">
        <v>232</v>
      </c>
      <c r="O86" s="82" t="s">
        <v>208</v>
      </c>
      <c r="P86" s="76">
        <v>1</v>
      </c>
      <c r="Q86" s="270">
        <v>150</v>
      </c>
      <c r="R86" s="46">
        <v>30</v>
      </c>
      <c r="S86" s="104">
        <f t="shared" ref="S86" si="28">R86+Q86</f>
        <v>180</v>
      </c>
      <c r="T86" s="55">
        <f t="shared" ref="T86" si="29">S86*P86</f>
        <v>180</v>
      </c>
      <c r="U86" s="55">
        <f t="shared" si="4"/>
        <v>234</v>
      </c>
      <c r="V86" s="337"/>
      <c r="W86" s="117"/>
      <c r="X86" s="25"/>
      <c r="Y86" s="85"/>
    </row>
    <row r="87" spans="1:25" ht="15">
      <c r="A87" s="43"/>
      <c r="B87" s="49"/>
      <c r="C87" s="51"/>
      <c r="D87" s="56"/>
      <c r="F87" s="52"/>
      <c r="G87" s="52"/>
      <c r="K87" s="114"/>
      <c r="L87" s="128" t="s">
        <v>447</v>
      </c>
      <c r="M87" s="62" t="s">
        <v>233</v>
      </c>
      <c r="N87" s="315" t="s">
        <v>479</v>
      </c>
      <c r="O87" s="82" t="s">
        <v>30</v>
      </c>
      <c r="P87" s="76">
        <f>0.5*0.6</f>
        <v>0.3</v>
      </c>
      <c r="Q87" s="270">
        <v>385</v>
      </c>
      <c r="R87" s="46">
        <v>30</v>
      </c>
      <c r="S87" s="104">
        <f t="shared" ref="S87:S88" si="30">R87+Q87</f>
        <v>415</v>
      </c>
      <c r="T87" s="55">
        <f t="shared" ref="T87:T88" si="31">S87*P87</f>
        <v>124.5</v>
      </c>
      <c r="U87" s="55">
        <f t="shared" si="4"/>
        <v>161.85</v>
      </c>
      <c r="V87" s="337"/>
      <c r="W87" s="117"/>
      <c r="X87" s="25"/>
      <c r="Y87" s="85"/>
    </row>
    <row r="88" spans="1:25" ht="51">
      <c r="A88" s="43"/>
      <c r="B88" s="61"/>
      <c r="C88" s="58" t="s">
        <v>5</v>
      </c>
      <c r="G88" s="25">
        <f>SUM(G82:G84)</f>
        <v>27430.73</v>
      </c>
      <c r="J88" s="32" t="e">
        <f>SUM(I82:I84)</f>
        <v>#REF!</v>
      </c>
      <c r="K88" s="114"/>
      <c r="L88" s="128" t="s">
        <v>448</v>
      </c>
      <c r="N88" s="73" t="s">
        <v>205</v>
      </c>
      <c r="O88" s="77" t="s">
        <v>183</v>
      </c>
      <c r="P88" s="37">
        <v>1</v>
      </c>
      <c r="Q88" s="268">
        <v>1200</v>
      </c>
      <c r="R88" s="77">
        <v>150</v>
      </c>
      <c r="S88" s="316">
        <f t="shared" si="30"/>
        <v>1350</v>
      </c>
      <c r="T88" s="314">
        <f t="shared" si="31"/>
        <v>1350</v>
      </c>
      <c r="U88" s="314">
        <f t="shared" ref="U88" si="32">T88*(1+$V$9)</f>
        <v>1755</v>
      </c>
      <c r="V88" s="341"/>
      <c r="W88" s="117"/>
      <c r="X88" s="25"/>
      <c r="Y88" s="85"/>
    </row>
    <row r="89" spans="1:25" ht="15">
      <c r="A89" s="43"/>
      <c r="B89" s="49" t="s">
        <v>20</v>
      </c>
      <c r="C89" s="51" t="s">
        <v>40</v>
      </c>
      <c r="K89" s="114"/>
      <c r="L89" s="126"/>
      <c r="M89" s="62"/>
      <c r="N89" s="68"/>
      <c r="O89" s="82"/>
      <c r="P89" s="66"/>
      <c r="Q89" s="270"/>
      <c r="R89" s="67"/>
      <c r="S89" s="104"/>
      <c r="T89" s="55"/>
      <c r="U89" s="55"/>
      <c r="V89" s="337"/>
      <c r="W89" s="117"/>
      <c r="X89" s="25"/>
      <c r="Y89" s="85"/>
    </row>
    <row r="90" spans="1:25" ht="18" customHeight="1">
      <c r="A90" s="43" t="s">
        <v>98</v>
      </c>
      <c r="B90" s="49" t="s">
        <v>24</v>
      </c>
      <c r="C90" s="51" t="s">
        <v>115</v>
      </c>
      <c r="D90" s="56" t="s">
        <v>30</v>
      </c>
      <c r="E90" s="25">
        <v>372.9</v>
      </c>
      <c r="F90" s="52">
        <v>4.29</v>
      </c>
      <c r="G90" s="52">
        <f>E90*F90</f>
        <v>1599.74</v>
      </c>
      <c r="H90" s="25" t="e">
        <f>$H$11*F90</f>
        <v>#REF!</v>
      </c>
      <c r="I90" s="25" t="e">
        <f>E90*H90</f>
        <v>#REF!</v>
      </c>
      <c r="K90" s="114"/>
      <c r="L90" s="178">
        <v>8</v>
      </c>
      <c r="M90" s="202"/>
      <c r="N90" s="203" t="s">
        <v>404</v>
      </c>
      <c r="O90" s="287"/>
      <c r="P90" s="181"/>
      <c r="Q90" s="183"/>
      <c r="R90" s="204"/>
      <c r="S90" s="197"/>
      <c r="T90" s="308"/>
      <c r="U90" s="308"/>
      <c r="V90" s="317">
        <f>SUM(U92:U97)</f>
        <v>12087.92</v>
      </c>
      <c r="W90" s="117"/>
      <c r="X90" s="25"/>
      <c r="Y90" s="85"/>
    </row>
    <row r="91" spans="1:25" ht="15">
      <c r="A91" s="43" t="s">
        <v>94</v>
      </c>
      <c r="B91" s="49" t="s">
        <v>25</v>
      </c>
      <c r="C91" s="51" t="s">
        <v>93</v>
      </c>
      <c r="D91" s="35" t="s">
        <v>30</v>
      </c>
      <c r="E91" s="25">
        <v>212.34</v>
      </c>
      <c r="F91" s="25">
        <v>21.57</v>
      </c>
      <c r="G91" s="52">
        <f t="shared" ref="G91:G99" si="33">E91*F91</f>
        <v>4580.17</v>
      </c>
      <c r="H91" s="25" t="e">
        <f>$H$11*F91</f>
        <v>#REF!</v>
      </c>
      <c r="I91" s="25" t="e">
        <f>E91*H91</f>
        <v>#REF!</v>
      </c>
      <c r="K91" s="114"/>
      <c r="L91" s="128"/>
      <c r="N91" s="68" t="s">
        <v>167</v>
      </c>
      <c r="O91" s="77"/>
      <c r="P91" s="37" t="s">
        <v>166</v>
      </c>
      <c r="R91" s="46"/>
      <c r="S91" s="104"/>
      <c r="T91" s="55"/>
      <c r="U91" s="55"/>
      <c r="V91" s="337"/>
      <c r="W91" s="117"/>
      <c r="X91" s="25"/>
      <c r="Y91" s="85"/>
    </row>
    <row r="92" spans="1:25" ht="45">
      <c r="A92" s="43" t="s">
        <v>97</v>
      </c>
      <c r="B92" s="49" t="s">
        <v>96</v>
      </c>
      <c r="C92" s="51" t="s">
        <v>95</v>
      </c>
      <c r="D92" s="35" t="s">
        <v>30</v>
      </c>
      <c r="E92" s="25">
        <v>160.56</v>
      </c>
      <c r="F92" s="25">
        <v>22.75</v>
      </c>
      <c r="G92" s="52">
        <f t="shared" si="33"/>
        <v>3652.74</v>
      </c>
      <c r="H92" s="25" t="e">
        <f>$H$11*F92</f>
        <v>#REF!</v>
      </c>
      <c r="I92" s="25" t="e">
        <f>E92*H92</f>
        <v>#REF!</v>
      </c>
      <c r="K92" s="114"/>
      <c r="L92" s="128" t="s">
        <v>20</v>
      </c>
      <c r="M92" s="62">
        <v>72131</v>
      </c>
      <c r="N92" s="68" t="s">
        <v>218</v>
      </c>
      <c r="O92" s="82" t="s">
        <v>30</v>
      </c>
      <c r="P92" s="76">
        <v>8.5</v>
      </c>
      <c r="Q92" s="270">
        <f>Q43</f>
        <v>36.65</v>
      </c>
      <c r="R92" s="270">
        <f>R43</f>
        <v>56.75</v>
      </c>
      <c r="S92" s="316">
        <f t="shared" ref="S92:S119" si="34">R92+Q92</f>
        <v>93.4</v>
      </c>
      <c r="T92" s="314">
        <f t="shared" ref="T92:T119" si="35">S92*P92</f>
        <v>793.9</v>
      </c>
      <c r="U92" s="314">
        <f t="shared" ref="U92:U119" si="36">T92*(1+$V$9)</f>
        <v>1032.07</v>
      </c>
      <c r="V92" s="337"/>
      <c r="W92" s="117"/>
      <c r="X92" s="25"/>
      <c r="Y92" s="85"/>
    </row>
    <row r="93" spans="1:25" ht="30">
      <c r="A93" s="43" t="s">
        <v>108</v>
      </c>
      <c r="B93" s="49" t="s">
        <v>104</v>
      </c>
      <c r="C93" s="51" t="s">
        <v>103</v>
      </c>
      <c r="D93" s="35" t="s">
        <v>30</v>
      </c>
      <c r="E93" s="25">
        <v>75.95</v>
      </c>
      <c r="F93" s="25">
        <v>33.92</v>
      </c>
      <c r="G93" s="52">
        <f t="shared" si="33"/>
        <v>2576.2199999999998</v>
      </c>
      <c r="H93" s="25" t="e">
        <f>$H$11*F93</f>
        <v>#REF!</v>
      </c>
      <c r="I93" s="25" t="e">
        <f>E93*H93</f>
        <v>#REF!</v>
      </c>
      <c r="K93" s="114"/>
      <c r="L93" s="128" t="s">
        <v>21</v>
      </c>
      <c r="M93" s="62" t="s">
        <v>157</v>
      </c>
      <c r="N93" s="68" t="s">
        <v>168</v>
      </c>
      <c r="O93" s="82" t="s">
        <v>30</v>
      </c>
      <c r="P93" s="66">
        <v>10</v>
      </c>
      <c r="Q93" s="270">
        <f t="shared" ref="Q93:R94" si="37">Q44</f>
        <v>1.5</v>
      </c>
      <c r="R93" s="270">
        <f t="shared" si="37"/>
        <v>2.5</v>
      </c>
      <c r="S93" s="316">
        <f t="shared" si="34"/>
        <v>4</v>
      </c>
      <c r="T93" s="314">
        <f t="shared" si="35"/>
        <v>40</v>
      </c>
      <c r="U93" s="314">
        <f t="shared" si="36"/>
        <v>52</v>
      </c>
      <c r="V93" s="337"/>
      <c r="W93" s="117"/>
      <c r="X93" s="25"/>
      <c r="Y93" s="85"/>
    </row>
    <row r="94" spans="1:25" ht="30">
      <c r="A94" s="43"/>
      <c r="B94" s="49" t="s">
        <v>21</v>
      </c>
      <c r="C94" s="51" t="s">
        <v>41</v>
      </c>
      <c r="G94" s="52"/>
      <c r="K94" s="114" t="s">
        <v>119</v>
      </c>
      <c r="L94" s="128" t="s">
        <v>43</v>
      </c>
      <c r="M94" s="62">
        <v>5978</v>
      </c>
      <c r="N94" s="68" t="s">
        <v>169</v>
      </c>
      <c r="O94" s="82" t="s">
        <v>30</v>
      </c>
      <c r="P94" s="66">
        <v>30</v>
      </c>
      <c r="Q94" s="270">
        <f t="shared" si="37"/>
        <v>37</v>
      </c>
      <c r="R94" s="270">
        <f t="shared" si="37"/>
        <v>14</v>
      </c>
      <c r="S94" s="316">
        <f t="shared" si="34"/>
        <v>51</v>
      </c>
      <c r="T94" s="314">
        <f t="shared" si="35"/>
        <v>1530</v>
      </c>
      <c r="U94" s="314">
        <f t="shared" si="36"/>
        <v>1989</v>
      </c>
      <c r="V94" s="337"/>
      <c r="W94" s="117"/>
      <c r="X94" s="25"/>
      <c r="Y94" s="85"/>
    </row>
    <row r="95" spans="1:25" ht="30">
      <c r="A95" s="43" t="s">
        <v>98</v>
      </c>
      <c r="B95" s="49" t="s">
        <v>26</v>
      </c>
      <c r="C95" s="51" t="s">
        <v>116</v>
      </c>
      <c r="D95" s="35" t="s">
        <v>30</v>
      </c>
      <c r="E95" s="25">
        <v>372.9</v>
      </c>
      <c r="F95" s="52">
        <v>4.29</v>
      </c>
      <c r="G95" s="52">
        <f t="shared" si="33"/>
        <v>1599.74</v>
      </c>
      <c r="H95" s="25" t="e">
        <f>$H$11*F95</f>
        <v>#REF!</v>
      </c>
      <c r="I95" s="25" t="e">
        <f>E95*H95</f>
        <v>#REF!</v>
      </c>
      <c r="K95" s="114" t="s">
        <v>119</v>
      </c>
      <c r="L95" s="128" t="s">
        <v>437</v>
      </c>
      <c r="M95" s="62" t="s">
        <v>170</v>
      </c>
      <c r="N95" s="68" t="s">
        <v>171</v>
      </c>
      <c r="O95" s="82" t="s">
        <v>9</v>
      </c>
      <c r="P95" s="76">
        <v>6.7</v>
      </c>
      <c r="Q95" s="270">
        <v>300</v>
      </c>
      <c r="R95" s="67">
        <v>85</v>
      </c>
      <c r="S95" s="316">
        <f t="shared" si="34"/>
        <v>385</v>
      </c>
      <c r="T95" s="314">
        <f t="shared" si="35"/>
        <v>2579.5</v>
      </c>
      <c r="U95" s="314">
        <f t="shared" si="36"/>
        <v>3353.35</v>
      </c>
      <c r="V95" s="337"/>
      <c r="W95" s="117"/>
      <c r="X95" s="25"/>
      <c r="Y95" s="85"/>
    </row>
    <row r="96" spans="1:25" ht="30">
      <c r="A96" s="43" t="s">
        <v>94</v>
      </c>
      <c r="B96" s="49" t="s">
        <v>42</v>
      </c>
      <c r="C96" s="51" t="s">
        <v>93</v>
      </c>
      <c r="D96" s="35" t="s">
        <v>30</v>
      </c>
      <c r="E96" s="25">
        <f>E95</f>
        <v>372.9</v>
      </c>
      <c r="F96" s="52">
        <v>21.57</v>
      </c>
      <c r="G96" s="52">
        <f t="shared" si="33"/>
        <v>8043.45</v>
      </c>
      <c r="H96" s="25" t="e">
        <f>$H$11*F96</f>
        <v>#REF!</v>
      </c>
      <c r="I96" s="25" t="e">
        <f>E96*H96</f>
        <v>#REF!</v>
      </c>
      <c r="K96" s="114" t="s">
        <v>119</v>
      </c>
      <c r="L96" s="128" t="s">
        <v>438</v>
      </c>
      <c r="M96" s="62"/>
      <c r="N96" s="68" t="s">
        <v>172</v>
      </c>
      <c r="O96" s="82" t="s">
        <v>9</v>
      </c>
      <c r="P96" s="76">
        <v>5</v>
      </c>
      <c r="Q96" s="270">
        <v>150</v>
      </c>
      <c r="R96" s="77">
        <v>25</v>
      </c>
      <c r="S96" s="104">
        <f t="shared" si="34"/>
        <v>175</v>
      </c>
      <c r="T96" s="55">
        <f t="shared" si="35"/>
        <v>875</v>
      </c>
      <c r="U96" s="55">
        <f t="shared" si="36"/>
        <v>1137.5</v>
      </c>
      <c r="V96" s="337"/>
      <c r="W96" s="117"/>
      <c r="X96" s="25"/>
      <c r="Y96" s="85"/>
    </row>
    <row r="97" spans="1:26" ht="45">
      <c r="A97" s="43"/>
      <c r="B97" s="49" t="s">
        <v>43</v>
      </c>
      <c r="C97" s="51" t="s">
        <v>28</v>
      </c>
      <c r="G97" s="52"/>
      <c r="K97" s="114" t="s">
        <v>119</v>
      </c>
      <c r="L97" s="128" t="s">
        <v>439</v>
      </c>
      <c r="M97" s="62">
        <v>72120</v>
      </c>
      <c r="N97" s="68" t="s">
        <v>173</v>
      </c>
      <c r="O97" s="82" t="s">
        <v>30</v>
      </c>
      <c r="P97" s="76">
        <v>14.5</v>
      </c>
      <c r="Q97" s="270">
        <v>220</v>
      </c>
      <c r="R97" s="77">
        <v>20</v>
      </c>
      <c r="S97" s="104">
        <f t="shared" si="34"/>
        <v>240</v>
      </c>
      <c r="T97" s="55">
        <f t="shared" si="35"/>
        <v>3480</v>
      </c>
      <c r="U97" s="55">
        <f t="shared" si="36"/>
        <v>4524</v>
      </c>
      <c r="V97" s="337"/>
      <c r="W97" s="117"/>
      <c r="X97" s="25"/>
      <c r="Y97" s="85"/>
    </row>
    <row r="98" spans="1:26">
      <c r="A98" s="43">
        <v>5975</v>
      </c>
      <c r="B98" s="49" t="s">
        <v>44</v>
      </c>
      <c r="C98" s="51" t="s">
        <v>99</v>
      </c>
      <c r="D98" s="56" t="s">
        <v>30</v>
      </c>
      <c r="E98" s="25">
        <v>332.19</v>
      </c>
      <c r="F98" s="52">
        <v>7.32</v>
      </c>
      <c r="G98" s="52">
        <f t="shared" si="33"/>
        <v>2431.63</v>
      </c>
      <c r="H98" s="25" t="e">
        <f>$H$11*F98</f>
        <v>#REF!</v>
      </c>
      <c r="I98" s="25" t="e">
        <f>E98*H98</f>
        <v>#REF!</v>
      </c>
      <c r="K98" s="114" t="s">
        <v>119</v>
      </c>
      <c r="L98" s="126"/>
      <c r="N98" s="78"/>
      <c r="O98" s="286"/>
      <c r="R98" s="46"/>
      <c r="S98" s="104"/>
      <c r="T98" s="55"/>
      <c r="U98" s="55"/>
      <c r="V98" s="337"/>
      <c r="W98" s="117"/>
      <c r="X98" s="25"/>
      <c r="Y98" s="85"/>
    </row>
    <row r="99" spans="1:26">
      <c r="A99" s="43" t="s">
        <v>101</v>
      </c>
      <c r="B99" s="49" t="s">
        <v>100</v>
      </c>
      <c r="C99" s="51" t="s">
        <v>102</v>
      </c>
      <c r="D99" s="56" t="s">
        <v>30</v>
      </c>
      <c r="E99" s="25">
        <f>E98</f>
        <v>332.19</v>
      </c>
      <c r="F99" s="52">
        <v>22.54</v>
      </c>
      <c r="G99" s="52">
        <f t="shared" si="33"/>
        <v>7487.56</v>
      </c>
      <c r="H99" s="25" t="e">
        <f>$H$11*F99</f>
        <v>#REF!</v>
      </c>
      <c r="I99" s="25" t="e">
        <f>E99*H99</f>
        <v>#REF!</v>
      </c>
      <c r="K99" s="114" t="s">
        <v>119</v>
      </c>
      <c r="L99" s="178">
        <v>9</v>
      </c>
      <c r="M99" s="202"/>
      <c r="N99" s="203" t="s">
        <v>405</v>
      </c>
      <c r="O99" s="287"/>
      <c r="P99" s="181"/>
      <c r="Q99" s="183"/>
      <c r="R99" s="204"/>
      <c r="S99" s="197"/>
      <c r="T99" s="308"/>
      <c r="U99" s="308"/>
      <c r="V99" s="317">
        <f>SUM(U100:U101)</f>
        <v>2015</v>
      </c>
      <c r="W99" s="117"/>
      <c r="X99" s="25"/>
      <c r="Y99" s="85"/>
    </row>
    <row r="100" spans="1:26" ht="51">
      <c r="A100" s="43"/>
      <c r="C100" s="58" t="s">
        <v>5</v>
      </c>
      <c r="G100" s="25">
        <f>SUM(G90:G99)</f>
        <v>31971.25</v>
      </c>
      <c r="J100" s="32" t="e">
        <f>SUM(I90:I99)</f>
        <v>#REF!</v>
      </c>
      <c r="K100" s="114"/>
      <c r="L100" s="128" t="s">
        <v>440</v>
      </c>
      <c r="N100" s="78" t="s">
        <v>174</v>
      </c>
      <c r="O100" s="77" t="s">
        <v>183</v>
      </c>
      <c r="P100" s="79">
        <v>1</v>
      </c>
      <c r="Q100" s="268">
        <v>1000</v>
      </c>
      <c r="R100" s="77">
        <v>200</v>
      </c>
      <c r="S100" s="104">
        <f t="shared" si="34"/>
        <v>1200</v>
      </c>
      <c r="T100" s="55">
        <f t="shared" si="35"/>
        <v>1200</v>
      </c>
      <c r="U100" s="55">
        <f t="shared" si="36"/>
        <v>1560</v>
      </c>
      <c r="V100" s="337"/>
      <c r="W100" s="117"/>
      <c r="X100" s="25"/>
      <c r="Y100" s="85"/>
    </row>
    <row r="101" spans="1:26" ht="25.5">
      <c r="A101" s="43"/>
      <c r="B101" s="49"/>
      <c r="C101" s="51"/>
      <c r="F101" s="52"/>
      <c r="G101" s="52"/>
      <c r="K101" s="114"/>
      <c r="L101" s="128" t="s">
        <v>22</v>
      </c>
      <c r="N101" s="78" t="s">
        <v>175</v>
      </c>
      <c r="O101" s="77" t="s">
        <v>183</v>
      </c>
      <c r="P101" s="37">
        <v>1</v>
      </c>
      <c r="Q101" s="103">
        <v>300</v>
      </c>
      <c r="R101" s="46">
        <v>50</v>
      </c>
      <c r="S101" s="104">
        <f t="shared" si="34"/>
        <v>350</v>
      </c>
      <c r="T101" s="55">
        <f t="shared" si="35"/>
        <v>350</v>
      </c>
      <c r="U101" s="55">
        <f t="shared" si="36"/>
        <v>455</v>
      </c>
      <c r="V101" s="337"/>
      <c r="W101" s="117"/>
      <c r="X101" s="25"/>
      <c r="Y101" s="85"/>
    </row>
    <row r="102" spans="1:26">
      <c r="A102" s="43"/>
      <c r="B102" s="49"/>
      <c r="C102" s="51"/>
      <c r="G102" s="52"/>
      <c r="K102" s="114"/>
      <c r="L102" s="126"/>
      <c r="N102" s="73"/>
      <c r="O102" s="77"/>
      <c r="Q102" s="268"/>
      <c r="R102" s="77"/>
      <c r="S102" s="104"/>
      <c r="T102" s="55"/>
      <c r="U102" s="55"/>
      <c r="V102" s="337"/>
      <c r="W102" s="117"/>
      <c r="X102" s="25"/>
      <c r="Y102" s="85"/>
    </row>
    <row r="103" spans="1:26">
      <c r="A103" s="43"/>
      <c r="B103" s="61"/>
      <c r="C103" s="45"/>
      <c r="K103" s="114"/>
      <c r="L103" s="178">
        <v>10</v>
      </c>
      <c r="M103" s="202"/>
      <c r="N103" s="203" t="s">
        <v>407</v>
      </c>
      <c r="O103" s="287"/>
      <c r="P103" s="181"/>
      <c r="Q103" s="183"/>
      <c r="R103" s="204"/>
      <c r="S103" s="197">
        <f t="shared" ref="S103" si="38">R103+Q103</f>
        <v>0</v>
      </c>
      <c r="T103" s="308"/>
      <c r="U103" s="308"/>
      <c r="V103" s="317">
        <f>U104</f>
        <v>11050</v>
      </c>
      <c r="W103" s="117"/>
      <c r="X103" s="25"/>
      <c r="Y103" s="85"/>
    </row>
    <row r="104" spans="1:26">
      <c r="A104" s="43">
        <v>72117</v>
      </c>
      <c r="B104" s="24" t="s">
        <v>23</v>
      </c>
      <c r="C104" s="51" t="s">
        <v>105</v>
      </c>
      <c r="D104" s="35" t="s">
        <v>30</v>
      </c>
      <c r="E104" s="25">
        <v>45.62</v>
      </c>
      <c r="F104" s="25">
        <v>84.05</v>
      </c>
      <c r="G104" s="25">
        <f>E104*F104</f>
        <v>3834.36</v>
      </c>
      <c r="H104" s="25" t="e">
        <f>$H$11*F104</f>
        <v>#REF!</v>
      </c>
      <c r="I104" s="25" t="e">
        <f>E104*H104</f>
        <v>#REF!</v>
      </c>
      <c r="K104" s="114"/>
      <c r="L104" s="126"/>
      <c r="N104" s="63" t="s">
        <v>179</v>
      </c>
      <c r="P104" s="37">
        <v>170</v>
      </c>
      <c r="Q104" s="103">
        <v>50</v>
      </c>
      <c r="R104" s="38">
        <v>10</v>
      </c>
      <c r="S104" s="104">
        <v>50</v>
      </c>
      <c r="T104" s="55">
        <f t="shared" ref="T104" si="39">S104*P104</f>
        <v>8500</v>
      </c>
      <c r="U104" s="55">
        <f t="shared" ref="U104" si="40">T104*(1+$V$9)</f>
        <v>11050</v>
      </c>
      <c r="V104" s="341"/>
      <c r="W104" s="117"/>
      <c r="X104" s="25"/>
      <c r="Y104" s="85"/>
    </row>
    <row r="105" spans="1:26">
      <c r="A105" s="43"/>
      <c r="C105" s="58" t="s">
        <v>5</v>
      </c>
      <c r="G105" s="25">
        <f>SUM(G104:G104)</f>
        <v>3834.36</v>
      </c>
      <c r="J105" s="32" t="e">
        <f>SUM(I104:I104)</f>
        <v>#REF!</v>
      </c>
      <c r="K105" s="114"/>
      <c r="L105" s="126"/>
      <c r="N105" s="73"/>
      <c r="O105" s="77"/>
      <c r="R105" s="46"/>
      <c r="S105" s="104"/>
      <c r="T105" s="55"/>
      <c r="U105" s="55"/>
      <c r="V105" s="337"/>
      <c r="W105" s="117"/>
      <c r="X105" s="25"/>
      <c r="Y105" s="85"/>
    </row>
    <row r="106" spans="1:26">
      <c r="A106" s="43"/>
      <c r="C106" s="51"/>
      <c r="K106" s="114"/>
      <c r="L106" s="178">
        <v>11</v>
      </c>
      <c r="M106" s="202" t="s">
        <v>398</v>
      </c>
      <c r="N106" s="203" t="s">
        <v>178</v>
      </c>
      <c r="O106" s="292" t="s">
        <v>470</v>
      </c>
      <c r="P106" s="181">
        <v>1</v>
      </c>
      <c r="Q106" s="183"/>
      <c r="R106" s="204"/>
      <c r="S106" s="197">
        <f>comp.eletrico!F173</f>
        <v>10600</v>
      </c>
      <c r="T106" s="308">
        <f t="shared" si="35"/>
        <v>10600</v>
      </c>
      <c r="U106" s="308">
        <f t="shared" si="36"/>
        <v>13780</v>
      </c>
      <c r="V106" s="317">
        <f t="shared" ref="V106" si="41">U106</f>
        <v>13780</v>
      </c>
      <c r="W106" s="117"/>
      <c r="X106" s="25"/>
      <c r="Y106" s="85"/>
    </row>
    <row r="107" spans="1:26" s="34" customFormat="1">
      <c r="A107" s="43"/>
      <c r="C107" s="51"/>
      <c r="D107" s="35"/>
      <c r="E107" s="25"/>
      <c r="F107" s="25"/>
      <c r="G107" s="25"/>
      <c r="H107" s="25"/>
      <c r="I107" s="25"/>
      <c r="J107" s="28"/>
      <c r="K107" s="114"/>
      <c r="L107" s="126"/>
      <c r="M107" s="81"/>
      <c r="N107" s="45"/>
      <c r="O107" s="54"/>
      <c r="P107" s="37"/>
      <c r="Q107" s="103"/>
      <c r="R107" s="38"/>
      <c r="S107" s="104">
        <f>T107</f>
        <v>0</v>
      </c>
      <c r="T107" s="55"/>
      <c r="U107" s="55"/>
      <c r="V107" s="342"/>
      <c r="W107" s="117"/>
      <c r="X107" s="25"/>
      <c r="Y107" s="85"/>
    </row>
    <row r="108" spans="1:26">
      <c r="A108" s="43"/>
      <c r="C108" s="51"/>
      <c r="K108" s="114"/>
      <c r="L108" s="178">
        <v>12</v>
      </c>
      <c r="M108" s="202"/>
      <c r="N108" s="203" t="s">
        <v>408</v>
      </c>
      <c r="O108" s="287"/>
      <c r="P108" s="181"/>
      <c r="Q108" s="183"/>
      <c r="R108" s="204"/>
      <c r="S108" s="197">
        <f t="shared" si="34"/>
        <v>0</v>
      </c>
      <c r="T108" s="308">
        <f t="shared" si="35"/>
        <v>0</v>
      </c>
      <c r="U108" s="308"/>
      <c r="V108" s="317">
        <f>U109</f>
        <v>365.04</v>
      </c>
      <c r="W108" s="117"/>
      <c r="X108" s="25"/>
      <c r="Y108" s="85"/>
    </row>
    <row r="109" spans="1:26">
      <c r="A109" s="43"/>
      <c r="C109" s="51"/>
      <c r="K109" s="114"/>
      <c r="L109" s="126"/>
      <c r="N109" s="63" t="s">
        <v>181</v>
      </c>
      <c r="O109" s="281" t="s">
        <v>183</v>
      </c>
      <c r="P109" s="37">
        <f>18*2</f>
        <v>36</v>
      </c>
      <c r="Q109" s="103">
        <v>6</v>
      </c>
      <c r="R109" s="38">
        <f>Q109*0.3</f>
        <v>1.8</v>
      </c>
      <c r="S109" s="104">
        <f t="shared" ref="S109" si="42">R109+Q109</f>
        <v>7.8</v>
      </c>
      <c r="T109" s="55">
        <f t="shared" ref="T109" si="43">S109*P109</f>
        <v>280.8</v>
      </c>
      <c r="U109" s="55">
        <f t="shared" ref="U109" si="44">T109*(1+$V$9)</f>
        <v>365.04</v>
      </c>
      <c r="V109" s="341"/>
      <c r="W109" s="117"/>
      <c r="X109" s="25"/>
      <c r="Y109" s="85"/>
    </row>
    <row r="110" spans="1:26">
      <c r="A110" s="43"/>
      <c r="C110" s="51"/>
      <c r="K110" s="114"/>
      <c r="L110" s="126"/>
      <c r="N110" s="73"/>
      <c r="O110" s="77"/>
      <c r="R110" s="46"/>
      <c r="S110" s="104">
        <f t="shared" si="34"/>
        <v>0</v>
      </c>
      <c r="T110" s="55">
        <f t="shared" si="35"/>
        <v>0</v>
      </c>
      <c r="U110" s="55"/>
      <c r="V110" s="337"/>
      <c r="W110" s="117"/>
      <c r="X110" s="25"/>
      <c r="Y110" s="85"/>
    </row>
    <row r="111" spans="1:26" ht="12" customHeight="1">
      <c r="A111" s="43"/>
      <c r="B111" s="61"/>
      <c r="C111" s="45"/>
      <c r="K111" s="114"/>
      <c r="L111" s="178">
        <v>13</v>
      </c>
      <c r="M111" s="202"/>
      <c r="N111" s="203" t="s">
        <v>409</v>
      </c>
      <c r="O111" s="287"/>
      <c r="P111" s="181"/>
      <c r="Q111" s="183"/>
      <c r="R111" s="204"/>
      <c r="S111" s="197"/>
      <c r="T111" s="308"/>
      <c r="U111" s="308"/>
      <c r="V111" s="317">
        <f>U112</f>
        <v>7410</v>
      </c>
      <c r="W111" s="117"/>
      <c r="X111" s="25"/>
      <c r="Y111" s="85"/>
      <c r="Z111" s="34"/>
    </row>
    <row r="112" spans="1:26" ht="70.5" customHeight="1">
      <c r="A112" s="43"/>
      <c r="B112" s="80"/>
      <c r="C112" s="51"/>
      <c r="F112" s="52"/>
      <c r="G112" s="52"/>
      <c r="K112" s="114"/>
      <c r="L112" s="126"/>
      <c r="M112" s="26" t="s">
        <v>177</v>
      </c>
      <c r="N112" s="63" t="s">
        <v>399</v>
      </c>
      <c r="O112" s="281" t="s">
        <v>30</v>
      </c>
      <c r="P112" s="53">
        <v>300</v>
      </c>
      <c r="Q112" s="268">
        <v>12</v>
      </c>
      <c r="R112" s="55">
        <v>7</v>
      </c>
      <c r="S112" s="104">
        <f t="shared" si="34"/>
        <v>19</v>
      </c>
      <c r="T112" s="55">
        <f t="shared" si="35"/>
        <v>5700</v>
      </c>
      <c r="U112" s="55">
        <f t="shared" si="36"/>
        <v>7410</v>
      </c>
      <c r="V112" s="341"/>
      <c r="W112" s="117"/>
      <c r="X112" s="25"/>
      <c r="Y112" s="85"/>
      <c r="Z112" s="34"/>
    </row>
    <row r="113" spans="1:26" s="34" customFormat="1" ht="15.75" customHeight="1">
      <c r="A113" s="43"/>
      <c r="B113" s="80"/>
      <c r="C113" s="51"/>
      <c r="D113" s="35"/>
      <c r="E113" s="25"/>
      <c r="F113" s="52"/>
      <c r="G113" s="52"/>
      <c r="H113" s="25"/>
      <c r="I113" s="25"/>
      <c r="J113" s="28"/>
      <c r="K113" s="114"/>
      <c r="L113" s="126"/>
      <c r="M113" s="26"/>
      <c r="N113" s="63"/>
      <c r="O113" s="281"/>
      <c r="P113" s="53"/>
      <c r="Q113" s="268"/>
      <c r="R113" s="55"/>
      <c r="S113" s="104"/>
      <c r="T113" s="55"/>
      <c r="U113" s="55"/>
      <c r="V113" s="341"/>
      <c r="W113" s="117"/>
      <c r="X113" s="25"/>
      <c r="Y113" s="85"/>
    </row>
    <row r="114" spans="1:26" ht="15.75" customHeight="1">
      <c r="A114" s="43"/>
      <c r="B114" s="80"/>
      <c r="C114" s="51"/>
      <c r="F114" s="52"/>
      <c r="G114" s="52"/>
      <c r="K114" s="114"/>
      <c r="L114" s="178">
        <v>14</v>
      </c>
      <c r="M114" s="202"/>
      <c r="N114" s="203" t="s">
        <v>483</v>
      </c>
      <c r="O114" s="287"/>
      <c r="P114" s="181"/>
      <c r="Q114" s="183"/>
      <c r="R114" s="204"/>
      <c r="S114" s="197"/>
      <c r="T114" s="308"/>
      <c r="U114" s="308"/>
      <c r="V114" s="317">
        <f>SUM(U115:U116)</f>
        <v>33185.360000000001</v>
      </c>
      <c r="W114" s="117"/>
      <c r="X114" s="25"/>
      <c r="Y114" s="85"/>
      <c r="Z114" s="34"/>
    </row>
    <row r="115" spans="1:26" ht="32.25" customHeight="1">
      <c r="A115" s="43"/>
      <c r="B115" s="80"/>
      <c r="C115" s="51"/>
      <c r="F115" s="52"/>
      <c r="G115" s="52"/>
      <c r="K115" s="114"/>
      <c r="L115" s="126"/>
      <c r="M115" s="318" t="s">
        <v>469</v>
      </c>
      <c r="N115" s="73" t="s">
        <v>207</v>
      </c>
      <c r="O115" s="289" t="s">
        <v>400</v>
      </c>
      <c r="P115" s="37">
        <v>20</v>
      </c>
      <c r="R115" s="46"/>
      <c r="S115" s="104">
        <v>1276.3599999999999</v>
      </c>
      <c r="T115" s="314">
        <f>S115*P115</f>
        <v>25527.200000000001</v>
      </c>
      <c r="U115" s="314">
        <f t="shared" si="36"/>
        <v>33185.360000000001</v>
      </c>
      <c r="V115" s="337"/>
      <c r="W115" s="117"/>
      <c r="X115" s="25"/>
      <c r="Y115" s="85"/>
      <c r="Z115" s="34"/>
    </row>
    <row r="116" spans="1:26" ht="26.25" customHeight="1">
      <c r="A116" s="43"/>
      <c r="B116" s="80"/>
      <c r="C116" s="51"/>
      <c r="F116" s="52"/>
      <c r="G116" s="52"/>
      <c r="K116" s="114"/>
      <c r="L116" s="126"/>
      <c r="M116" s="318"/>
      <c r="N116" s="294"/>
      <c r="O116" s="289"/>
      <c r="R116" s="46"/>
      <c r="S116" s="104"/>
      <c r="T116" s="55"/>
      <c r="U116" s="314"/>
      <c r="V116" s="337"/>
      <c r="W116" s="117"/>
      <c r="X116" s="25"/>
      <c r="Y116" s="85"/>
      <c r="Z116" s="34"/>
    </row>
    <row r="117" spans="1:26">
      <c r="A117" s="43"/>
      <c r="B117" s="80"/>
      <c r="C117" s="51"/>
      <c r="F117" s="52"/>
      <c r="G117" s="52"/>
      <c r="K117" s="114"/>
      <c r="L117" s="178">
        <v>15</v>
      </c>
      <c r="M117" s="202"/>
      <c r="N117" s="203" t="s">
        <v>410</v>
      </c>
      <c r="O117" s="287"/>
      <c r="P117" s="181"/>
      <c r="Q117" s="183"/>
      <c r="R117" s="204"/>
      <c r="S117" s="197"/>
      <c r="T117" s="308"/>
      <c r="U117" s="308"/>
      <c r="V117" s="317">
        <f>SUM(U118:U121)</f>
        <v>1193.32</v>
      </c>
      <c r="W117" s="117"/>
      <c r="X117" s="25"/>
      <c r="Y117" s="85"/>
      <c r="Z117" s="34"/>
    </row>
    <row r="118" spans="1:26" ht="25.5">
      <c r="A118" s="43"/>
      <c r="B118" s="80"/>
      <c r="C118" s="51"/>
      <c r="F118" s="52"/>
      <c r="G118" s="52"/>
      <c r="K118" s="114"/>
      <c r="L118" s="126"/>
      <c r="N118" s="63" t="s">
        <v>188</v>
      </c>
      <c r="O118" s="281" t="s">
        <v>470</v>
      </c>
      <c r="P118" s="37">
        <v>1</v>
      </c>
      <c r="R118" s="38"/>
      <c r="S118" s="104">
        <v>200</v>
      </c>
      <c r="T118" s="55">
        <f t="shared" si="35"/>
        <v>200</v>
      </c>
      <c r="U118" s="55">
        <f t="shared" si="36"/>
        <v>260</v>
      </c>
      <c r="V118" s="341"/>
      <c r="W118" s="117"/>
      <c r="X118" s="25"/>
      <c r="Y118" s="85"/>
      <c r="Z118" s="34"/>
    </row>
    <row r="119" spans="1:26" ht="12.75" customHeight="1">
      <c r="A119" s="43"/>
      <c r="B119" s="80"/>
      <c r="C119" s="51"/>
      <c r="F119" s="52"/>
      <c r="G119" s="52"/>
      <c r="K119" s="114"/>
      <c r="L119" s="126"/>
      <c r="N119" s="63" t="s">
        <v>206</v>
      </c>
      <c r="O119" s="289" t="s">
        <v>183</v>
      </c>
      <c r="P119" s="37">
        <v>2</v>
      </c>
      <c r="Q119" s="103">
        <v>150</v>
      </c>
      <c r="R119" s="38"/>
      <c r="S119" s="104">
        <f t="shared" si="34"/>
        <v>150</v>
      </c>
      <c r="T119" s="55">
        <f t="shared" si="35"/>
        <v>300</v>
      </c>
      <c r="U119" s="55">
        <f t="shared" si="36"/>
        <v>390</v>
      </c>
      <c r="V119" s="341"/>
      <c r="W119" s="117"/>
      <c r="X119" s="25"/>
      <c r="Y119" s="85"/>
      <c r="Z119" s="34"/>
    </row>
    <row r="120" spans="1:26">
      <c r="K120" s="114"/>
      <c r="L120" s="126"/>
      <c r="N120" s="63" t="s">
        <v>482</v>
      </c>
      <c r="O120" s="281" t="s">
        <v>208</v>
      </c>
      <c r="P120" s="37">
        <v>1</v>
      </c>
      <c r="R120" s="38"/>
      <c r="S120" s="316"/>
      <c r="T120" s="314"/>
      <c r="U120" s="55">
        <v>543.32000000000005</v>
      </c>
      <c r="V120" s="341"/>
      <c r="W120" s="117"/>
      <c r="X120" s="25"/>
      <c r="Y120" s="85"/>
    </row>
    <row r="121" spans="1:26">
      <c r="A121" s="24"/>
      <c r="K121" s="114"/>
      <c r="L121" s="126"/>
      <c r="M121" s="83"/>
      <c r="N121" s="69"/>
      <c r="O121" s="77"/>
      <c r="R121" s="46"/>
      <c r="T121" s="55"/>
      <c r="U121" s="55"/>
      <c r="V121" s="337"/>
      <c r="W121" s="119"/>
      <c r="X121" s="25"/>
      <c r="Y121" s="85"/>
    </row>
    <row r="122" spans="1:26">
      <c r="A122" s="24"/>
      <c r="K122" s="114"/>
      <c r="L122" s="178"/>
      <c r="M122" s="202"/>
      <c r="N122" s="203"/>
      <c r="O122" s="287"/>
      <c r="P122" s="181"/>
      <c r="Q122" s="183"/>
      <c r="R122" s="204" t="s">
        <v>180</v>
      </c>
      <c r="S122" s="197"/>
      <c r="T122" s="308"/>
      <c r="U122" s="308"/>
      <c r="V122" s="317">
        <f>SUM(V15:V120)</f>
        <v>171900</v>
      </c>
      <c r="W122" s="116"/>
      <c r="X122" s="107"/>
      <c r="Y122" s="85"/>
    </row>
    <row r="123" spans="1:26">
      <c r="A123" s="24"/>
      <c r="L123" s="120"/>
      <c r="M123" s="121"/>
      <c r="N123" s="122"/>
      <c r="O123" s="290"/>
      <c r="P123" s="123"/>
      <c r="Q123" s="125"/>
      <c r="R123" s="124"/>
      <c r="S123" s="125"/>
      <c r="T123" s="124"/>
      <c r="U123" s="310"/>
      <c r="V123" s="343"/>
      <c r="W123" s="110"/>
      <c r="X123" s="85"/>
    </row>
    <row r="124" spans="1:26">
      <c r="A124" s="24"/>
      <c r="N124" s="84"/>
      <c r="O124" s="286"/>
      <c r="R124" s="46"/>
      <c r="T124" s="46"/>
      <c r="U124" s="55"/>
      <c r="W124" s="110"/>
      <c r="Y124" s="59"/>
    </row>
    <row r="125" spans="1:26">
      <c r="A125" s="24"/>
      <c r="N125" s="84"/>
      <c r="O125" s="286"/>
      <c r="R125" s="46"/>
      <c r="T125" s="46"/>
      <c r="U125" s="55"/>
      <c r="W125" s="69"/>
      <c r="X125" s="85"/>
    </row>
    <row r="126" spans="1:26">
      <c r="A126" s="24"/>
      <c r="N126" s="84"/>
      <c r="O126" s="286"/>
      <c r="R126" s="46"/>
      <c r="T126" s="46"/>
      <c r="U126" s="55"/>
      <c r="W126" s="69"/>
    </row>
    <row r="127" spans="1:26">
      <c r="A127" s="24"/>
      <c r="N127" s="84"/>
      <c r="O127" s="286"/>
      <c r="R127" s="46"/>
      <c r="T127" s="46"/>
      <c r="U127" s="55"/>
      <c r="W127" s="69"/>
    </row>
    <row r="128" spans="1:26">
      <c r="A128" s="24"/>
      <c r="N128" s="84"/>
      <c r="O128" s="286"/>
      <c r="R128" s="46"/>
      <c r="T128" s="46"/>
      <c r="U128" s="55" t="str">
        <f t="shared" ref="U128:U132" si="45">IF(P128="","",T128*$U$11)</f>
        <v/>
      </c>
      <c r="W128" s="69"/>
      <c r="X128" s="85"/>
    </row>
    <row r="129" spans="1:23">
      <c r="A129" s="24"/>
      <c r="N129" s="86"/>
      <c r="O129" s="286"/>
      <c r="R129" s="46"/>
      <c r="T129" s="46"/>
      <c r="U129" s="55" t="str">
        <f t="shared" si="45"/>
        <v/>
      </c>
      <c r="W129" s="69"/>
    </row>
    <row r="130" spans="1:23">
      <c r="A130" s="24"/>
      <c r="N130" s="84"/>
      <c r="O130" s="286"/>
      <c r="R130" s="46"/>
      <c r="T130" s="46"/>
      <c r="U130" s="55" t="str">
        <f t="shared" si="45"/>
        <v/>
      </c>
      <c r="W130" s="69"/>
    </row>
    <row r="131" spans="1:23">
      <c r="A131" s="24"/>
      <c r="N131" s="84"/>
      <c r="O131" s="286"/>
      <c r="R131" s="46"/>
      <c r="T131" s="46"/>
      <c r="U131" s="55" t="str">
        <f t="shared" si="45"/>
        <v/>
      </c>
      <c r="W131" s="69"/>
    </row>
    <row r="132" spans="1:23">
      <c r="A132" s="24"/>
      <c r="N132" s="86"/>
      <c r="O132" s="286"/>
      <c r="R132" s="46"/>
      <c r="T132" s="46"/>
      <c r="U132" s="55" t="str">
        <f t="shared" si="45"/>
        <v/>
      </c>
      <c r="W132" s="69"/>
    </row>
    <row r="133" spans="1:23">
      <c r="A133" s="24"/>
      <c r="N133" s="65"/>
      <c r="O133" s="286"/>
      <c r="R133" s="46"/>
      <c r="T133" s="46"/>
      <c r="U133" s="46"/>
      <c r="W133" s="69"/>
    </row>
    <row r="134" spans="1:23">
      <c r="A134" s="24"/>
      <c r="M134" s="81"/>
      <c r="N134" s="65"/>
      <c r="O134" s="286"/>
      <c r="R134" s="46"/>
      <c r="T134" s="46"/>
      <c r="U134" s="46"/>
      <c r="W134" s="69"/>
    </row>
    <row r="135" spans="1:23">
      <c r="A135" s="24"/>
      <c r="N135" s="84"/>
      <c r="O135" s="286"/>
      <c r="R135" s="46"/>
      <c r="T135" s="46"/>
      <c r="U135" s="46"/>
      <c r="W135" s="69"/>
    </row>
    <row r="136" spans="1:23">
      <c r="A136" s="24"/>
      <c r="N136" s="84"/>
      <c r="O136" s="286"/>
      <c r="R136" s="46"/>
      <c r="T136" s="46"/>
      <c r="U136" s="46"/>
      <c r="W136" s="69"/>
    </row>
    <row r="137" spans="1:23">
      <c r="A137" s="24"/>
      <c r="N137" s="86"/>
      <c r="O137" s="286"/>
      <c r="R137" s="46"/>
      <c r="T137" s="46"/>
      <c r="U137" s="46"/>
      <c r="W137" s="69"/>
    </row>
    <row r="138" spans="1:23">
      <c r="A138" s="24"/>
      <c r="N138" s="84"/>
      <c r="O138" s="286"/>
      <c r="R138" s="46"/>
      <c r="T138" s="46"/>
      <c r="U138" s="46"/>
      <c r="W138" s="69"/>
    </row>
    <row r="139" spans="1:23">
      <c r="A139" s="24"/>
      <c r="N139" s="84"/>
      <c r="O139" s="286"/>
      <c r="R139" s="46"/>
      <c r="T139" s="46"/>
      <c r="U139" s="46"/>
      <c r="W139" s="69"/>
    </row>
    <row r="140" spans="1:23">
      <c r="A140" s="24"/>
      <c r="N140" s="84"/>
      <c r="O140" s="286"/>
      <c r="R140" s="46"/>
      <c r="T140" s="46"/>
      <c r="U140" s="46"/>
      <c r="W140" s="69"/>
    </row>
    <row r="141" spans="1:23">
      <c r="A141" s="24"/>
      <c r="N141" s="84"/>
      <c r="O141" s="286"/>
      <c r="R141" s="46"/>
      <c r="T141" s="46"/>
      <c r="U141" s="46"/>
      <c r="W141" s="69"/>
    </row>
    <row r="142" spans="1:23">
      <c r="A142" s="24"/>
      <c r="N142" s="84"/>
      <c r="O142" s="286"/>
      <c r="R142" s="46"/>
      <c r="T142" s="46"/>
      <c r="U142" s="46"/>
      <c r="W142" s="69"/>
    </row>
    <row r="143" spans="1:23">
      <c r="A143" s="24"/>
      <c r="N143" s="84"/>
      <c r="O143" s="286"/>
      <c r="R143" s="46"/>
      <c r="T143" s="46"/>
      <c r="U143" s="46"/>
      <c r="W143" s="69"/>
    </row>
    <row r="144" spans="1:23">
      <c r="A144" s="24"/>
      <c r="N144" s="84"/>
      <c r="O144" s="286"/>
      <c r="R144" s="46"/>
      <c r="T144" s="46"/>
      <c r="U144" s="46"/>
      <c r="W144" s="69"/>
    </row>
    <row r="145" spans="1:23">
      <c r="A145" s="24"/>
      <c r="N145" s="84"/>
      <c r="O145" s="286"/>
      <c r="R145" s="46"/>
      <c r="T145" s="46"/>
      <c r="U145" s="46"/>
      <c r="W145" s="69"/>
    </row>
    <row r="146" spans="1:23">
      <c r="A146" s="24"/>
      <c r="N146" s="84"/>
      <c r="O146" s="286"/>
      <c r="R146" s="46"/>
      <c r="T146" s="46"/>
      <c r="U146" s="46"/>
      <c r="W146" s="69"/>
    </row>
    <row r="147" spans="1:23">
      <c r="A147" s="24"/>
      <c r="N147" s="84"/>
      <c r="O147" s="286"/>
      <c r="R147" s="46"/>
      <c r="T147" s="46"/>
      <c r="U147" s="46"/>
      <c r="W147" s="69"/>
    </row>
    <row r="148" spans="1:23">
      <c r="A148" s="24"/>
      <c r="N148" s="86"/>
      <c r="O148" s="286"/>
      <c r="R148" s="46"/>
      <c r="T148" s="46"/>
      <c r="U148" s="46"/>
      <c r="W148" s="69"/>
    </row>
    <row r="149" spans="1:23">
      <c r="A149" s="24"/>
      <c r="N149" s="84"/>
      <c r="O149" s="286"/>
      <c r="R149" s="46"/>
      <c r="T149" s="46"/>
      <c r="U149" s="46"/>
      <c r="W149" s="69"/>
    </row>
    <row r="150" spans="1:23">
      <c r="A150" s="24"/>
      <c r="N150" s="84"/>
      <c r="O150" s="286"/>
      <c r="R150" s="46"/>
      <c r="T150" s="46"/>
      <c r="U150" s="46"/>
      <c r="W150" s="69"/>
    </row>
    <row r="151" spans="1:23">
      <c r="A151" s="24"/>
      <c r="N151" s="84"/>
      <c r="O151" s="286"/>
      <c r="R151" s="46"/>
      <c r="T151" s="46"/>
      <c r="U151" s="46"/>
      <c r="W151" s="69"/>
    </row>
    <row r="152" spans="1:23">
      <c r="A152" s="24"/>
      <c r="N152" s="84"/>
      <c r="O152" s="286"/>
      <c r="R152" s="46"/>
      <c r="T152" s="46"/>
      <c r="U152" s="46"/>
      <c r="W152" s="69"/>
    </row>
    <row r="153" spans="1:23">
      <c r="A153" s="24"/>
      <c r="N153" s="84"/>
      <c r="O153" s="286"/>
      <c r="R153" s="46"/>
      <c r="T153" s="46"/>
      <c r="U153" s="46"/>
      <c r="W153" s="69"/>
    </row>
    <row r="154" spans="1:23">
      <c r="A154" s="24"/>
      <c r="N154" s="84"/>
      <c r="O154" s="286"/>
      <c r="R154" s="46"/>
      <c r="T154" s="46"/>
      <c r="U154" s="46"/>
      <c r="W154" s="69"/>
    </row>
    <row r="155" spans="1:23">
      <c r="A155" s="24"/>
      <c r="N155" s="84"/>
      <c r="O155" s="286"/>
      <c r="R155" s="46"/>
      <c r="T155" s="46"/>
      <c r="U155" s="46"/>
      <c r="W155" s="69"/>
    </row>
    <row r="156" spans="1:23">
      <c r="A156" s="24"/>
      <c r="N156" s="84"/>
      <c r="O156" s="286"/>
      <c r="R156" s="46"/>
      <c r="T156" s="46"/>
      <c r="U156" s="46"/>
      <c r="W156" s="69"/>
    </row>
    <row r="157" spans="1:23">
      <c r="A157" s="24"/>
      <c r="N157" s="84"/>
      <c r="O157" s="286"/>
      <c r="R157" s="46"/>
      <c r="T157" s="46"/>
      <c r="U157" s="46"/>
      <c r="W157" s="69"/>
    </row>
    <row r="158" spans="1:23">
      <c r="A158" s="24"/>
      <c r="N158" s="84"/>
      <c r="O158" s="286"/>
      <c r="R158" s="46"/>
      <c r="T158" s="46"/>
      <c r="U158" s="46"/>
      <c r="W158" s="69"/>
    </row>
    <row r="159" spans="1:23">
      <c r="A159" s="24"/>
      <c r="N159" s="84"/>
      <c r="O159" s="286"/>
      <c r="R159" s="46"/>
      <c r="T159" s="46"/>
      <c r="U159" s="46"/>
      <c r="W159" s="69"/>
    </row>
    <row r="160" spans="1:23">
      <c r="A160" s="24"/>
      <c r="N160" s="86"/>
      <c r="O160" s="286"/>
      <c r="R160" s="46"/>
      <c r="T160" s="46"/>
      <c r="U160" s="46"/>
      <c r="W160" s="69"/>
    </row>
    <row r="161" spans="1:23">
      <c r="A161" s="24"/>
      <c r="N161" s="84"/>
      <c r="O161" s="286"/>
      <c r="R161" s="46"/>
      <c r="T161" s="46"/>
      <c r="U161" s="46"/>
      <c r="W161" s="69"/>
    </row>
    <row r="162" spans="1:23">
      <c r="A162" s="24"/>
      <c r="N162" s="84"/>
      <c r="O162" s="286"/>
      <c r="R162" s="46"/>
      <c r="T162" s="46"/>
      <c r="U162" s="46"/>
      <c r="W162" s="69"/>
    </row>
    <row r="163" spans="1:23">
      <c r="A163" s="24"/>
      <c r="N163" s="84"/>
      <c r="O163" s="286"/>
      <c r="R163" s="46"/>
      <c r="T163" s="46"/>
      <c r="U163" s="46"/>
      <c r="W163" s="69"/>
    </row>
    <row r="164" spans="1:23">
      <c r="A164" s="24"/>
      <c r="N164" s="86"/>
      <c r="O164" s="286"/>
      <c r="R164" s="46"/>
      <c r="T164" s="46"/>
      <c r="U164" s="46"/>
      <c r="W164" s="69"/>
    </row>
    <row r="165" spans="1:23">
      <c r="A165" s="24"/>
      <c r="N165" s="84"/>
      <c r="O165" s="286"/>
      <c r="R165" s="46"/>
      <c r="T165" s="46"/>
      <c r="U165" s="46"/>
      <c r="W165" s="69"/>
    </row>
    <row r="166" spans="1:23">
      <c r="A166" s="24"/>
      <c r="N166" s="84"/>
      <c r="O166" s="286"/>
      <c r="R166" s="46"/>
      <c r="T166" s="46"/>
      <c r="U166" s="46"/>
      <c r="W166" s="69"/>
    </row>
    <row r="167" spans="1:23">
      <c r="A167" s="24"/>
      <c r="N167" s="84"/>
      <c r="O167" s="286"/>
      <c r="R167" s="46"/>
      <c r="T167" s="46"/>
      <c r="U167" s="46"/>
      <c r="W167" s="69"/>
    </row>
    <row r="168" spans="1:23">
      <c r="A168" s="24"/>
      <c r="N168" s="84"/>
      <c r="O168" s="286"/>
      <c r="R168" s="46"/>
      <c r="T168" s="46"/>
      <c r="U168" s="46"/>
      <c r="W168" s="69"/>
    </row>
    <row r="169" spans="1:23">
      <c r="A169" s="24"/>
      <c r="N169" s="84"/>
      <c r="O169" s="286"/>
      <c r="R169" s="46"/>
      <c r="T169" s="46"/>
      <c r="U169" s="46"/>
      <c r="W169" s="69"/>
    </row>
    <row r="170" spans="1:23">
      <c r="A170" s="24"/>
      <c r="N170" s="84"/>
      <c r="O170" s="286"/>
      <c r="R170" s="46"/>
      <c r="T170" s="46"/>
      <c r="U170" s="46"/>
      <c r="W170" s="69"/>
    </row>
    <row r="171" spans="1:23">
      <c r="A171" s="24"/>
      <c r="N171" s="84"/>
      <c r="O171" s="286"/>
      <c r="R171" s="46"/>
      <c r="T171" s="46"/>
      <c r="U171" s="46"/>
      <c r="W171" s="69"/>
    </row>
    <row r="172" spans="1:23">
      <c r="A172" s="24"/>
      <c r="N172" s="84"/>
      <c r="O172" s="286"/>
      <c r="R172" s="46"/>
      <c r="T172" s="46"/>
      <c r="U172" s="46"/>
      <c r="W172" s="69"/>
    </row>
    <row r="173" spans="1:23">
      <c r="A173" s="24"/>
      <c r="N173" s="84"/>
      <c r="O173" s="286"/>
      <c r="R173" s="46"/>
      <c r="T173" s="46"/>
      <c r="U173" s="46"/>
      <c r="W173" s="69"/>
    </row>
    <row r="174" spans="1:23">
      <c r="A174" s="24"/>
      <c r="N174" s="84"/>
      <c r="O174" s="286"/>
      <c r="R174" s="46"/>
      <c r="T174" s="46"/>
      <c r="U174" s="46"/>
      <c r="W174" s="69"/>
    </row>
    <row r="175" spans="1:23">
      <c r="A175" s="24"/>
      <c r="N175" s="84"/>
      <c r="O175" s="286"/>
      <c r="R175" s="46"/>
      <c r="T175" s="46"/>
      <c r="U175" s="46"/>
      <c r="W175" s="69"/>
    </row>
    <row r="176" spans="1:23">
      <c r="A176" s="24"/>
      <c r="N176" s="86"/>
      <c r="O176" s="286"/>
      <c r="R176" s="46"/>
      <c r="T176" s="46"/>
      <c r="U176" s="46"/>
      <c r="W176" s="69"/>
    </row>
    <row r="177" spans="1:23">
      <c r="A177" s="24"/>
      <c r="N177" s="84"/>
      <c r="O177" s="286"/>
      <c r="R177" s="46"/>
      <c r="T177" s="46"/>
      <c r="U177" s="46"/>
      <c r="W177" s="69"/>
    </row>
    <row r="178" spans="1:23">
      <c r="A178" s="24"/>
      <c r="N178" s="84"/>
      <c r="O178" s="286"/>
      <c r="R178" s="46"/>
      <c r="T178" s="46"/>
      <c r="U178" s="46"/>
      <c r="W178" s="69"/>
    </row>
    <row r="179" spans="1:23">
      <c r="A179" s="24"/>
      <c r="N179" s="86"/>
      <c r="O179" s="286"/>
      <c r="R179" s="46"/>
      <c r="T179" s="46"/>
      <c r="U179" s="46"/>
      <c r="W179" s="69"/>
    </row>
    <row r="180" spans="1:23">
      <c r="A180" s="24"/>
      <c r="N180" s="84"/>
      <c r="O180" s="286"/>
      <c r="R180" s="46"/>
      <c r="T180" s="46"/>
      <c r="U180" s="46"/>
      <c r="W180" s="69"/>
    </row>
    <row r="181" spans="1:23">
      <c r="A181" s="24"/>
      <c r="N181" s="84"/>
      <c r="O181" s="286"/>
      <c r="R181" s="46"/>
      <c r="T181" s="46"/>
      <c r="U181" s="46"/>
      <c r="W181" s="69"/>
    </row>
    <row r="182" spans="1:23">
      <c r="A182" s="24"/>
      <c r="N182" s="84"/>
      <c r="O182" s="286"/>
      <c r="R182" s="46"/>
      <c r="T182" s="46"/>
      <c r="U182" s="46"/>
      <c r="W182" s="69"/>
    </row>
    <row r="183" spans="1:23">
      <c r="A183" s="24"/>
      <c r="N183" s="86"/>
      <c r="O183" s="286"/>
      <c r="R183" s="46"/>
      <c r="T183" s="46"/>
      <c r="U183" s="46"/>
      <c r="W183" s="69"/>
    </row>
    <row r="184" spans="1:23">
      <c r="A184" s="24"/>
      <c r="N184" s="84"/>
      <c r="O184" s="286"/>
      <c r="R184" s="46"/>
      <c r="T184" s="46"/>
      <c r="U184" s="46"/>
      <c r="W184" s="69"/>
    </row>
    <row r="185" spans="1:23">
      <c r="A185" s="24"/>
      <c r="N185" s="84"/>
      <c r="O185" s="286"/>
      <c r="R185" s="46"/>
      <c r="T185" s="46"/>
      <c r="U185" s="46"/>
      <c r="W185" s="69"/>
    </row>
    <row r="186" spans="1:23">
      <c r="A186" s="24"/>
      <c r="N186" s="86"/>
      <c r="O186" s="286"/>
      <c r="R186" s="46"/>
      <c r="T186" s="46"/>
      <c r="U186" s="46"/>
      <c r="W186" s="69"/>
    </row>
    <row r="187" spans="1:23">
      <c r="A187" s="24"/>
      <c r="N187" s="84"/>
      <c r="O187" s="286"/>
      <c r="R187" s="46"/>
      <c r="T187" s="46"/>
      <c r="U187" s="46"/>
      <c r="W187" s="69"/>
    </row>
    <row r="188" spans="1:23">
      <c r="A188" s="24"/>
      <c r="N188" s="84"/>
      <c r="O188" s="286"/>
      <c r="R188" s="46"/>
      <c r="T188" s="46"/>
      <c r="U188" s="46"/>
      <c r="W188" s="69"/>
    </row>
    <row r="189" spans="1:23">
      <c r="A189" s="24"/>
      <c r="N189" s="86"/>
      <c r="O189" s="286"/>
      <c r="R189" s="46"/>
      <c r="T189" s="46"/>
      <c r="U189" s="46"/>
      <c r="W189" s="69"/>
    </row>
    <row r="190" spans="1:23">
      <c r="A190" s="24"/>
      <c r="N190" s="84"/>
      <c r="O190" s="286"/>
      <c r="R190" s="46"/>
      <c r="T190" s="46"/>
      <c r="U190" s="46"/>
      <c r="W190" s="69"/>
    </row>
    <row r="191" spans="1:23">
      <c r="A191" s="24"/>
      <c r="N191" s="84"/>
      <c r="O191" s="286"/>
      <c r="R191" s="46"/>
      <c r="T191" s="46"/>
      <c r="U191" s="46"/>
      <c r="W191" s="69"/>
    </row>
    <row r="192" spans="1:23">
      <c r="A192" s="24"/>
      <c r="N192" s="86"/>
      <c r="O192" s="286"/>
      <c r="R192" s="46"/>
      <c r="T192" s="46"/>
      <c r="U192" s="46"/>
      <c r="W192" s="69"/>
    </row>
    <row r="193" spans="1:23">
      <c r="A193" s="24"/>
      <c r="N193" s="84"/>
      <c r="O193" s="286"/>
      <c r="R193" s="46"/>
      <c r="T193" s="46"/>
      <c r="U193" s="46"/>
      <c r="W193" s="69"/>
    </row>
    <row r="194" spans="1:23">
      <c r="A194" s="24"/>
      <c r="N194" s="84"/>
      <c r="O194" s="286"/>
      <c r="R194" s="46"/>
      <c r="T194" s="46"/>
      <c r="U194" s="46"/>
      <c r="W194" s="69"/>
    </row>
    <row r="195" spans="1:23">
      <c r="A195" s="24"/>
      <c r="N195" s="86"/>
      <c r="O195" s="286"/>
      <c r="R195" s="46"/>
      <c r="T195" s="46"/>
      <c r="U195" s="46"/>
      <c r="W195" s="69"/>
    </row>
    <row r="196" spans="1:23">
      <c r="A196" s="24"/>
      <c r="N196" s="84"/>
      <c r="O196" s="286"/>
      <c r="R196" s="46"/>
      <c r="T196" s="46"/>
      <c r="U196" s="46"/>
      <c r="W196" s="69"/>
    </row>
    <row r="197" spans="1:23">
      <c r="A197" s="24"/>
      <c r="N197" s="84"/>
      <c r="O197" s="286"/>
      <c r="R197" s="46"/>
      <c r="T197" s="46"/>
      <c r="U197" s="46"/>
      <c r="W197" s="69"/>
    </row>
    <row r="198" spans="1:23">
      <c r="A198" s="24"/>
      <c r="N198" s="86"/>
      <c r="O198" s="286"/>
      <c r="R198" s="46"/>
      <c r="T198" s="46"/>
      <c r="U198" s="46"/>
      <c r="W198" s="69"/>
    </row>
    <row r="199" spans="1:23">
      <c r="A199" s="24"/>
      <c r="N199" s="84"/>
      <c r="O199" s="286"/>
      <c r="R199" s="46"/>
      <c r="T199" s="46"/>
      <c r="U199" s="46"/>
      <c r="W199" s="69"/>
    </row>
    <row r="200" spans="1:23">
      <c r="A200" s="24"/>
      <c r="N200" s="84"/>
      <c r="O200" s="286"/>
      <c r="R200" s="46"/>
      <c r="T200" s="46"/>
      <c r="U200" s="46"/>
      <c r="W200" s="69"/>
    </row>
    <row r="201" spans="1:23">
      <c r="A201" s="24"/>
      <c r="N201" s="86"/>
      <c r="O201" s="286"/>
      <c r="R201" s="46"/>
      <c r="T201" s="46"/>
      <c r="U201" s="46"/>
      <c r="W201" s="69"/>
    </row>
    <row r="202" spans="1:23">
      <c r="A202" s="24"/>
      <c r="N202" s="84"/>
      <c r="O202" s="286"/>
      <c r="R202" s="46"/>
      <c r="T202" s="46"/>
      <c r="U202" s="46"/>
      <c r="W202" s="69"/>
    </row>
    <row r="203" spans="1:23">
      <c r="A203" s="24"/>
      <c r="N203" s="84"/>
      <c r="O203" s="286"/>
      <c r="R203" s="46"/>
      <c r="T203" s="46"/>
      <c r="U203" s="46"/>
      <c r="W203" s="69"/>
    </row>
    <row r="204" spans="1:23">
      <c r="A204" s="24"/>
      <c r="N204" s="84"/>
      <c r="O204" s="286"/>
      <c r="R204" s="46"/>
      <c r="T204" s="46"/>
      <c r="U204" s="46"/>
      <c r="W204" s="69"/>
    </row>
    <row r="205" spans="1:23">
      <c r="A205" s="24"/>
      <c r="N205" s="84"/>
      <c r="O205" s="286"/>
      <c r="R205" s="46"/>
      <c r="T205" s="46"/>
      <c r="U205" s="46"/>
      <c r="W205" s="69"/>
    </row>
    <row r="206" spans="1:23">
      <c r="A206" s="24"/>
      <c r="N206" s="84"/>
      <c r="O206" s="286"/>
      <c r="R206" s="46"/>
      <c r="T206" s="46"/>
      <c r="U206" s="46"/>
      <c r="W206" s="69"/>
    </row>
    <row r="207" spans="1:23">
      <c r="A207" s="24"/>
      <c r="N207" s="84"/>
      <c r="O207" s="286"/>
      <c r="R207" s="46"/>
      <c r="T207" s="46"/>
      <c r="U207" s="46"/>
      <c r="W207" s="69"/>
    </row>
    <row r="208" spans="1:23">
      <c r="A208" s="24"/>
      <c r="N208" s="86"/>
      <c r="O208" s="286"/>
      <c r="R208" s="46"/>
      <c r="T208" s="46"/>
      <c r="U208" s="46"/>
      <c r="W208" s="69"/>
    </row>
    <row r="209" spans="1:23">
      <c r="A209" s="24"/>
      <c r="N209" s="86"/>
      <c r="O209" s="286"/>
      <c r="R209" s="46"/>
      <c r="T209" s="46"/>
      <c r="U209" s="46"/>
      <c r="W209" s="69"/>
    </row>
    <row r="210" spans="1:23">
      <c r="A210" s="24"/>
      <c r="N210" s="84"/>
      <c r="O210" s="286"/>
      <c r="R210" s="46"/>
      <c r="T210" s="46"/>
      <c r="U210" s="46"/>
      <c r="W210" s="69"/>
    </row>
    <row r="211" spans="1:23">
      <c r="A211" s="24"/>
      <c r="N211" s="84"/>
      <c r="O211" s="286"/>
      <c r="R211" s="46"/>
      <c r="T211" s="46"/>
      <c r="U211" s="46"/>
      <c r="W211" s="69"/>
    </row>
    <row r="212" spans="1:23">
      <c r="A212" s="24"/>
      <c r="N212" s="84"/>
      <c r="O212" s="286"/>
      <c r="R212" s="46"/>
      <c r="T212" s="46"/>
      <c r="U212" s="46"/>
      <c r="W212" s="69"/>
    </row>
    <row r="213" spans="1:23">
      <c r="A213" s="24"/>
      <c r="N213" s="86"/>
      <c r="O213" s="286"/>
      <c r="R213" s="46"/>
      <c r="T213" s="46"/>
      <c r="U213" s="46"/>
      <c r="W213" s="69"/>
    </row>
    <row r="214" spans="1:23">
      <c r="A214" s="24"/>
      <c r="N214" s="84"/>
      <c r="O214" s="286"/>
      <c r="R214" s="46"/>
      <c r="T214" s="46"/>
      <c r="U214" s="46"/>
      <c r="W214" s="69"/>
    </row>
    <row r="215" spans="1:23">
      <c r="A215" s="24"/>
      <c r="N215" s="84"/>
      <c r="O215" s="286"/>
      <c r="R215" s="46"/>
      <c r="T215" s="46"/>
      <c r="U215" s="46"/>
      <c r="W215" s="69"/>
    </row>
    <row r="216" spans="1:23">
      <c r="A216" s="24"/>
      <c r="N216" s="86"/>
      <c r="O216" s="286"/>
      <c r="R216" s="46"/>
      <c r="T216" s="46"/>
      <c r="U216" s="46"/>
      <c r="W216" s="69"/>
    </row>
    <row r="217" spans="1:23">
      <c r="A217" s="24"/>
      <c r="N217" s="84"/>
      <c r="O217" s="286"/>
      <c r="R217" s="46"/>
      <c r="T217" s="46"/>
      <c r="U217" s="46"/>
      <c r="W217" s="69"/>
    </row>
    <row r="218" spans="1:23">
      <c r="A218" s="24"/>
      <c r="N218" s="84"/>
      <c r="O218" s="286"/>
      <c r="R218" s="46"/>
      <c r="T218" s="46"/>
      <c r="U218" s="46"/>
      <c r="W218" s="69"/>
    </row>
    <row r="219" spans="1:23">
      <c r="A219" s="24"/>
      <c r="N219" s="69"/>
      <c r="O219" s="77"/>
      <c r="R219" s="46"/>
      <c r="T219" s="46"/>
      <c r="U219" s="46"/>
      <c r="W219" s="69"/>
    </row>
    <row r="220" spans="1:23">
      <c r="A220" s="24"/>
      <c r="N220" s="69"/>
      <c r="O220" s="77"/>
      <c r="R220" s="46"/>
      <c r="T220" s="46"/>
      <c r="U220" s="46"/>
      <c r="W220" s="69"/>
    </row>
    <row r="221" spans="1:23">
      <c r="A221" s="24"/>
      <c r="N221" s="395"/>
      <c r="O221" s="396"/>
      <c r="P221" s="396"/>
      <c r="Q221" s="396"/>
      <c r="R221" s="396"/>
      <c r="S221" s="105"/>
      <c r="T221" s="46"/>
      <c r="U221" s="46"/>
      <c r="W221" s="69"/>
    </row>
    <row r="222" spans="1:23">
      <c r="A222" s="24"/>
      <c r="N222" s="395"/>
      <c r="O222" s="397"/>
      <c r="P222" s="397"/>
      <c r="Q222" s="397"/>
      <c r="R222" s="397"/>
      <c r="S222" s="106"/>
      <c r="T222" s="46"/>
      <c r="U222" s="46"/>
      <c r="W222" s="69"/>
    </row>
    <row r="223" spans="1:23">
      <c r="A223" s="24"/>
      <c r="N223" s="86"/>
      <c r="O223" s="398"/>
      <c r="P223" s="400"/>
      <c r="Q223" s="402"/>
      <c r="R223" s="404"/>
      <c r="S223" s="295"/>
      <c r="T223" s="404"/>
      <c r="U223" s="404"/>
      <c r="V223" s="394"/>
      <c r="W223" s="69"/>
    </row>
    <row r="224" spans="1:23">
      <c r="A224" s="24"/>
      <c r="N224" s="84"/>
      <c r="O224" s="399"/>
      <c r="P224" s="401"/>
      <c r="Q224" s="403"/>
      <c r="R224" s="405"/>
      <c r="S224" s="296"/>
      <c r="T224" s="405"/>
      <c r="U224" s="405"/>
      <c r="V224" s="394"/>
      <c r="W224" s="69"/>
    </row>
    <row r="225" spans="1:23">
      <c r="A225" s="24"/>
      <c r="N225" s="84"/>
      <c r="O225" s="286"/>
      <c r="R225" s="46"/>
      <c r="T225" s="46"/>
      <c r="U225" s="46"/>
      <c r="W225" s="69"/>
    </row>
    <row r="226" spans="1:23">
      <c r="A226" s="24"/>
      <c r="N226" s="86"/>
      <c r="O226" s="286"/>
      <c r="R226" s="46"/>
      <c r="T226" s="46"/>
      <c r="U226" s="46"/>
      <c r="W226" s="69"/>
    </row>
    <row r="227" spans="1:23">
      <c r="A227" s="24"/>
      <c r="N227" s="84"/>
      <c r="O227" s="286"/>
      <c r="R227" s="46"/>
      <c r="T227" s="46"/>
      <c r="U227" s="46"/>
      <c r="W227" s="69"/>
    </row>
    <row r="228" spans="1:23">
      <c r="A228" s="24"/>
      <c r="N228" s="84"/>
      <c r="O228" s="286"/>
      <c r="R228" s="46"/>
      <c r="T228" s="46"/>
      <c r="U228" s="46"/>
      <c r="W228" s="69"/>
    </row>
    <row r="229" spans="1:23">
      <c r="A229" s="24"/>
      <c r="N229" s="84"/>
      <c r="O229" s="286"/>
      <c r="R229" s="46"/>
      <c r="T229" s="46"/>
      <c r="U229" s="46"/>
      <c r="W229" s="69"/>
    </row>
    <row r="230" spans="1:23">
      <c r="A230" s="24"/>
      <c r="N230" s="84"/>
      <c r="O230" s="286"/>
      <c r="R230" s="46"/>
      <c r="T230" s="46"/>
      <c r="U230" s="46"/>
      <c r="W230" s="69"/>
    </row>
    <row r="231" spans="1:23">
      <c r="A231" s="24"/>
      <c r="N231" s="86"/>
      <c r="O231" s="286"/>
      <c r="R231" s="46"/>
      <c r="T231" s="46"/>
      <c r="U231" s="46"/>
      <c r="W231" s="69"/>
    </row>
    <row r="232" spans="1:23">
      <c r="A232" s="24"/>
      <c r="N232" s="84"/>
      <c r="O232" s="286"/>
      <c r="R232" s="46"/>
      <c r="T232" s="46"/>
      <c r="U232" s="46"/>
      <c r="W232" s="69"/>
    </row>
    <row r="233" spans="1:23">
      <c r="A233" s="24"/>
      <c r="N233" s="84"/>
      <c r="O233" s="286"/>
      <c r="R233" s="46"/>
      <c r="T233" s="46"/>
      <c r="U233" s="46"/>
      <c r="W233" s="69"/>
    </row>
    <row r="234" spans="1:23">
      <c r="A234" s="24"/>
      <c r="N234" s="84"/>
      <c r="O234" s="286"/>
      <c r="R234" s="46"/>
      <c r="T234" s="46"/>
      <c r="U234" s="46"/>
      <c r="W234" s="69"/>
    </row>
    <row r="235" spans="1:23">
      <c r="A235" s="24"/>
      <c r="N235" s="84"/>
      <c r="O235" s="286"/>
      <c r="R235" s="46"/>
      <c r="T235" s="46"/>
      <c r="U235" s="46"/>
      <c r="W235" s="69"/>
    </row>
    <row r="236" spans="1:23">
      <c r="A236" s="24"/>
      <c r="N236" s="84"/>
      <c r="O236" s="286"/>
      <c r="R236" s="46"/>
      <c r="T236" s="46"/>
      <c r="U236" s="46"/>
      <c r="W236" s="69"/>
    </row>
    <row r="237" spans="1:23">
      <c r="A237" s="24"/>
      <c r="N237" s="84"/>
      <c r="O237" s="286"/>
      <c r="R237" s="46"/>
      <c r="T237" s="46"/>
      <c r="U237" s="46"/>
      <c r="W237" s="69"/>
    </row>
    <row r="238" spans="1:23">
      <c r="A238" s="24"/>
      <c r="N238" s="84"/>
      <c r="O238" s="286"/>
      <c r="R238" s="46"/>
      <c r="T238" s="46"/>
      <c r="U238" s="46"/>
      <c r="W238" s="69"/>
    </row>
    <row r="239" spans="1:23">
      <c r="A239" s="24"/>
      <c r="N239" s="84"/>
      <c r="O239" s="286"/>
      <c r="R239" s="46"/>
      <c r="T239" s="46"/>
      <c r="U239" s="46"/>
      <c r="W239" s="69"/>
    </row>
    <row r="240" spans="1:23">
      <c r="A240" s="24"/>
      <c r="N240" s="84"/>
      <c r="O240" s="286"/>
      <c r="R240" s="46"/>
      <c r="T240" s="46"/>
      <c r="U240" s="46"/>
      <c r="W240" s="69"/>
    </row>
    <row r="241" spans="1:23">
      <c r="A241" s="24"/>
      <c r="N241" s="84"/>
      <c r="O241" s="286"/>
      <c r="R241" s="46"/>
      <c r="T241" s="46"/>
      <c r="U241" s="46"/>
      <c r="W241" s="69"/>
    </row>
    <row r="242" spans="1:23">
      <c r="A242" s="24"/>
      <c r="N242" s="86"/>
      <c r="O242" s="286"/>
      <c r="R242" s="46"/>
      <c r="T242" s="46"/>
      <c r="U242" s="46"/>
      <c r="W242" s="69"/>
    </row>
    <row r="243" spans="1:23">
      <c r="A243" s="24"/>
      <c r="N243" s="84"/>
      <c r="O243" s="286"/>
      <c r="R243" s="46"/>
      <c r="T243" s="46"/>
      <c r="U243" s="46"/>
      <c r="W243" s="69"/>
    </row>
    <row r="244" spans="1:23">
      <c r="A244" s="24"/>
      <c r="N244" s="84"/>
      <c r="O244" s="286"/>
      <c r="R244" s="46"/>
      <c r="T244" s="46"/>
      <c r="U244" s="46"/>
      <c r="W244" s="69"/>
    </row>
    <row r="245" spans="1:23">
      <c r="A245" s="24"/>
      <c r="N245" s="86"/>
      <c r="O245" s="286"/>
      <c r="R245" s="46"/>
      <c r="T245" s="46"/>
      <c r="U245" s="46"/>
      <c r="W245" s="69"/>
    </row>
    <row r="246" spans="1:23">
      <c r="A246" s="24"/>
      <c r="N246" s="84"/>
      <c r="O246" s="286"/>
      <c r="R246" s="46"/>
      <c r="T246" s="46"/>
      <c r="U246" s="46"/>
      <c r="W246" s="69"/>
    </row>
    <row r="247" spans="1:23">
      <c r="A247" s="24"/>
      <c r="N247" s="84"/>
      <c r="O247" s="286"/>
      <c r="R247" s="46"/>
      <c r="T247" s="46"/>
      <c r="U247" s="46"/>
      <c r="W247" s="69"/>
    </row>
    <row r="248" spans="1:23">
      <c r="A248" s="24"/>
      <c r="N248" s="84"/>
      <c r="O248" s="286"/>
      <c r="R248" s="46"/>
      <c r="T248" s="46"/>
      <c r="U248" s="46"/>
      <c r="W248" s="69"/>
    </row>
    <row r="249" spans="1:23">
      <c r="A249" s="24"/>
      <c r="N249" s="84"/>
      <c r="O249" s="286"/>
      <c r="R249" s="46"/>
      <c r="T249" s="46"/>
      <c r="U249" s="46"/>
      <c r="W249" s="69"/>
    </row>
    <row r="250" spans="1:23">
      <c r="A250" s="24"/>
      <c r="N250" s="84"/>
      <c r="O250" s="286"/>
      <c r="R250" s="46"/>
      <c r="T250" s="46"/>
      <c r="U250" s="46"/>
      <c r="W250" s="69"/>
    </row>
    <row r="251" spans="1:23">
      <c r="A251" s="24"/>
      <c r="N251" s="84"/>
      <c r="O251" s="286"/>
      <c r="R251" s="46"/>
      <c r="T251" s="46"/>
      <c r="U251" s="46"/>
      <c r="W251" s="69"/>
    </row>
    <row r="252" spans="1:23">
      <c r="A252" s="24"/>
      <c r="N252" s="84"/>
      <c r="O252" s="286"/>
      <c r="R252" s="46"/>
      <c r="T252" s="46"/>
      <c r="U252" s="46"/>
      <c r="W252" s="69"/>
    </row>
    <row r="253" spans="1:23">
      <c r="A253" s="24"/>
      <c r="N253" s="86"/>
      <c r="O253" s="286"/>
      <c r="R253" s="46"/>
      <c r="T253" s="46"/>
      <c r="U253" s="46"/>
      <c r="W253" s="69"/>
    </row>
    <row r="254" spans="1:23">
      <c r="A254" s="24"/>
      <c r="N254" s="84"/>
      <c r="O254" s="286"/>
      <c r="R254" s="46"/>
      <c r="T254" s="46"/>
      <c r="U254" s="46"/>
      <c r="W254" s="69"/>
    </row>
    <row r="255" spans="1:23">
      <c r="A255" s="24"/>
      <c r="N255" s="84"/>
      <c r="O255" s="286"/>
      <c r="R255" s="46"/>
      <c r="T255" s="46"/>
      <c r="U255" s="46"/>
      <c r="W255" s="69"/>
    </row>
    <row r="256" spans="1:23">
      <c r="A256" s="24"/>
      <c r="N256" s="84"/>
      <c r="O256" s="286"/>
      <c r="R256" s="46"/>
      <c r="T256" s="46"/>
      <c r="U256" s="46"/>
      <c r="W256" s="69"/>
    </row>
    <row r="257" spans="1:23">
      <c r="A257" s="24"/>
      <c r="N257" s="84"/>
      <c r="O257" s="286"/>
      <c r="R257" s="46"/>
      <c r="T257" s="46"/>
      <c r="U257" s="46"/>
      <c r="W257" s="69"/>
    </row>
    <row r="258" spans="1:23">
      <c r="A258" s="24"/>
      <c r="N258" s="84"/>
      <c r="O258" s="286"/>
      <c r="R258" s="46"/>
      <c r="T258" s="46"/>
      <c r="U258" s="46"/>
      <c r="W258" s="69"/>
    </row>
    <row r="259" spans="1:23">
      <c r="A259" s="24"/>
      <c r="N259" s="84"/>
      <c r="O259" s="286"/>
      <c r="R259" s="46"/>
      <c r="T259" s="46"/>
      <c r="U259" s="46"/>
      <c r="W259" s="69"/>
    </row>
    <row r="260" spans="1:23">
      <c r="A260" s="24"/>
      <c r="N260" s="84"/>
      <c r="O260" s="286"/>
      <c r="R260" s="46"/>
      <c r="T260" s="46"/>
      <c r="U260" s="46"/>
      <c r="W260" s="69"/>
    </row>
    <row r="261" spans="1:23">
      <c r="A261" s="24"/>
      <c r="N261" s="84"/>
      <c r="O261" s="286"/>
      <c r="R261" s="46"/>
      <c r="T261" s="46"/>
      <c r="U261" s="46"/>
      <c r="W261" s="69"/>
    </row>
    <row r="262" spans="1:23">
      <c r="A262" s="24"/>
      <c r="N262" s="84"/>
      <c r="O262" s="286"/>
      <c r="R262" s="46"/>
      <c r="T262" s="46"/>
      <c r="U262" s="46"/>
      <c r="W262" s="69"/>
    </row>
    <row r="263" spans="1:23">
      <c r="A263" s="24"/>
      <c r="N263" s="84"/>
      <c r="O263" s="286"/>
      <c r="R263" s="46"/>
      <c r="T263" s="46"/>
      <c r="U263" s="46"/>
      <c r="W263" s="69"/>
    </row>
    <row r="264" spans="1:23">
      <c r="A264" s="24"/>
      <c r="N264" s="84"/>
      <c r="O264" s="286"/>
      <c r="R264" s="46"/>
      <c r="T264" s="46"/>
      <c r="U264" s="46"/>
      <c r="W264" s="69"/>
    </row>
    <row r="265" spans="1:23">
      <c r="A265" s="24"/>
      <c r="N265" s="84"/>
      <c r="O265" s="286"/>
      <c r="R265" s="46"/>
      <c r="T265" s="46"/>
      <c r="U265" s="46"/>
      <c r="W265" s="69"/>
    </row>
    <row r="266" spans="1:23">
      <c r="A266" s="24"/>
      <c r="N266" s="84"/>
      <c r="O266" s="286"/>
      <c r="R266" s="46"/>
      <c r="T266" s="46"/>
      <c r="U266" s="46"/>
      <c r="W266" s="69"/>
    </row>
    <row r="267" spans="1:23">
      <c r="A267" s="24"/>
      <c r="N267" s="84"/>
      <c r="O267" s="286"/>
      <c r="R267" s="46"/>
      <c r="T267" s="46"/>
      <c r="U267" s="46"/>
      <c r="W267" s="69"/>
    </row>
    <row r="268" spans="1:23">
      <c r="A268" s="24"/>
      <c r="N268" s="84"/>
      <c r="O268" s="286"/>
      <c r="R268" s="46"/>
      <c r="T268" s="46"/>
      <c r="U268" s="46"/>
      <c r="W268" s="69"/>
    </row>
    <row r="269" spans="1:23">
      <c r="A269" s="24"/>
      <c r="N269" s="84"/>
      <c r="O269" s="286"/>
      <c r="R269" s="46"/>
      <c r="T269" s="46"/>
      <c r="U269" s="46"/>
      <c r="W269" s="69"/>
    </row>
    <row r="270" spans="1:23">
      <c r="A270" s="24"/>
      <c r="N270" s="84"/>
      <c r="O270" s="286"/>
      <c r="R270" s="46"/>
      <c r="T270" s="46"/>
      <c r="U270" s="46"/>
      <c r="W270" s="69"/>
    </row>
    <row r="271" spans="1:23">
      <c r="A271" s="24"/>
      <c r="N271" s="84"/>
      <c r="O271" s="286"/>
      <c r="R271" s="46"/>
      <c r="T271" s="46"/>
      <c r="U271" s="46"/>
      <c r="W271" s="69"/>
    </row>
    <row r="272" spans="1:23">
      <c r="A272" s="24"/>
      <c r="N272" s="84"/>
      <c r="O272" s="286"/>
      <c r="R272" s="46"/>
      <c r="T272" s="46"/>
      <c r="U272" s="46"/>
      <c r="W272" s="69"/>
    </row>
    <row r="273" spans="1:23">
      <c r="A273" s="24"/>
      <c r="N273" s="84"/>
      <c r="O273" s="286"/>
      <c r="R273" s="46"/>
      <c r="T273" s="46"/>
      <c r="U273" s="46"/>
      <c r="W273" s="69"/>
    </row>
    <row r="274" spans="1:23">
      <c r="A274" s="24"/>
      <c r="N274" s="84"/>
      <c r="O274" s="286"/>
      <c r="R274" s="46"/>
      <c r="T274" s="46"/>
      <c r="U274" s="46"/>
      <c r="W274" s="69"/>
    </row>
    <row r="275" spans="1:23">
      <c r="A275" s="24"/>
      <c r="N275" s="84"/>
      <c r="O275" s="286"/>
      <c r="R275" s="46"/>
      <c r="T275" s="46"/>
      <c r="U275" s="46"/>
      <c r="W275" s="69"/>
    </row>
    <row r="276" spans="1:23">
      <c r="A276" s="24"/>
      <c r="N276" s="84"/>
      <c r="O276" s="286"/>
      <c r="R276" s="46"/>
      <c r="T276" s="46"/>
      <c r="U276" s="46"/>
      <c r="W276" s="69"/>
    </row>
    <row r="277" spans="1:23">
      <c r="A277" s="24"/>
      <c r="N277" s="84"/>
      <c r="O277" s="286"/>
      <c r="R277" s="46"/>
      <c r="T277" s="46"/>
      <c r="U277" s="46"/>
      <c r="W277" s="69"/>
    </row>
    <row r="278" spans="1:23">
      <c r="A278" s="24"/>
      <c r="N278" s="84"/>
      <c r="O278" s="286"/>
      <c r="R278" s="46"/>
      <c r="T278" s="46"/>
      <c r="U278" s="46"/>
      <c r="W278" s="69"/>
    </row>
    <row r="279" spans="1:23">
      <c r="A279" s="24"/>
      <c r="N279" s="84"/>
      <c r="O279" s="286"/>
      <c r="R279" s="46"/>
      <c r="T279" s="46"/>
      <c r="U279" s="46"/>
      <c r="W279" s="69"/>
    </row>
    <row r="280" spans="1:23">
      <c r="A280" s="24"/>
      <c r="N280" s="84"/>
      <c r="O280" s="286"/>
      <c r="R280" s="46"/>
      <c r="T280" s="46"/>
      <c r="U280" s="46"/>
      <c r="W280" s="69"/>
    </row>
    <row r="281" spans="1:23">
      <c r="A281" s="24"/>
      <c r="N281" s="84"/>
      <c r="O281" s="286"/>
      <c r="R281" s="46"/>
      <c r="T281" s="46"/>
      <c r="U281" s="46"/>
      <c r="W281" s="69"/>
    </row>
    <row r="282" spans="1:23">
      <c r="A282" s="24"/>
      <c r="N282" s="84"/>
      <c r="O282" s="286"/>
      <c r="R282" s="46"/>
      <c r="T282" s="46"/>
      <c r="U282" s="46"/>
      <c r="W282" s="69"/>
    </row>
    <row r="283" spans="1:23">
      <c r="A283" s="24"/>
      <c r="N283" s="84"/>
      <c r="O283" s="286"/>
      <c r="R283" s="46"/>
      <c r="T283" s="46"/>
      <c r="U283" s="46"/>
      <c r="W283" s="69"/>
    </row>
    <row r="284" spans="1:23">
      <c r="A284" s="24"/>
      <c r="N284" s="86"/>
      <c r="O284" s="286"/>
      <c r="R284" s="46"/>
      <c r="T284" s="46"/>
      <c r="U284" s="46"/>
      <c r="W284" s="69"/>
    </row>
    <row r="285" spans="1:23">
      <c r="A285" s="24"/>
      <c r="N285" s="84"/>
      <c r="O285" s="286"/>
      <c r="R285" s="46"/>
      <c r="T285" s="46"/>
      <c r="U285" s="46"/>
      <c r="W285" s="69"/>
    </row>
    <row r="286" spans="1:23">
      <c r="A286" s="24"/>
      <c r="N286" s="84"/>
      <c r="O286" s="286"/>
      <c r="R286" s="46"/>
      <c r="T286" s="46"/>
      <c r="U286" s="46"/>
      <c r="W286" s="69"/>
    </row>
    <row r="287" spans="1:23">
      <c r="A287" s="24"/>
      <c r="N287" s="86"/>
      <c r="O287" s="286"/>
      <c r="R287" s="46"/>
      <c r="T287" s="46"/>
      <c r="U287" s="46"/>
      <c r="W287" s="69"/>
    </row>
    <row r="288" spans="1:23">
      <c r="A288" s="24"/>
      <c r="N288" s="84"/>
      <c r="O288" s="286"/>
      <c r="R288" s="46"/>
      <c r="T288" s="46"/>
      <c r="U288" s="46"/>
      <c r="W288" s="69"/>
    </row>
    <row r="289" spans="1:23">
      <c r="A289" s="24"/>
      <c r="N289" s="84"/>
      <c r="O289" s="286"/>
      <c r="R289" s="46"/>
      <c r="T289" s="46"/>
      <c r="U289" s="46"/>
      <c r="W289" s="69"/>
    </row>
    <row r="290" spans="1:23">
      <c r="A290" s="24"/>
      <c r="N290" s="84"/>
      <c r="O290" s="286"/>
      <c r="R290" s="46"/>
      <c r="T290" s="46"/>
      <c r="U290" s="46"/>
      <c r="W290" s="69"/>
    </row>
    <row r="291" spans="1:23">
      <c r="A291" s="24"/>
      <c r="N291" s="84"/>
      <c r="O291" s="286"/>
      <c r="R291" s="46"/>
      <c r="T291" s="46"/>
      <c r="U291" s="46"/>
      <c r="W291" s="69"/>
    </row>
    <row r="292" spans="1:23">
      <c r="A292" s="24"/>
      <c r="N292" s="84"/>
      <c r="O292" s="286"/>
      <c r="R292" s="46"/>
      <c r="T292" s="46"/>
      <c r="U292" s="46"/>
      <c r="W292" s="69"/>
    </row>
    <row r="293" spans="1:23">
      <c r="A293" s="24"/>
      <c r="N293" s="84"/>
      <c r="O293" s="286"/>
      <c r="R293" s="46"/>
      <c r="T293" s="46"/>
      <c r="U293" s="46"/>
      <c r="W293" s="69"/>
    </row>
    <row r="294" spans="1:23">
      <c r="A294" s="24"/>
      <c r="N294" s="86"/>
      <c r="O294" s="286"/>
      <c r="R294" s="46"/>
      <c r="T294" s="46"/>
      <c r="U294" s="46"/>
      <c r="W294" s="69"/>
    </row>
    <row r="295" spans="1:23">
      <c r="A295" s="24"/>
      <c r="N295" s="84"/>
      <c r="O295" s="286"/>
      <c r="R295" s="46"/>
      <c r="T295" s="46"/>
      <c r="U295" s="46"/>
      <c r="W295" s="69"/>
    </row>
    <row r="296" spans="1:23">
      <c r="A296" s="24"/>
      <c r="N296" s="84"/>
      <c r="O296" s="286"/>
      <c r="R296" s="46"/>
      <c r="T296" s="46"/>
      <c r="U296" s="46"/>
      <c r="W296" s="69"/>
    </row>
    <row r="297" spans="1:23">
      <c r="A297" s="24"/>
      <c r="N297" s="86"/>
      <c r="O297" s="286"/>
      <c r="R297" s="46"/>
      <c r="T297" s="46"/>
      <c r="U297" s="46"/>
      <c r="W297" s="69"/>
    </row>
    <row r="298" spans="1:23">
      <c r="A298" s="24"/>
      <c r="N298" s="84"/>
      <c r="O298" s="286"/>
      <c r="R298" s="46"/>
      <c r="T298" s="46"/>
      <c r="U298" s="46"/>
      <c r="W298" s="69"/>
    </row>
    <row r="299" spans="1:23">
      <c r="A299" s="24"/>
      <c r="N299" s="84"/>
      <c r="O299" s="286"/>
      <c r="R299" s="46"/>
      <c r="T299" s="46"/>
      <c r="U299" s="46"/>
      <c r="W299" s="69"/>
    </row>
    <row r="300" spans="1:23">
      <c r="A300" s="24"/>
      <c r="N300" s="84"/>
      <c r="O300" s="286"/>
      <c r="R300" s="46"/>
      <c r="T300" s="46"/>
      <c r="U300" s="46"/>
      <c r="W300" s="69"/>
    </row>
    <row r="301" spans="1:23">
      <c r="A301" s="24"/>
      <c r="N301" s="84"/>
      <c r="O301" s="286"/>
      <c r="R301" s="46"/>
      <c r="T301" s="46"/>
      <c r="U301" s="46"/>
      <c r="W301" s="69"/>
    </row>
    <row r="302" spans="1:23">
      <c r="A302" s="24"/>
      <c r="N302" s="84"/>
      <c r="O302" s="286"/>
      <c r="R302" s="46"/>
      <c r="T302" s="46"/>
      <c r="U302" s="46"/>
      <c r="W302" s="69"/>
    </row>
    <row r="303" spans="1:23">
      <c r="A303" s="24"/>
      <c r="N303" s="84"/>
      <c r="O303" s="286"/>
      <c r="R303" s="46"/>
      <c r="T303" s="46"/>
      <c r="U303" s="46"/>
      <c r="W303" s="69"/>
    </row>
    <row r="304" spans="1:23">
      <c r="A304" s="24"/>
      <c r="N304" s="86"/>
      <c r="O304" s="286"/>
      <c r="R304" s="46"/>
      <c r="T304" s="46"/>
      <c r="U304" s="46"/>
      <c r="W304" s="69"/>
    </row>
    <row r="305" spans="1:23">
      <c r="A305" s="24"/>
      <c r="N305" s="84"/>
      <c r="O305" s="286"/>
      <c r="R305" s="46"/>
      <c r="T305" s="46"/>
      <c r="U305" s="46"/>
      <c r="W305" s="69"/>
    </row>
    <row r="306" spans="1:23">
      <c r="A306" s="24"/>
      <c r="N306" s="84"/>
      <c r="O306" s="286"/>
      <c r="R306" s="46"/>
      <c r="T306" s="46"/>
      <c r="U306" s="46"/>
      <c r="W306" s="69"/>
    </row>
    <row r="307" spans="1:23">
      <c r="A307" s="24"/>
      <c r="N307" s="86"/>
      <c r="O307" s="286"/>
      <c r="R307" s="46"/>
      <c r="T307" s="46"/>
      <c r="U307" s="46"/>
      <c r="W307" s="69"/>
    </row>
    <row r="308" spans="1:23">
      <c r="A308" s="24"/>
      <c r="N308" s="84"/>
      <c r="O308" s="286"/>
      <c r="R308" s="46"/>
      <c r="T308" s="46"/>
      <c r="U308" s="46"/>
      <c r="W308" s="69"/>
    </row>
    <row r="309" spans="1:23">
      <c r="A309" s="24"/>
      <c r="N309" s="84"/>
      <c r="O309" s="286"/>
      <c r="R309" s="46"/>
      <c r="T309" s="46"/>
      <c r="U309" s="46"/>
      <c r="W309" s="69"/>
    </row>
    <row r="310" spans="1:23">
      <c r="A310" s="24"/>
      <c r="N310" s="84"/>
      <c r="O310" s="286"/>
      <c r="R310" s="46"/>
      <c r="T310" s="46"/>
      <c r="U310" s="46"/>
      <c r="W310" s="69"/>
    </row>
    <row r="311" spans="1:23">
      <c r="A311" s="24"/>
      <c r="N311" s="84"/>
      <c r="O311" s="286"/>
      <c r="R311" s="46"/>
      <c r="T311" s="46"/>
      <c r="U311" s="46"/>
      <c r="W311" s="69"/>
    </row>
    <row r="312" spans="1:23">
      <c r="A312" s="24"/>
      <c r="N312" s="84"/>
      <c r="O312" s="286"/>
      <c r="R312" s="46"/>
      <c r="T312" s="46"/>
      <c r="U312" s="46"/>
      <c r="W312" s="69"/>
    </row>
    <row r="313" spans="1:23">
      <c r="A313" s="24"/>
      <c r="N313" s="84"/>
      <c r="O313" s="286"/>
      <c r="R313" s="46"/>
      <c r="T313" s="46"/>
      <c r="U313" s="46"/>
      <c r="W313" s="69"/>
    </row>
    <row r="314" spans="1:23">
      <c r="A314" s="24"/>
      <c r="N314" s="84"/>
      <c r="O314" s="286"/>
      <c r="R314" s="46"/>
      <c r="T314" s="46"/>
      <c r="U314" s="46"/>
      <c r="W314" s="69"/>
    </row>
    <row r="315" spans="1:23">
      <c r="A315" s="24"/>
      <c r="N315" s="84"/>
      <c r="O315" s="286"/>
      <c r="R315" s="46"/>
      <c r="T315" s="46"/>
      <c r="U315" s="46"/>
      <c r="W315" s="69"/>
    </row>
    <row r="316" spans="1:23">
      <c r="A316" s="24"/>
      <c r="N316" s="84"/>
      <c r="O316" s="286"/>
      <c r="R316" s="46"/>
      <c r="T316" s="46"/>
      <c r="U316" s="46"/>
      <c r="W316" s="69"/>
    </row>
    <row r="317" spans="1:23">
      <c r="A317" s="24"/>
      <c r="N317" s="84"/>
      <c r="O317" s="286"/>
      <c r="R317" s="46"/>
      <c r="T317" s="46"/>
      <c r="U317" s="46"/>
      <c r="W317" s="69"/>
    </row>
    <row r="318" spans="1:23">
      <c r="A318" s="24"/>
      <c r="N318" s="86"/>
      <c r="O318" s="286"/>
      <c r="R318" s="46"/>
      <c r="T318" s="46"/>
      <c r="U318" s="46"/>
      <c r="W318" s="69"/>
    </row>
    <row r="319" spans="1:23">
      <c r="A319" s="24"/>
      <c r="N319" s="84"/>
      <c r="O319" s="286"/>
      <c r="R319" s="46"/>
      <c r="T319" s="46"/>
      <c r="U319" s="46"/>
      <c r="W319" s="69"/>
    </row>
    <row r="320" spans="1:23">
      <c r="A320" s="24"/>
      <c r="N320" s="84"/>
      <c r="O320" s="286"/>
      <c r="R320" s="46"/>
      <c r="T320" s="46"/>
      <c r="U320" s="46"/>
      <c r="W320" s="69"/>
    </row>
    <row r="321" spans="1:24">
      <c r="A321" s="24"/>
      <c r="N321" s="84"/>
      <c r="O321" s="286"/>
      <c r="R321" s="46"/>
      <c r="T321" s="46"/>
      <c r="U321" s="46"/>
      <c r="W321" s="69"/>
    </row>
    <row r="322" spans="1:24">
      <c r="A322" s="24"/>
      <c r="N322" s="84"/>
      <c r="O322" s="286"/>
      <c r="R322" s="46"/>
      <c r="T322" s="46"/>
      <c r="U322" s="46"/>
      <c r="W322" s="69"/>
    </row>
    <row r="323" spans="1:24">
      <c r="A323" s="24"/>
      <c r="N323" s="84"/>
      <c r="O323" s="286"/>
      <c r="R323" s="46"/>
      <c r="T323" s="46"/>
      <c r="U323" s="46"/>
      <c r="W323" s="69"/>
    </row>
    <row r="324" spans="1:24">
      <c r="A324" s="24"/>
      <c r="N324" s="86"/>
      <c r="O324" s="286"/>
      <c r="R324" s="46"/>
      <c r="T324" s="46"/>
      <c r="U324" s="46"/>
      <c r="W324" s="69"/>
    </row>
    <row r="325" spans="1:24">
      <c r="A325" s="24"/>
      <c r="N325" s="84"/>
      <c r="O325" s="77"/>
      <c r="R325" s="46"/>
      <c r="T325" s="46"/>
      <c r="U325" s="46"/>
      <c r="W325" s="69"/>
    </row>
    <row r="326" spans="1:24">
      <c r="A326" s="24"/>
      <c r="N326" s="84"/>
      <c r="O326" s="77"/>
      <c r="R326" s="46"/>
      <c r="T326" s="46"/>
      <c r="U326" s="46"/>
      <c r="W326" s="69"/>
    </row>
    <row r="327" spans="1:24">
      <c r="A327" s="24"/>
      <c r="N327" s="84"/>
      <c r="O327" s="77"/>
      <c r="R327" s="46"/>
      <c r="T327" s="46"/>
      <c r="U327" s="46"/>
      <c r="W327" s="69"/>
    </row>
    <row r="328" spans="1:24">
      <c r="A328" s="24"/>
      <c r="N328" s="84"/>
      <c r="O328" s="77"/>
      <c r="R328" s="46"/>
      <c r="T328" s="46"/>
      <c r="U328" s="46"/>
      <c r="W328" s="69"/>
    </row>
    <row r="329" spans="1:24">
      <c r="A329" s="24"/>
      <c r="N329" s="84"/>
      <c r="O329" s="77"/>
      <c r="R329" s="46"/>
      <c r="T329" s="46"/>
      <c r="U329" s="46"/>
      <c r="W329" s="69"/>
    </row>
    <row r="330" spans="1:24">
      <c r="A330" s="24"/>
      <c r="N330" s="69"/>
      <c r="O330" s="77"/>
      <c r="R330" s="46"/>
      <c r="T330" s="46"/>
      <c r="U330" s="46"/>
      <c r="W330" s="69"/>
    </row>
    <row r="331" spans="1:24">
      <c r="A331" s="24"/>
      <c r="N331" s="69"/>
      <c r="O331" s="77"/>
      <c r="R331" s="46"/>
      <c r="T331" s="46"/>
      <c r="U331" s="46"/>
      <c r="W331" s="69"/>
      <c r="X331" s="28"/>
    </row>
    <row r="332" spans="1:24">
      <c r="A332" s="24"/>
      <c r="N332" s="69"/>
      <c r="O332" s="77"/>
      <c r="R332" s="46"/>
      <c r="T332" s="46"/>
      <c r="U332" s="46"/>
      <c r="W332" s="69"/>
    </row>
    <row r="333" spans="1:24">
      <c r="A333" s="24"/>
      <c r="N333" s="69"/>
      <c r="O333" s="77"/>
      <c r="R333" s="46"/>
      <c r="T333" s="46"/>
      <c r="U333" s="46"/>
      <c r="W333" s="69"/>
    </row>
    <row r="334" spans="1:24">
      <c r="A334" s="24"/>
      <c r="N334" s="69"/>
      <c r="O334" s="77"/>
      <c r="R334" s="46"/>
      <c r="T334" s="46"/>
      <c r="U334" s="46"/>
      <c r="W334" s="69"/>
    </row>
    <row r="335" spans="1:24">
      <c r="A335" s="24"/>
      <c r="N335" s="69"/>
      <c r="O335" s="77"/>
      <c r="R335" s="46"/>
      <c r="T335" s="46"/>
      <c r="U335" s="46"/>
      <c r="W335" s="69"/>
    </row>
    <row r="336" spans="1:24">
      <c r="A336" s="24"/>
      <c r="N336" s="69"/>
      <c r="O336" s="77"/>
      <c r="R336" s="46"/>
      <c r="T336" s="46"/>
      <c r="U336" s="46"/>
      <c r="W336" s="69"/>
    </row>
  </sheetData>
  <mergeCells count="39">
    <mergeCell ref="V223:V224"/>
    <mergeCell ref="N221:R221"/>
    <mergeCell ref="N222:R222"/>
    <mergeCell ref="O223:O224"/>
    <mergeCell ref="P223:P224"/>
    <mergeCell ref="Q223:Q224"/>
    <mergeCell ref="R223:R224"/>
    <mergeCell ref="T223:T224"/>
    <mergeCell ref="U223:U224"/>
    <mergeCell ref="L12:L13"/>
    <mergeCell ref="N12:N13"/>
    <mergeCell ref="O12:O13"/>
    <mergeCell ref="M12:M13"/>
    <mergeCell ref="Q12:S12"/>
    <mergeCell ref="T8:U8"/>
    <mergeCell ref="T9:U9"/>
    <mergeCell ref="L10:V10"/>
    <mergeCell ref="N5:Q5"/>
    <mergeCell ref="N1:Q1"/>
    <mergeCell ref="N2:Q2"/>
    <mergeCell ref="N3:Q3"/>
    <mergeCell ref="N4:Q4"/>
    <mergeCell ref="S1:V1"/>
    <mergeCell ref="S2:V2"/>
    <mergeCell ref="T4:V4"/>
    <mergeCell ref="B8:C8"/>
    <mergeCell ref="A10:J10"/>
    <mergeCell ref="C1:H1"/>
    <mergeCell ref="C2:H2"/>
    <mergeCell ref="H8:I8"/>
    <mergeCell ref="I1:J1"/>
    <mergeCell ref="I5:J5"/>
    <mergeCell ref="I2:J2"/>
    <mergeCell ref="H9:I9"/>
    <mergeCell ref="C3:H3"/>
    <mergeCell ref="C4:H4"/>
    <mergeCell ref="C5:H5"/>
    <mergeCell ref="I3:J4"/>
    <mergeCell ref="B7:J7"/>
  </mergeCells>
  <phoneticPr fontId="11" type="noConversion"/>
  <pageMargins left="0.19685039370078741" right="0" top="0.78740157480314965" bottom="0.82677165354330717" header="0.55118110236220474" footer="0.51181102362204722"/>
  <pageSetup paperSize="9" scale="75" fitToHeight="0" orientation="landscape" horizontalDpi="300" verticalDpi="300" r:id="rId1"/>
  <headerFooter alignWithMargins="0">
    <oddHeader>&amp;LUENP CCP&amp;RCANTINA</oddHeader>
    <oddFooter>&amp;L&amp;F&amp;C&amp;D&amp;R&amp;P</oddFooter>
  </headerFooter>
  <rowBreaks count="2" manualBreakCount="2">
    <brk id="77" min="11" max="20" man="1"/>
    <brk id="219" min="11" max="20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7"/>
  <sheetViews>
    <sheetView topLeftCell="A7" zoomScale="90" zoomScaleNormal="90" workbookViewId="0">
      <selection activeCell="B23" sqref="B23"/>
    </sheetView>
  </sheetViews>
  <sheetFormatPr defaultRowHeight="12.75"/>
  <cols>
    <col min="1" max="1" width="6.140625" customWidth="1"/>
    <col min="2" max="2" width="76.7109375" customWidth="1"/>
    <col min="3" max="3" width="15.28515625" style="16" customWidth="1"/>
    <col min="4" max="6" width="11.42578125" customWidth="1"/>
    <col min="7" max="7" width="12.140625" customWidth="1"/>
    <col min="8" max="9" width="11.42578125" customWidth="1"/>
    <col min="10" max="10" width="11" bestFit="1" customWidth="1"/>
    <col min="12" max="12" width="11" bestFit="1" customWidth="1"/>
    <col min="16" max="16" width="12.5703125" customWidth="1"/>
  </cols>
  <sheetData>
    <row r="1" spans="1:11" ht="19.5">
      <c r="A1" s="244"/>
      <c r="B1" s="428" t="s">
        <v>0</v>
      </c>
      <c r="C1" s="428"/>
      <c r="D1" s="428"/>
      <c r="E1" s="428"/>
      <c r="F1" s="428"/>
      <c r="G1" s="428"/>
      <c r="H1" s="428"/>
      <c r="I1" s="429"/>
    </row>
    <row r="2" spans="1:11" ht="16.5">
      <c r="A2" s="245"/>
      <c r="B2" s="430" t="s">
        <v>31</v>
      </c>
      <c r="C2" s="430"/>
      <c r="D2" s="430"/>
      <c r="E2" s="430"/>
      <c r="F2" s="430"/>
      <c r="G2" s="430"/>
      <c r="H2" s="430"/>
      <c r="I2" s="431"/>
    </row>
    <row r="3" spans="1:11">
      <c r="A3" s="246"/>
      <c r="B3" s="430" t="s">
        <v>122</v>
      </c>
      <c r="C3" s="430"/>
      <c r="D3" s="430"/>
      <c r="E3" s="430"/>
      <c r="F3" s="430"/>
      <c r="G3" s="430"/>
      <c r="H3" s="430"/>
      <c r="I3" s="431"/>
    </row>
    <row r="4" spans="1:11" ht="14.25">
      <c r="A4" s="246"/>
      <c r="B4" s="432" t="s">
        <v>121</v>
      </c>
      <c r="C4" s="432"/>
      <c r="D4" s="432"/>
      <c r="E4" s="432"/>
      <c r="F4" s="432"/>
      <c r="G4" s="432"/>
      <c r="H4" s="432"/>
      <c r="I4" s="433"/>
    </row>
    <row r="5" spans="1:11" ht="14.25">
      <c r="A5" s="246"/>
      <c r="B5" s="432"/>
      <c r="C5" s="432"/>
      <c r="D5" s="432"/>
      <c r="E5" s="432"/>
      <c r="F5" s="432"/>
      <c r="G5" s="432"/>
      <c r="H5" s="432"/>
      <c r="I5" s="433"/>
    </row>
    <row r="6" spans="1:11" ht="13.5">
      <c r="A6" s="247"/>
      <c r="B6" s="248"/>
      <c r="C6" s="249"/>
      <c r="D6" s="248"/>
      <c r="E6" s="248"/>
      <c r="F6" s="248"/>
      <c r="G6" s="248"/>
      <c r="H6" s="248"/>
      <c r="I6" s="250"/>
    </row>
    <row r="7" spans="1:11" ht="15" thickBot="1">
      <c r="A7" s="243" t="s">
        <v>58</v>
      </c>
      <c r="B7" s="434" t="str">
        <f>'PLAN. ORÇAM.'!N7</f>
        <v xml:space="preserve"> REFORMA COM ADEQUAÇÃO DA CANTINA</v>
      </c>
      <c r="C7" s="435"/>
      <c r="D7" s="436" t="s">
        <v>186</v>
      </c>
      <c r="E7" s="437"/>
      <c r="F7" s="421">
        <f>'PLAN. ORÇAM.'!V8</f>
        <v>202.71</v>
      </c>
      <c r="G7" s="421"/>
      <c r="H7" s="421"/>
      <c r="I7" s="422"/>
      <c r="K7" s="111"/>
    </row>
    <row r="8" spans="1:11" ht="15.75" thickBot="1">
      <c r="A8" s="9" t="s">
        <v>59</v>
      </c>
      <c r="B8" s="417" t="s">
        <v>120</v>
      </c>
      <c r="C8" s="418"/>
      <c r="D8" s="410" t="s">
        <v>184</v>
      </c>
      <c r="E8" s="411"/>
      <c r="F8" s="423">
        <f>'PLAN. ORÇAM.'!V122</f>
        <v>171900</v>
      </c>
      <c r="G8" s="423"/>
      <c r="H8" s="423"/>
      <c r="I8" s="424"/>
    </row>
    <row r="9" spans="1:11" ht="16.5" thickBot="1">
      <c r="A9" s="8"/>
      <c r="B9" s="3"/>
      <c r="C9" s="13"/>
      <c r="D9" s="1"/>
      <c r="E9" s="1"/>
      <c r="F9" s="4"/>
      <c r="G9" s="1"/>
      <c r="H9" s="1"/>
    </row>
    <row r="10" spans="1:11">
      <c r="A10" s="414" t="s">
        <v>1</v>
      </c>
      <c r="B10" s="415" t="s">
        <v>50</v>
      </c>
      <c r="C10" s="14" t="s">
        <v>51</v>
      </c>
      <c r="D10" s="425" t="s">
        <v>52</v>
      </c>
      <c r="E10" s="426"/>
      <c r="F10" s="426"/>
      <c r="G10" s="426"/>
      <c r="H10" s="426"/>
      <c r="I10" s="427"/>
    </row>
    <row r="11" spans="1:11">
      <c r="A11" s="414"/>
      <c r="B11" s="416"/>
      <c r="C11" s="211"/>
      <c r="D11" s="406" t="s">
        <v>449</v>
      </c>
      <c r="E11" s="407"/>
      <c r="F11" s="406" t="s">
        <v>452</v>
      </c>
      <c r="G11" s="407"/>
      <c r="H11" s="235"/>
      <c r="I11" s="236"/>
    </row>
    <row r="12" spans="1:11" ht="16.5" customHeight="1">
      <c r="A12" s="414"/>
      <c r="B12" s="416"/>
      <c r="C12" s="211" t="s">
        <v>53</v>
      </c>
      <c r="D12" s="240" t="s">
        <v>450</v>
      </c>
      <c r="E12" s="241" t="s">
        <v>451</v>
      </c>
      <c r="F12" s="237" t="s">
        <v>450</v>
      </c>
      <c r="G12" s="237" t="s">
        <v>451</v>
      </c>
      <c r="H12" s="238"/>
      <c r="I12" s="239"/>
    </row>
    <row r="13" spans="1:11">
      <c r="A13" s="213">
        <v>1</v>
      </c>
      <c r="B13" s="214" t="str">
        <f>VLOOKUP(A13,'PLAN. ORÇAM.'!L14:V121,3)</f>
        <v>SERVIÇOS PRELIMINARES</v>
      </c>
      <c r="C13" s="251">
        <f>VLOOKUP(A13,'PLAN. ORÇAM.'!L14:V121,11)</f>
        <v>10755.95</v>
      </c>
      <c r="D13" s="215">
        <v>1</v>
      </c>
      <c r="E13" s="216">
        <f>D13*C13</f>
        <v>10755.95</v>
      </c>
      <c r="F13" s="215"/>
      <c r="G13" s="217">
        <f>F13*C13</f>
        <v>0</v>
      </c>
      <c r="H13" s="215"/>
      <c r="I13" s="218"/>
      <c r="J13" s="2"/>
    </row>
    <row r="14" spans="1:11">
      <c r="A14" s="219">
        <v>2</v>
      </c>
      <c r="B14" s="220" t="str">
        <f>VLOOKUP(A14,'PLAN. ORÇAM.'!L15:V122,3)</f>
        <v>INFRAESTRUTURA</v>
      </c>
      <c r="C14" s="252">
        <f>VLOOKUP(A14,'PLAN. ORÇAM.'!L15:V122,11)</f>
        <v>12876.68</v>
      </c>
      <c r="D14" s="10">
        <v>1</v>
      </c>
      <c r="E14" s="221">
        <f t="shared" ref="E14:E27" si="0">D14*C14</f>
        <v>12876.68</v>
      </c>
      <c r="F14" s="10"/>
      <c r="G14" s="212">
        <f t="shared" ref="G14:G27" si="1">F14*C14</f>
        <v>0</v>
      </c>
      <c r="H14" s="10"/>
      <c r="I14" s="222"/>
      <c r="J14" s="2"/>
    </row>
    <row r="15" spans="1:11">
      <c r="A15" s="219">
        <v>3</v>
      </c>
      <c r="B15" s="220" t="str">
        <f>VLOOKUP(A15,'PLAN. ORÇAM.'!L16:V123,3)</f>
        <v>SEPERESTRUTURA E ALVENARIA</v>
      </c>
      <c r="C15" s="252">
        <f>VLOOKUP(A15,'PLAN. ORÇAM.'!L16:V123,11)</f>
        <v>33576.78</v>
      </c>
      <c r="D15" s="10">
        <v>1</v>
      </c>
      <c r="E15" s="221">
        <f t="shared" si="0"/>
        <v>33576.78</v>
      </c>
      <c r="F15" s="10"/>
      <c r="G15" s="212">
        <f t="shared" si="1"/>
        <v>0</v>
      </c>
      <c r="H15" s="10"/>
      <c r="I15" s="222"/>
      <c r="J15" s="2"/>
    </row>
    <row r="16" spans="1:11">
      <c r="A16" s="219">
        <v>4</v>
      </c>
      <c r="B16" s="220" t="str">
        <f>VLOOKUP(A16,'PLAN. ORÇAM.'!L17:V124,3)</f>
        <v>INSTALAÇÕES HIDRÁULICAS/ SANITÁRIAS</v>
      </c>
      <c r="C16" s="252">
        <f>VLOOKUP(A16,'PLAN. ORÇAM.'!L17:V124,11)</f>
        <v>5726.5</v>
      </c>
      <c r="D16" s="10">
        <v>1</v>
      </c>
      <c r="E16" s="221">
        <f t="shared" si="0"/>
        <v>5726.5</v>
      </c>
      <c r="F16" s="10"/>
      <c r="G16" s="212">
        <f t="shared" si="1"/>
        <v>0</v>
      </c>
      <c r="H16" s="10"/>
      <c r="I16" s="222"/>
      <c r="J16" s="2"/>
    </row>
    <row r="17" spans="1:12">
      <c r="A17" s="219">
        <v>5</v>
      </c>
      <c r="B17" s="220" t="str">
        <f>VLOOKUP(A17,'PLAN. ORÇAM.'!L18:V125,3)</f>
        <v>REVESTIMENTO CERAMICO</v>
      </c>
      <c r="C17" s="252">
        <f>VLOOKUP(A17,'PLAN. ORÇAM.'!L18:V125,11)</f>
        <v>13408.12</v>
      </c>
      <c r="D17" s="10">
        <v>1</v>
      </c>
      <c r="E17" s="221">
        <f t="shared" si="0"/>
        <v>13408.12</v>
      </c>
      <c r="F17" s="10"/>
      <c r="G17" s="212">
        <f t="shared" si="1"/>
        <v>0</v>
      </c>
      <c r="H17" s="10"/>
      <c r="I17" s="222"/>
      <c r="J17" s="2"/>
    </row>
    <row r="18" spans="1:12">
      <c r="A18" s="219">
        <v>6</v>
      </c>
      <c r="B18" s="220" t="str">
        <f>VLOOKUP(A18,'PLAN. ORÇAM.'!L19:V126,3)</f>
        <v>ESQUADRIAS - PORTAS E JANELAS</v>
      </c>
      <c r="C18" s="252">
        <f>VLOOKUP(A18,'PLAN. ORÇAM.'!L19:V126,11)</f>
        <v>9276.48</v>
      </c>
      <c r="D18" s="10">
        <v>0.5</v>
      </c>
      <c r="E18" s="221">
        <f t="shared" si="0"/>
        <v>4638.24</v>
      </c>
      <c r="F18" s="10">
        <v>0.5</v>
      </c>
      <c r="G18" s="212">
        <f t="shared" si="1"/>
        <v>4638.24</v>
      </c>
      <c r="H18" s="10"/>
      <c r="I18" s="222"/>
      <c r="J18" s="2"/>
    </row>
    <row r="19" spans="1:12">
      <c r="A19" s="219">
        <v>7</v>
      </c>
      <c r="B19" s="220" t="str">
        <f>VLOOKUP(A19,'PLAN. ORÇAM.'!L20:V127,3)</f>
        <v>LOUÇAS SANITÁRIAS , ACESSÓRIOS DE WC e PIA DE COZINHA</v>
      </c>
      <c r="C19" s="252">
        <f>VLOOKUP(A19,'PLAN. ORÇAM.'!L20:V127,11)</f>
        <v>5192.8500000000004</v>
      </c>
      <c r="D19" s="10"/>
      <c r="E19" s="221">
        <f t="shared" si="0"/>
        <v>0</v>
      </c>
      <c r="F19" s="10">
        <v>1</v>
      </c>
      <c r="G19" s="212">
        <f t="shared" si="1"/>
        <v>5192.8500000000004</v>
      </c>
      <c r="H19" s="10"/>
      <c r="I19" s="222"/>
      <c r="J19" s="2"/>
    </row>
    <row r="20" spans="1:12">
      <c r="A20" s="219">
        <v>8</v>
      </c>
      <c r="B20" s="220" t="str">
        <f>VLOOKUP(A20,'PLAN. ORÇAM.'!L21:V128,3)</f>
        <v>BALCÃO DE ATENDIMENTO</v>
      </c>
      <c r="C20" s="252">
        <f>VLOOKUP(A20,'PLAN. ORÇAM.'!L21:V128,11)</f>
        <v>12087.92</v>
      </c>
      <c r="D20" s="10">
        <v>0.5</v>
      </c>
      <c r="E20" s="221">
        <f t="shared" si="0"/>
        <v>6043.96</v>
      </c>
      <c r="F20" s="10">
        <v>0.5</v>
      </c>
      <c r="G20" s="212">
        <f t="shared" si="1"/>
        <v>6043.96</v>
      </c>
      <c r="H20" s="10"/>
      <c r="I20" s="222"/>
      <c r="J20" s="2"/>
    </row>
    <row r="21" spans="1:12">
      <c r="A21" s="219">
        <v>9</v>
      </c>
      <c r="B21" s="220" t="str">
        <f>VLOOKUP(A21,'PLAN. ORÇAM.'!L22:V129,3)</f>
        <v>ABRIGO PARA GÁS (EXTERNO) / EXAUSTOR</v>
      </c>
      <c r="C21" s="252">
        <f>VLOOKUP(A21,'PLAN. ORÇAM.'!L22:V129,11)</f>
        <v>2015</v>
      </c>
      <c r="D21" s="10">
        <v>1</v>
      </c>
      <c r="E21" s="221">
        <f t="shared" si="0"/>
        <v>2015</v>
      </c>
      <c r="F21" s="10"/>
      <c r="G21" s="212">
        <f t="shared" si="1"/>
        <v>0</v>
      </c>
      <c r="H21" s="10"/>
      <c r="I21" s="222"/>
      <c r="J21" s="2"/>
    </row>
    <row r="22" spans="1:12">
      <c r="A22" s="219">
        <v>10</v>
      </c>
      <c r="B22" s="220" t="str">
        <f>VLOOKUP(A22,'PLAN. ORÇAM.'!L23:V130,3)</f>
        <v>FORRO PVC</v>
      </c>
      <c r="C22" s="252">
        <f>VLOOKUP(A22,'PLAN. ORÇAM.'!L23:V130,11)</f>
        <v>11050</v>
      </c>
      <c r="D22" s="10"/>
      <c r="E22" s="221">
        <f t="shared" si="0"/>
        <v>0</v>
      </c>
      <c r="F22" s="10">
        <v>1</v>
      </c>
      <c r="G22" s="212">
        <f t="shared" si="1"/>
        <v>11050</v>
      </c>
      <c r="H22" s="10"/>
      <c r="I22" s="222"/>
      <c r="J22" s="2"/>
    </row>
    <row r="23" spans="1:12">
      <c r="A23" s="219">
        <v>11</v>
      </c>
      <c r="B23" s="220" t="str">
        <f>VLOOKUP(A23,'PLAN. ORÇAM.'!L24:V131,3)</f>
        <v>INSTALAÇÃO ELÉTRICA - GLOBAL</v>
      </c>
      <c r="C23" s="252">
        <f>VLOOKUP(A23,'PLAN. ORÇAM.'!L24:V131,11)</f>
        <v>13780</v>
      </c>
      <c r="D23" s="10"/>
      <c r="E23" s="221">
        <f t="shared" si="0"/>
        <v>0</v>
      </c>
      <c r="F23" s="10">
        <v>1</v>
      </c>
      <c r="G23" s="212">
        <f t="shared" si="1"/>
        <v>13780</v>
      </c>
      <c r="H23" s="10"/>
      <c r="I23" s="222"/>
      <c r="J23" s="2"/>
    </row>
    <row r="24" spans="1:12">
      <c r="A24" s="219">
        <v>12</v>
      </c>
      <c r="B24" s="220" t="str">
        <f>VLOOKUP(A24,'PLAN. ORÇAM.'!L25:V132,3)</f>
        <v>TELHADO</v>
      </c>
      <c r="C24" s="252">
        <f>VLOOKUP(A24,'PLAN. ORÇAM.'!L25:V132,11)</f>
        <v>365.04</v>
      </c>
      <c r="D24" s="10">
        <v>1</v>
      </c>
      <c r="E24" s="221">
        <f t="shared" si="0"/>
        <v>365.04</v>
      </c>
      <c r="F24" s="10"/>
      <c r="G24" s="212">
        <f t="shared" si="1"/>
        <v>0</v>
      </c>
      <c r="H24" s="10"/>
      <c r="I24" s="222"/>
      <c r="J24" s="2"/>
    </row>
    <row r="25" spans="1:12">
      <c r="A25" s="219">
        <v>13</v>
      </c>
      <c r="B25" s="220" t="str">
        <f>VLOOKUP(A25,'PLAN. ORÇAM.'!L26:V133,3)</f>
        <v>PINTURAS</v>
      </c>
      <c r="C25" s="252">
        <f>VLOOKUP(A25,'PLAN. ORÇAM.'!L26:V133,11)</f>
        <v>7410</v>
      </c>
      <c r="D25" s="10"/>
      <c r="E25" s="221">
        <f t="shared" si="0"/>
        <v>0</v>
      </c>
      <c r="F25" s="10">
        <v>1</v>
      </c>
      <c r="G25" s="212">
        <f t="shared" si="1"/>
        <v>7410</v>
      </c>
      <c r="H25" s="10"/>
      <c r="I25" s="222"/>
      <c r="J25" s="2"/>
    </row>
    <row r="26" spans="1:12">
      <c r="A26" s="219">
        <v>14</v>
      </c>
      <c r="B26" s="220" t="str">
        <f>VLOOKUP(A26,'PLAN. ORÇAM.'!L27:V134,3)</f>
        <v>INSTALAÇÃO DE MESAS e AR CONDICIONADO</v>
      </c>
      <c r="C26" s="252">
        <f>VLOOKUP(A26,'PLAN. ORÇAM.'!L27:V134,11)</f>
        <v>33185.360000000001</v>
      </c>
      <c r="D26" s="10"/>
      <c r="E26" s="221">
        <f t="shared" si="0"/>
        <v>0</v>
      </c>
      <c r="F26" s="10">
        <v>1</v>
      </c>
      <c r="G26" s="212">
        <f t="shared" si="1"/>
        <v>33185.360000000001</v>
      </c>
      <c r="H26" s="10"/>
      <c r="I26" s="222"/>
      <c r="J26" s="2"/>
    </row>
    <row r="27" spans="1:12">
      <c r="A27" s="219">
        <v>15</v>
      </c>
      <c r="B27" s="220" t="str">
        <f>VLOOKUP(A27,'PLAN. ORÇAM.'!L28:V135,3)</f>
        <v>LIGAÇÕES, EXTINTORES E FINALIZAÇÕES</v>
      </c>
      <c r="C27" s="252">
        <f>VLOOKUP(A27,'PLAN. ORÇAM.'!L28:V135,11)</f>
        <v>1193.32</v>
      </c>
      <c r="D27" s="10"/>
      <c r="E27" s="221">
        <f t="shared" si="0"/>
        <v>0</v>
      </c>
      <c r="F27" s="10">
        <v>1</v>
      </c>
      <c r="G27" s="212">
        <f t="shared" si="1"/>
        <v>1193.32</v>
      </c>
      <c r="H27" s="10"/>
      <c r="I27" s="222"/>
      <c r="J27" s="2"/>
    </row>
    <row r="28" spans="1:12">
      <c r="A28" s="223"/>
      <c r="B28" s="224"/>
      <c r="C28" s="224"/>
      <c r="D28" s="11"/>
      <c r="E28" s="225"/>
      <c r="F28" s="11"/>
      <c r="G28" s="226"/>
      <c r="H28" s="11"/>
      <c r="I28" s="227"/>
      <c r="J28" s="2"/>
    </row>
    <row r="29" spans="1:12" ht="18" customHeight="1">
      <c r="A29" s="408" t="s">
        <v>54</v>
      </c>
      <c r="B29" s="409"/>
      <c r="C29" s="205">
        <f>SUM(C13:C28)</f>
        <v>171900</v>
      </c>
      <c r="D29" s="206"/>
      <c r="E29" s="206">
        <f>SUM(E13:E28)-0.01</f>
        <v>89406.26</v>
      </c>
      <c r="F29" s="206"/>
      <c r="G29" s="206">
        <f>SUM(G13:G28)+0.01</f>
        <v>82493.740000000005</v>
      </c>
      <c r="H29" s="206"/>
      <c r="I29" s="207"/>
      <c r="J29" s="12"/>
    </row>
    <row r="30" spans="1:12" ht="16.5" customHeight="1">
      <c r="A30" s="412" t="s">
        <v>55</v>
      </c>
      <c r="B30" s="413"/>
      <c r="C30" s="208"/>
      <c r="D30" s="228">
        <f>E29/C29</f>
        <v>0.52010000000000001</v>
      </c>
      <c r="E30" s="209"/>
      <c r="F30" s="228">
        <f>G29/C29</f>
        <v>0.47989999999999999</v>
      </c>
      <c r="G30" s="209"/>
      <c r="H30" s="209"/>
      <c r="I30" s="210"/>
      <c r="J30" s="12"/>
      <c r="K30" s="12"/>
    </row>
    <row r="31" spans="1:12" ht="16.5" customHeight="1">
      <c r="A31" s="419" t="s">
        <v>56</v>
      </c>
      <c r="B31" s="420"/>
      <c r="C31" s="229"/>
      <c r="D31" s="230"/>
      <c r="E31" s="231">
        <f>D29+E29</f>
        <v>89406.26</v>
      </c>
      <c r="F31" s="232"/>
      <c r="G31" s="326">
        <f>G29+E29</f>
        <v>171900</v>
      </c>
      <c r="H31" s="233"/>
      <c r="I31" s="234"/>
      <c r="L31" s="2"/>
    </row>
    <row r="32" spans="1:12" ht="18.75" customHeight="1">
      <c r="A32" s="412" t="s">
        <v>57</v>
      </c>
      <c r="B32" s="413"/>
      <c r="C32" s="208"/>
      <c r="D32" s="228">
        <f>D30</f>
        <v>0.52010000000000001</v>
      </c>
      <c r="E32" s="209"/>
      <c r="F32" s="228">
        <f>F30+D30</f>
        <v>1</v>
      </c>
      <c r="G32" s="209"/>
      <c r="H32" s="209"/>
      <c r="I32" s="210"/>
      <c r="K32" s="12"/>
    </row>
    <row r="33" spans="1:8">
      <c r="A33" s="5"/>
      <c r="B33" s="5"/>
      <c r="C33" s="15"/>
      <c r="D33" s="6"/>
      <c r="E33" s="6"/>
      <c r="F33" s="6"/>
      <c r="G33" s="6"/>
      <c r="H33" s="6"/>
    </row>
    <row r="34" spans="1:8">
      <c r="A34" s="5"/>
      <c r="B34" s="242" t="s">
        <v>453</v>
      </c>
      <c r="C34" s="15"/>
      <c r="D34" s="6"/>
      <c r="E34" s="6"/>
      <c r="F34" s="6"/>
      <c r="G34" s="6"/>
      <c r="H34" s="6"/>
    </row>
    <row r="35" spans="1:8">
      <c r="A35" s="5"/>
      <c r="C35" s="15"/>
      <c r="D35" s="6"/>
      <c r="E35" s="6"/>
      <c r="F35" s="6"/>
      <c r="G35" s="12"/>
      <c r="H35" s="7"/>
    </row>
    <row r="36" spans="1:8">
      <c r="A36" s="1"/>
      <c r="B36" s="7" t="s">
        <v>454</v>
      </c>
      <c r="C36" s="13"/>
      <c r="D36" s="1"/>
      <c r="E36" s="1"/>
      <c r="F36" s="1"/>
      <c r="G36" s="1"/>
      <c r="H36" s="1"/>
    </row>
    <row r="37" spans="1:8">
      <c r="B37" s="7" t="s">
        <v>455</v>
      </c>
    </row>
  </sheetData>
  <mergeCells count="20">
    <mergeCell ref="F7:I7"/>
    <mergeCell ref="F8:I8"/>
    <mergeCell ref="D10:I10"/>
    <mergeCell ref="B1:I1"/>
    <mergeCell ref="B2:I2"/>
    <mergeCell ref="B3:I3"/>
    <mergeCell ref="B4:I4"/>
    <mergeCell ref="B5:I5"/>
    <mergeCell ref="B7:C7"/>
    <mergeCell ref="D7:E7"/>
    <mergeCell ref="F11:G11"/>
    <mergeCell ref="A29:B29"/>
    <mergeCell ref="D8:E8"/>
    <mergeCell ref="A32:B32"/>
    <mergeCell ref="A10:A12"/>
    <mergeCell ref="B10:B12"/>
    <mergeCell ref="B8:C8"/>
    <mergeCell ref="A30:B30"/>
    <mergeCell ref="A31:B31"/>
    <mergeCell ref="D11:E11"/>
  </mergeCells>
  <phoneticPr fontId="11" type="noConversion"/>
  <pageMargins left="0.48" right="0.5" top="0.28999999999999998" bottom="0.53" header="0.16" footer="0.32"/>
  <pageSetup paperSize="9" scale="83" fitToHeight="0" orientation="landscape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B1:H173"/>
  <sheetViews>
    <sheetView topLeftCell="A151" workbookViewId="0">
      <selection activeCell="B174" sqref="B174"/>
    </sheetView>
  </sheetViews>
  <sheetFormatPr defaultRowHeight="12.75"/>
  <cols>
    <col min="2" max="2" width="76.7109375" customWidth="1"/>
    <col min="6" max="6" width="13.28515625" bestFit="1" customWidth="1"/>
  </cols>
  <sheetData>
    <row r="1" spans="2:6">
      <c r="B1" s="438"/>
      <c r="C1" s="88"/>
      <c r="D1" s="87"/>
    </row>
    <row r="2" spans="2:6">
      <c r="B2" s="438"/>
      <c r="C2" s="88"/>
      <c r="D2" s="89"/>
    </row>
    <row r="3" spans="2:6">
      <c r="B3" s="438"/>
      <c r="C3" s="88"/>
      <c r="D3" s="90"/>
    </row>
    <row r="6" spans="2:6" ht="18">
      <c r="B6" s="91" t="s">
        <v>395</v>
      </c>
    </row>
    <row r="7" spans="2:6" ht="19.5" thickBot="1">
      <c r="B7" s="92"/>
    </row>
    <row r="8" spans="2:6" ht="13.5" thickBot="1">
      <c r="B8" s="93" t="s">
        <v>234</v>
      </c>
      <c r="C8" s="95"/>
    </row>
    <row r="9" spans="2:6" ht="13.5" thickBot="1">
      <c r="B9" s="94" t="s">
        <v>235</v>
      </c>
      <c r="C9" s="95"/>
    </row>
    <row r="10" spans="2:6" ht="13.5" thickBot="1">
      <c r="B10" s="94" t="s">
        <v>236</v>
      </c>
      <c r="C10" s="96" t="s">
        <v>237</v>
      </c>
      <c r="D10">
        <v>1</v>
      </c>
      <c r="E10">
        <v>0.2</v>
      </c>
      <c r="F10">
        <f>E10*D10</f>
        <v>0.2</v>
      </c>
    </row>
    <row r="11" spans="2:6" ht="13.5" thickBot="1">
      <c r="B11" s="94" t="s">
        <v>238</v>
      </c>
      <c r="C11" s="95"/>
      <c r="F11">
        <f t="shared" ref="F11:F74" si="0">E11*D11</f>
        <v>0</v>
      </c>
    </row>
    <row r="12" spans="2:6" ht="13.5" thickBot="1">
      <c r="B12" s="94" t="s">
        <v>239</v>
      </c>
      <c r="C12" s="96" t="s">
        <v>240</v>
      </c>
      <c r="D12">
        <v>4</v>
      </c>
      <c r="E12">
        <v>0.2</v>
      </c>
      <c r="F12">
        <f t="shared" si="0"/>
        <v>0.8</v>
      </c>
    </row>
    <row r="13" spans="2:6" ht="13.5" thickBot="1">
      <c r="B13" s="94" t="s">
        <v>236</v>
      </c>
      <c r="C13" s="96" t="s">
        <v>237</v>
      </c>
      <c r="D13">
        <v>1</v>
      </c>
      <c r="E13">
        <v>0.2</v>
      </c>
      <c r="F13">
        <f t="shared" si="0"/>
        <v>0.2</v>
      </c>
    </row>
    <row r="14" spans="2:6" ht="13.5" thickBot="1">
      <c r="B14" s="94" t="s">
        <v>241</v>
      </c>
      <c r="C14" s="95"/>
      <c r="F14">
        <f t="shared" si="0"/>
        <v>0</v>
      </c>
    </row>
    <row r="15" spans="2:6" ht="13.5" thickBot="1">
      <c r="B15" s="94" t="s">
        <v>242</v>
      </c>
      <c r="C15" s="96" t="s">
        <v>237</v>
      </c>
      <c r="D15">
        <v>1</v>
      </c>
      <c r="E15">
        <v>1</v>
      </c>
      <c r="F15">
        <f t="shared" si="0"/>
        <v>1</v>
      </c>
    </row>
    <row r="16" spans="2:6" ht="13.5" thickBot="1">
      <c r="B16" s="94" t="s">
        <v>243</v>
      </c>
      <c r="C16" s="95"/>
      <c r="F16">
        <f t="shared" si="0"/>
        <v>0</v>
      </c>
    </row>
    <row r="17" spans="2:7" ht="13.5" thickBot="1">
      <c r="B17" s="94" t="s">
        <v>244</v>
      </c>
      <c r="C17" s="96" t="s">
        <v>245</v>
      </c>
      <c r="D17">
        <v>2</v>
      </c>
      <c r="E17">
        <v>15</v>
      </c>
      <c r="F17">
        <f t="shared" si="0"/>
        <v>30</v>
      </c>
      <c r="G17" t="s">
        <v>385</v>
      </c>
    </row>
    <row r="18" spans="2:7" ht="13.5" thickBot="1">
      <c r="B18" s="94" t="s">
        <v>246</v>
      </c>
      <c r="C18" s="95"/>
      <c r="F18">
        <f t="shared" si="0"/>
        <v>0</v>
      </c>
    </row>
    <row r="19" spans="2:7" ht="13.5" thickBot="1">
      <c r="B19" s="94" t="s">
        <v>239</v>
      </c>
      <c r="C19" s="96" t="s">
        <v>240</v>
      </c>
      <c r="D19">
        <v>4</v>
      </c>
      <c r="E19">
        <v>13</v>
      </c>
      <c r="F19">
        <f t="shared" si="0"/>
        <v>52</v>
      </c>
      <c r="G19" t="s">
        <v>386</v>
      </c>
    </row>
    <row r="20" spans="2:7" ht="13.5" thickBot="1">
      <c r="B20" s="94" t="s">
        <v>247</v>
      </c>
      <c r="C20" s="95"/>
      <c r="F20">
        <f t="shared" si="0"/>
        <v>0</v>
      </c>
    </row>
    <row r="21" spans="2:7" ht="13.5" thickBot="1">
      <c r="B21" s="94" t="s">
        <v>236</v>
      </c>
      <c r="C21" s="96" t="s">
        <v>237</v>
      </c>
      <c r="D21">
        <v>1</v>
      </c>
      <c r="E21">
        <v>5</v>
      </c>
      <c r="F21">
        <f t="shared" si="0"/>
        <v>5</v>
      </c>
      <c r="G21" t="s">
        <v>387</v>
      </c>
    </row>
    <row r="22" spans="2:7" ht="13.5" thickBot="1">
      <c r="B22" s="94" t="s">
        <v>248</v>
      </c>
      <c r="C22" s="95"/>
      <c r="F22">
        <f t="shared" si="0"/>
        <v>0</v>
      </c>
    </row>
    <row r="23" spans="2:7" ht="13.5" thickBot="1">
      <c r="B23" s="94" t="s">
        <v>239</v>
      </c>
      <c r="C23" s="96" t="s">
        <v>237</v>
      </c>
      <c r="D23">
        <v>1</v>
      </c>
      <c r="F23">
        <f t="shared" si="0"/>
        <v>0</v>
      </c>
    </row>
    <row r="24" spans="2:7" ht="13.5" thickBot="1">
      <c r="B24" s="94" t="s">
        <v>249</v>
      </c>
      <c r="C24" s="95"/>
      <c r="F24">
        <f t="shared" si="0"/>
        <v>0</v>
      </c>
    </row>
    <row r="25" spans="2:7" ht="13.5" thickBot="1">
      <c r="B25" s="94" t="s">
        <v>250</v>
      </c>
      <c r="C25" s="96" t="s">
        <v>251</v>
      </c>
      <c r="D25">
        <v>12</v>
      </c>
      <c r="E25">
        <v>5</v>
      </c>
      <c r="F25">
        <f t="shared" si="0"/>
        <v>60</v>
      </c>
      <c r="G25" t="s">
        <v>388</v>
      </c>
    </row>
    <row r="26" spans="2:7" ht="13.5" thickBot="1">
      <c r="B26" s="94" t="s">
        <v>252</v>
      </c>
      <c r="C26" s="96" t="s">
        <v>240</v>
      </c>
      <c r="D26">
        <v>4</v>
      </c>
      <c r="E26">
        <v>3</v>
      </c>
      <c r="F26">
        <f t="shared" si="0"/>
        <v>12</v>
      </c>
    </row>
    <row r="27" spans="2:7" ht="13.5" thickBot="1">
      <c r="B27" s="94" t="s">
        <v>253</v>
      </c>
      <c r="C27" s="95"/>
      <c r="F27">
        <f t="shared" si="0"/>
        <v>0</v>
      </c>
    </row>
    <row r="28" spans="2:7" ht="13.5" thickBot="1">
      <c r="B28" s="94" t="s">
        <v>239</v>
      </c>
      <c r="C28" s="96" t="s">
        <v>254</v>
      </c>
      <c r="D28">
        <v>5</v>
      </c>
      <c r="E28">
        <v>7</v>
      </c>
      <c r="F28">
        <f t="shared" si="0"/>
        <v>35</v>
      </c>
    </row>
    <row r="29" spans="2:7" ht="13.5" thickBot="1">
      <c r="B29" s="94" t="s">
        <v>236</v>
      </c>
      <c r="C29" s="96" t="s">
        <v>245</v>
      </c>
      <c r="D29">
        <v>2</v>
      </c>
      <c r="E29">
        <v>5</v>
      </c>
      <c r="F29">
        <f t="shared" si="0"/>
        <v>10</v>
      </c>
    </row>
    <row r="30" spans="2:7" ht="13.5" thickBot="1">
      <c r="B30" s="94" t="s">
        <v>255</v>
      </c>
      <c r="C30" s="95"/>
      <c r="F30">
        <f t="shared" si="0"/>
        <v>0</v>
      </c>
    </row>
    <row r="31" spans="2:7" ht="13.5" thickBot="1">
      <c r="B31" s="94" t="s">
        <v>239</v>
      </c>
      <c r="C31" s="96" t="s">
        <v>256</v>
      </c>
      <c r="D31">
        <v>3</v>
      </c>
      <c r="E31">
        <v>10</v>
      </c>
      <c r="F31">
        <f t="shared" si="0"/>
        <v>30</v>
      </c>
    </row>
    <row r="32" spans="2:7" ht="13.5" thickBot="1">
      <c r="B32" s="93" t="s">
        <v>257</v>
      </c>
      <c r="C32" s="95"/>
      <c r="F32">
        <f t="shared" si="0"/>
        <v>0</v>
      </c>
    </row>
    <row r="33" spans="2:7" ht="13.5" thickBot="1">
      <c r="B33" s="94" t="s">
        <v>258</v>
      </c>
      <c r="C33" s="95"/>
      <c r="F33">
        <f t="shared" si="0"/>
        <v>0</v>
      </c>
    </row>
    <row r="34" spans="2:7" ht="13.5" thickBot="1">
      <c r="B34" s="94" t="s">
        <v>259</v>
      </c>
      <c r="C34" s="96" t="s">
        <v>240</v>
      </c>
      <c r="D34">
        <v>4</v>
      </c>
      <c r="E34">
        <v>0.2</v>
      </c>
      <c r="F34">
        <f t="shared" si="0"/>
        <v>0.8</v>
      </c>
    </row>
    <row r="35" spans="2:7" ht="13.5" thickBot="1">
      <c r="B35" s="94" t="s">
        <v>260</v>
      </c>
      <c r="C35" s="95"/>
      <c r="F35">
        <f t="shared" si="0"/>
        <v>0</v>
      </c>
    </row>
    <row r="36" spans="2:7" ht="13.5" thickBot="1">
      <c r="B36" s="94" t="s">
        <v>261</v>
      </c>
      <c r="C36" s="96" t="s">
        <v>245</v>
      </c>
      <c r="D36">
        <v>2</v>
      </c>
      <c r="E36">
        <v>0.3</v>
      </c>
      <c r="F36">
        <f t="shared" si="0"/>
        <v>0.6</v>
      </c>
    </row>
    <row r="37" spans="2:7" ht="13.5" thickBot="1">
      <c r="B37" s="94" t="s">
        <v>262</v>
      </c>
      <c r="C37" s="96" t="s">
        <v>263</v>
      </c>
      <c r="D37">
        <v>143</v>
      </c>
      <c r="E37">
        <v>0.3</v>
      </c>
      <c r="F37">
        <f t="shared" si="0"/>
        <v>42.9</v>
      </c>
    </row>
    <row r="38" spans="2:7" ht="13.5" thickBot="1">
      <c r="B38" s="94" t="s">
        <v>264</v>
      </c>
      <c r="C38" s="95"/>
      <c r="F38">
        <f t="shared" si="0"/>
        <v>0</v>
      </c>
    </row>
    <row r="39" spans="2:7" ht="13.5" thickBot="1">
      <c r="B39" s="94" t="s">
        <v>265</v>
      </c>
      <c r="C39" s="96" t="s">
        <v>237</v>
      </c>
      <c r="D39">
        <v>1</v>
      </c>
      <c r="E39">
        <v>6</v>
      </c>
      <c r="F39">
        <f t="shared" si="0"/>
        <v>6</v>
      </c>
      <c r="G39" t="s">
        <v>389</v>
      </c>
    </row>
    <row r="40" spans="2:7" ht="13.5" thickBot="1">
      <c r="B40" s="94" t="s">
        <v>266</v>
      </c>
      <c r="C40" s="95"/>
      <c r="F40">
        <f t="shared" si="0"/>
        <v>0</v>
      </c>
    </row>
    <row r="41" spans="2:7" ht="13.5" thickBot="1">
      <c r="B41" s="94" t="s">
        <v>267</v>
      </c>
      <c r="C41" s="96" t="s">
        <v>245</v>
      </c>
      <c r="D41">
        <v>2</v>
      </c>
      <c r="E41">
        <v>0.1</v>
      </c>
      <c r="F41">
        <f t="shared" si="0"/>
        <v>0.2</v>
      </c>
    </row>
    <row r="42" spans="2:7" ht="13.5" thickBot="1">
      <c r="B42" s="94" t="s">
        <v>268</v>
      </c>
      <c r="C42" s="96" t="s">
        <v>269</v>
      </c>
      <c r="D42">
        <v>140</v>
      </c>
      <c r="E42">
        <v>0.1</v>
      </c>
      <c r="F42">
        <f t="shared" si="0"/>
        <v>14</v>
      </c>
    </row>
    <row r="43" spans="2:7" ht="13.5" thickBot="1">
      <c r="B43" s="94" t="s">
        <v>270</v>
      </c>
      <c r="C43" s="96" t="s">
        <v>240</v>
      </c>
      <c r="D43">
        <v>4</v>
      </c>
      <c r="E43">
        <v>0.1</v>
      </c>
      <c r="F43">
        <f t="shared" si="0"/>
        <v>0.4</v>
      </c>
    </row>
    <row r="44" spans="2:7" ht="13.5" thickBot="1">
      <c r="B44" s="93" t="s">
        <v>271</v>
      </c>
      <c r="C44" s="95"/>
      <c r="F44">
        <f t="shared" si="0"/>
        <v>0</v>
      </c>
    </row>
    <row r="45" spans="2:7" ht="13.5" thickBot="1">
      <c r="B45" s="94" t="s">
        <v>272</v>
      </c>
      <c r="C45" s="95"/>
      <c r="F45">
        <f t="shared" si="0"/>
        <v>0</v>
      </c>
    </row>
    <row r="46" spans="2:7" ht="13.5" thickBot="1">
      <c r="B46" s="94" t="s">
        <v>273</v>
      </c>
      <c r="C46" s="96" t="s">
        <v>274</v>
      </c>
      <c r="D46">
        <v>5</v>
      </c>
      <c r="E46">
        <v>1</v>
      </c>
      <c r="F46">
        <f t="shared" si="0"/>
        <v>5</v>
      </c>
      <c r="G46" t="s">
        <v>390</v>
      </c>
    </row>
    <row r="47" spans="2:7" ht="13.5" thickBot="1">
      <c r="B47" s="94" t="s">
        <v>275</v>
      </c>
      <c r="C47" s="95"/>
      <c r="F47">
        <f t="shared" si="0"/>
        <v>0</v>
      </c>
    </row>
    <row r="48" spans="2:7" ht="13.5" thickBot="1">
      <c r="B48" s="94" t="s">
        <v>273</v>
      </c>
      <c r="C48" s="96" t="s">
        <v>276</v>
      </c>
      <c r="D48">
        <v>250</v>
      </c>
      <c r="E48">
        <v>1</v>
      </c>
      <c r="F48">
        <f t="shared" si="0"/>
        <v>250</v>
      </c>
    </row>
    <row r="49" spans="2:7" ht="13.5" thickBot="1">
      <c r="B49" s="93" t="s">
        <v>277</v>
      </c>
      <c r="C49" s="95"/>
      <c r="F49">
        <f t="shared" si="0"/>
        <v>0</v>
      </c>
    </row>
    <row r="50" spans="2:7" ht="13.5" thickBot="1">
      <c r="B50" s="94" t="s">
        <v>278</v>
      </c>
      <c r="C50" s="95"/>
      <c r="F50">
        <f t="shared" si="0"/>
        <v>0</v>
      </c>
    </row>
    <row r="51" spans="2:7" ht="13.5" thickBot="1">
      <c r="B51" s="94" t="s">
        <v>279</v>
      </c>
      <c r="C51" s="96" t="s">
        <v>280</v>
      </c>
      <c r="D51">
        <v>400</v>
      </c>
      <c r="E51">
        <v>1</v>
      </c>
      <c r="F51">
        <f t="shared" si="0"/>
        <v>400</v>
      </c>
    </row>
    <row r="52" spans="2:7" ht="13.5" thickBot="1">
      <c r="B52" s="94" t="s">
        <v>281</v>
      </c>
      <c r="C52" s="96" t="s">
        <v>282</v>
      </c>
      <c r="D52">
        <v>4</v>
      </c>
      <c r="E52">
        <v>4</v>
      </c>
      <c r="F52">
        <f t="shared" si="0"/>
        <v>16</v>
      </c>
    </row>
    <row r="53" spans="2:7" ht="13.5" thickBot="1">
      <c r="B53" s="94" t="s">
        <v>273</v>
      </c>
      <c r="C53" s="96" t="s">
        <v>283</v>
      </c>
      <c r="D53">
        <v>250</v>
      </c>
      <c r="E53">
        <v>1</v>
      </c>
      <c r="F53">
        <f t="shared" si="0"/>
        <v>250</v>
      </c>
    </row>
    <row r="54" spans="2:7" ht="13.5" thickBot="1">
      <c r="B54" s="93" t="s">
        <v>284</v>
      </c>
      <c r="C54" s="95"/>
      <c r="F54">
        <f t="shared" si="0"/>
        <v>0</v>
      </c>
    </row>
    <row r="55" spans="2:7" ht="13.5" thickBot="1">
      <c r="B55" s="94" t="s">
        <v>285</v>
      </c>
      <c r="C55" s="95"/>
      <c r="F55">
        <f t="shared" si="0"/>
        <v>0</v>
      </c>
    </row>
    <row r="56" spans="2:7" ht="13.5" thickBot="1">
      <c r="B56" s="94" t="s">
        <v>286</v>
      </c>
      <c r="C56" s="96" t="s">
        <v>287</v>
      </c>
      <c r="D56">
        <v>14</v>
      </c>
      <c r="E56">
        <v>30</v>
      </c>
      <c r="F56">
        <f t="shared" si="0"/>
        <v>420</v>
      </c>
      <c r="G56" t="s">
        <v>385</v>
      </c>
    </row>
    <row r="57" spans="2:7" ht="13.5" thickBot="1">
      <c r="B57" s="93" t="s">
        <v>288</v>
      </c>
      <c r="C57" s="95"/>
      <c r="F57">
        <f t="shared" si="0"/>
        <v>0</v>
      </c>
    </row>
    <row r="58" spans="2:7" ht="13.5" thickBot="1">
      <c r="B58" s="94" t="s">
        <v>289</v>
      </c>
      <c r="C58" s="95"/>
      <c r="F58">
        <f t="shared" si="0"/>
        <v>0</v>
      </c>
    </row>
    <row r="59" spans="2:7" ht="13.5" thickBot="1">
      <c r="B59" s="94" t="s">
        <v>290</v>
      </c>
      <c r="C59" s="96" t="s">
        <v>291</v>
      </c>
      <c r="D59">
        <v>2</v>
      </c>
      <c r="E59">
        <v>3</v>
      </c>
      <c r="F59">
        <f t="shared" si="0"/>
        <v>6</v>
      </c>
    </row>
    <row r="60" spans="2:7" ht="13.5" thickBot="1">
      <c r="B60" s="94" t="s">
        <v>292</v>
      </c>
      <c r="C60" s="96" t="s">
        <v>293</v>
      </c>
      <c r="D60">
        <v>1</v>
      </c>
      <c r="E60">
        <v>2</v>
      </c>
      <c r="F60">
        <f t="shared" si="0"/>
        <v>2</v>
      </c>
    </row>
    <row r="61" spans="2:7" ht="13.5" thickBot="1">
      <c r="B61" s="93" t="s">
        <v>294</v>
      </c>
      <c r="C61" s="95"/>
      <c r="F61">
        <f t="shared" si="0"/>
        <v>0</v>
      </c>
    </row>
    <row r="62" spans="2:7" ht="13.5" thickBot="1">
      <c r="B62" s="94" t="s">
        <v>295</v>
      </c>
      <c r="C62" s="95"/>
      <c r="F62">
        <f t="shared" si="0"/>
        <v>0</v>
      </c>
    </row>
    <row r="63" spans="2:7" ht="13.5" thickBot="1">
      <c r="B63" s="94" t="s">
        <v>296</v>
      </c>
      <c r="C63" s="96" t="s">
        <v>245</v>
      </c>
      <c r="D63">
        <v>2</v>
      </c>
      <c r="F63">
        <f t="shared" si="0"/>
        <v>0</v>
      </c>
    </row>
    <row r="64" spans="2:7" ht="13.5" thickBot="1">
      <c r="B64" s="94" t="s">
        <v>297</v>
      </c>
      <c r="C64" s="95"/>
      <c r="F64">
        <f t="shared" si="0"/>
        <v>0</v>
      </c>
    </row>
    <row r="65" spans="2:8" ht="13.5" thickBot="1">
      <c r="B65" s="94" t="s">
        <v>298</v>
      </c>
      <c r="C65" s="96" t="s">
        <v>299</v>
      </c>
      <c r="D65">
        <v>9</v>
      </c>
      <c r="E65">
        <v>20</v>
      </c>
      <c r="F65">
        <f t="shared" si="0"/>
        <v>180</v>
      </c>
    </row>
    <row r="66" spans="2:8" ht="13.5" thickBot="1">
      <c r="B66" s="94" t="s">
        <v>300</v>
      </c>
      <c r="C66" s="96" t="s">
        <v>245</v>
      </c>
      <c r="D66">
        <v>2</v>
      </c>
      <c r="E66">
        <v>20</v>
      </c>
      <c r="F66">
        <f t="shared" si="0"/>
        <v>40</v>
      </c>
    </row>
    <row r="67" spans="2:8" ht="13.5" thickBot="1">
      <c r="B67" s="93" t="s">
        <v>301</v>
      </c>
      <c r="C67" s="95"/>
      <c r="F67">
        <f t="shared" si="0"/>
        <v>0</v>
      </c>
    </row>
    <row r="68" spans="2:8" ht="13.5" thickBot="1">
      <c r="B68" s="94" t="s">
        <v>302</v>
      </c>
      <c r="C68" s="95"/>
      <c r="F68">
        <f t="shared" si="0"/>
        <v>0</v>
      </c>
    </row>
    <row r="69" spans="2:8" ht="13.5" thickBot="1">
      <c r="B69" s="94" t="s">
        <v>303</v>
      </c>
      <c r="C69" s="96" t="s">
        <v>237</v>
      </c>
      <c r="D69">
        <v>1</v>
      </c>
      <c r="E69">
        <v>20</v>
      </c>
      <c r="F69">
        <f t="shared" si="0"/>
        <v>20</v>
      </c>
    </row>
    <row r="70" spans="2:8" ht="13.5" thickBot="1">
      <c r="B70" s="94" t="s">
        <v>304</v>
      </c>
      <c r="C70" s="95"/>
      <c r="F70">
        <f t="shared" si="0"/>
        <v>0</v>
      </c>
    </row>
    <row r="71" spans="2:8" ht="13.5" thickBot="1">
      <c r="B71" s="94" t="s">
        <v>300</v>
      </c>
      <c r="C71" s="96" t="s">
        <v>305</v>
      </c>
      <c r="D71">
        <v>20</v>
      </c>
      <c r="E71">
        <v>20</v>
      </c>
      <c r="F71">
        <f t="shared" si="0"/>
        <v>400</v>
      </c>
    </row>
    <row r="72" spans="2:8" ht="13.5" thickBot="1">
      <c r="B72" s="94" t="s">
        <v>306</v>
      </c>
      <c r="C72" s="96" t="s">
        <v>237</v>
      </c>
      <c r="D72">
        <v>1</v>
      </c>
      <c r="E72">
        <v>20</v>
      </c>
      <c r="F72">
        <f t="shared" si="0"/>
        <v>20</v>
      </c>
    </row>
    <row r="73" spans="2:8" ht="13.5" thickBot="1">
      <c r="B73" s="93" t="s">
        <v>307</v>
      </c>
      <c r="C73" s="95"/>
      <c r="F73">
        <f t="shared" si="0"/>
        <v>0</v>
      </c>
    </row>
    <row r="74" spans="2:8" ht="13.5" thickBot="1">
      <c r="B74" s="94" t="s">
        <v>308</v>
      </c>
      <c r="C74" s="95"/>
      <c r="F74">
        <f t="shared" si="0"/>
        <v>0</v>
      </c>
    </row>
    <row r="75" spans="2:8" ht="13.5" thickBot="1">
      <c r="B75" s="94" t="s">
        <v>309</v>
      </c>
      <c r="C75" s="96" t="s">
        <v>254</v>
      </c>
      <c r="D75">
        <v>5</v>
      </c>
      <c r="E75">
        <v>30</v>
      </c>
      <c r="F75">
        <f t="shared" ref="F75:F138" si="1">E75*D75</f>
        <v>150</v>
      </c>
      <c r="H75" t="s">
        <v>392</v>
      </c>
    </row>
    <row r="76" spans="2:8" ht="13.5" thickBot="1">
      <c r="B76" s="94" t="s">
        <v>310</v>
      </c>
      <c r="C76" s="96" t="s">
        <v>237</v>
      </c>
      <c r="D76">
        <v>1</v>
      </c>
      <c r="E76">
        <v>30</v>
      </c>
      <c r="F76">
        <f t="shared" si="1"/>
        <v>30</v>
      </c>
    </row>
    <row r="77" spans="2:8" ht="13.5" thickBot="1">
      <c r="B77" s="94" t="s">
        <v>311</v>
      </c>
      <c r="C77" s="96" t="s">
        <v>237</v>
      </c>
      <c r="D77">
        <v>1</v>
      </c>
      <c r="E77">
        <v>50</v>
      </c>
      <c r="F77">
        <f t="shared" si="1"/>
        <v>50</v>
      </c>
    </row>
    <row r="78" spans="2:8" ht="13.5" thickBot="1">
      <c r="B78" s="94" t="s">
        <v>312</v>
      </c>
      <c r="C78" s="95"/>
      <c r="F78">
        <f t="shared" si="1"/>
        <v>0</v>
      </c>
    </row>
    <row r="79" spans="2:8" ht="13.5" thickBot="1">
      <c r="B79" s="94" t="s">
        <v>313</v>
      </c>
      <c r="C79" s="96" t="s">
        <v>245</v>
      </c>
      <c r="D79">
        <v>2</v>
      </c>
      <c r="E79">
        <v>40</v>
      </c>
      <c r="F79">
        <f t="shared" si="1"/>
        <v>80</v>
      </c>
    </row>
    <row r="80" spans="2:8" ht="13.5" thickBot="1">
      <c r="B80" s="93" t="s">
        <v>314</v>
      </c>
      <c r="C80" s="95"/>
      <c r="F80">
        <f t="shared" si="1"/>
        <v>0</v>
      </c>
    </row>
    <row r="81" spans="2:8" ht="13.5" thickBot="1">
      <c r="B81" s="94" t="s">
        <v>315</v>
      </c>
      <c r="C81" s="95"/>
      <c r="F81">
        <f t="shared" si="1"/>
        <v>0</v>
      </c>
    </row>
    <row r="82" spans="2:8" ht="13.5" thickBot="1">
      <c r="B82" s="94" t="s">
        <v>250</v>
      </c>
      <c r="C82" s="96" t="s">
        <v>316</v>
      </c>
      <c r="D82">
        <v>50</v>
      </c>
      <c r="E82">
        <v>2</v>
      </c>
      <c r="F82">
        <f t="shared" si="1"/>
        <v>100</v>
      </c>
    </row>
    <row r="83" spans="2:8" ht="13.5" thickBot="1">
      <c r="B83" s="94" t="s">
        <v>252</v>
      </c>
      <c r="C83" s="96" t="s">
        <v>317</v>
      </c>
      <c r="D83">
        <v>90</v>
      </c>
      <c r="E83">
        <v>2</v>
      </c>
      <c r="F83">
        <f t="shared" si="1"/>
        <v>180</v>
      </c>
    </row>
    <row r="84" spans="2:8" ht="13.5" thickBot="1">
      <c r="B84" s="94" t="s">
        <v>318</v>
      </c>
      <c r="C84" s="95"/>
      <c r="F84">
        <f t="shared" si="1"/>
        <v>0</v>
      </c>
    </row>
    <row r="85" spans="2:8" ht="13.5" thickBot="1">
      <c r="B85" s="94" t="s">
        <v>250</v>
      </c>
      <c r="C85" s="96" t="s">
        <v>319</v>
      </c>
      <c r="D85">
        <v>70</v>
      </c>
      <c r="E85">
        <v>4.9000000000000004</v>
      </c>
      <c r="F85">
        <f t="shared" si="1"/>
        <v>343</v>
      </c>
      <c r="H85" t="s">
        <v>393</v>
      </c>
    </row>
    <row r="86" spans="2:8" ht="13.5" thickBot="1">
      <c r="B86" s="94" t="s">
        <v>252</v>
      </c>
      <c r="C86" s="96" t="s">
        <v>320</v>
      </c>
      <c r="D86">
        <v>130</v>
      </c>
      <c r="E86">
        <v>2.5</v>
      </c>
      <c r="F86">
        <f t="shared" si="1"/>
        <v>325</v>
      </c>
    </row>
    <row r="87" spans="2:8" ht="13.5" thickBot="1">
      <c r="B87" s="93" t="s">
        <v>321</v>
      </c>
      <c r="C87" s="95"/>
      <c r="F87">
        <f t="shared" si="1"/>
        <v>0</v>
      </c>
    </row>
    <row r="88" spans="2:8" ht="13.5" thickBot="1">
      <c r="B88" s="94" t="s">
        <v>322</v>
      </c>
      <c r="C88" s="95"/>
      <c r="F88">
        <f t="shared" si="1"/>
        <v>0</v>
      </c>
    </row>
    <row r="89" spans="2:8" ht="13.5" thickBot="1">
      <c r="B89" s="94" t="s">
        <v>239</v>
      </c>
      <c r="C89" s="96" t="s">
        <v>323</v>
      </c>
      <c r="D89">
        <v>20</v>
      </c>
      <c r="E89">
        <v>5</v>
      </c>
      <c r="F89">
        <f t="shared" si="1"/>
        <v>100</v>
      </c>
    </row>
    <row r="90" spans="2:8" ht="13.5" thickBot="1">
      <c r="B90" s="93" t="s">
        <v>324</v>
      </c>
      <c r="C90" s="95"/>
      <c r="F90">
        <f t="shared" si="1"/>
        <v>0</v>
      </c>
    </row>
    <row r="91" spans="2:8" ht="13.5" thickBot="1">
      <c r="B91" s="94" t="s">
        <v>318</v>
      </c>
      <c r="C91" s="95"/>
      <c r="F91">
        <f t="shared" si="1"/>
        <v>0</v>
      </c>
    </row>
    <row r="92" spans="2:8" ht="13.5" thickBot="1">
      <c r="B92" s="94" t="s">
        <v>236</v>
      </c>
      <c r="C92" s="96" t="s">
        <v>293</v>
      </c>
      <c r="D92">
        <v>1</v>
      </c>
      <c r="E92">
        <v>2.5</v>
      </c>
      <c r="F92">
        <f t="shared" si="1"/>
        <v>2.5</v>
      </c>
    </row>
    <row r="93" spans="2:8" ht="13.5" thickBot="1">
      <c r="B93" s="93" t="s">
        <v>325</v>
      </c>
      <c r="C93" s="95"/>
      <c r="F93">
        <f t="shared" si="1"/>
        <v>0</v>
      </c>
    </row>
    <row r="94" spans="2:8" ht="13.5" thickBot="1">
      <c r="B94" s="94" t="s">
        <v>326</v>
      </c>
      <c r="C94" s="95"/>
      <c r="F94">
        <f t="shared" si="1"/>
        <v>0</v>
      </c>
    </row>
    <row r="95" spans="2:8" ht="13.5" thickBot="1">
      <c r="B95" s="94" t="s">
        <v>327</v>
      </c>
      <c r="C95" s="96" t="s">
        <v>328</v>
      </c>
      <c r="D95">
        <v>29</v>
      </c>
      <c r="E95">
        <v>80</v>
      </c>
      <c r="F95">
        <f t="shared" si="1"/>
        <v>2320</v>
      </c>
    </row>
    <row r="96" spans="2:8" ht="13.5" thickBot="1">
      <c r="B96" s="94" t="s">
        <v>329</v>
      </c>
      <c r="C96" s="95"/>
      <c r="F96">
        <f t="shared" si="1"/>
        <v>0</v>
      </c>
    </row>
    <row r="97" spans="2:6" ht="13.5" thickBot="1">
      <c r="B97" s="94" t="s">
        <v>330</v>
      </c>
      <c r="C97" s="96" t="s">
        <v>328</v>
      </c>
      <c r="D97">
        <v>29</v>
      </c>
      <c r="E97">
        <v>3</v>
      </c>
      <c r="F97">
        <f t="shared" si="1"/>
        <v>87</v>
      </c>
    </row>
    <row r="98" spans="2:6" ht="13.5" thickBot="1">
      <c r="B98" s="93" t="s">
        <v>331</v>
      </c>
      <c r="C98" s="95"/>
      <c r="F98">
        <f t="shared" si="1"/>
        <v>0</v>
      </c>
    </row>
    <row r="99" spans="2:6" ht="13.5" thickBot="1">
      <c r="B99" s="94" t="s">
        <v>332</v>
      </c>
      <c r="C99" s="95"/>
      <c r="F99">
        <f t="shared" si="1"/>
        <v>0</v>
      </c>
    </row>
    <row r="100" spans="2:6" ht="13.5" thickBot="1">
      <c r="B100" s="94" t="s">
        <v>333</v>
      </c>
      <c r="C100" s="96" t="s">
        <v>328</v>
      </c>
      <c r="D100">
        <v>29</v>
      </c>
      <c r="E100">
        <v>30</v>
      </c>
      <c r="F100">
        <f t="shared" si="1"/>
        <v>870</v>
      </c>
    </row>
    <row r="101" spans="2:6" ht="13.5" thickBot="1">
      <c r="B101" s="93" t="s">
        <v>334</v>
      </c>
      <c r="C101" s="95"/>
      <c r="F101">
        <f t="shared" si="1"/>
        <v>0</v>
      </c>
    </row>
    <row r="102" spans="2:6" ht="13.5" thickBot="1">
      <c r="B102" s="94" t="s">
        <v>335</v>
      </c>
      <c r="C102" s="95"/>
      <c r="F102">
        <f t="shared" si="1"/>
        <v>0</v>
      </c>
    </row>
    <row r="103" spans="2:6" ht="13.5" thickBot="1">
      <c r="B103" s="94" t="s">
        <v>336</v>
      </c>
      <c r="C103" s="96" t="s">
        <v>245</v>
      </c>
      <c r="F103">
        <f t="shared" si="1"/>
        <v>0</v>
      </c>
    </row>
    <row r="104" spans="2:6" ht="13.5" thickBot="1">
      <c r="B104" s="94" t="s">
        <v>337</v>
      </c>
      <c r="C104" s="95"/>
      <c r="F104">
        <f t="shared" si="1"/>
        <v>0</v>
      </c>
    </row>
    <row r="105" spans="2:6" ht="13.5" thickBot="1">
      <c r="B105" s="94" t="s">
        <v>239</v>
      </c>
      <c r="C105" s="96" t="s">
        <v>237</v>
      </c>
      <c r="F105">
        <f t="shared" si="1"/>
        <v>0</v>
      </c>
    </row>
    <row r="106" spans="2:6" ht="13.5" thickBot="1">
      <c r="B106" s="94" t="s">
        <v>338</v>
      </c>
      <c r="C106" s="95"/>
      <c r="F106">
        <f t="shared" si="1"/>
        <v>0</v>
      </c>
    </row>
    <row r="107" spans="2:6" ht="13.5" thickBot="1">
      <c r="B107" s="94" t="s">
        <v>339</v>
      </c>
      <c r="C107" s="96" t="s">
        <v>237</v>
      </c>
      <c r="F107">
        <f t="shared" si="1"/>
        <v>0</v>
      </c>
    </row>
    <row r="108" spans="2:6" ht="13.5" thickBot="1">
      <c r="B108" s="94" t="s">
        <v>340</v>
      </c>
      <c r="C108" s="95"/>
      <c r="F108">
        <f t="shared" si="1"/>
        <v>0</v>
      </c>
    </row>
    <row r="109" spans="2:6" ht="13.5" thickBot="1">
      <c r="B109" s="94" t="s">
        <v>341</v>
      </c>
      <c r="C109" s="96" t="s">
        <v>245</v>
      </c>
      <c r="F109">
        <f t="shared" si="1"/>
        <v>0</v>
      </c>
    </row>
    <row r="110" spans="2:6" ht="13.5" thickBot="1">
      <c r="B110" s="94" t="s">
        <v>342</v>
      </c>
      <c r="C110" s="95"/>
      <c r="F110">
        <f t="shared" si="1"/>
        <v>0</v>
      </c>
    </row>
    <row r="111" spans="2:6" ht="13.5" thickBot="1">
      <c r="B111" s="94" t="s">
        <v>343</v>
      </c>
      <c r="C111" s="96" t="s">
        <v>237</v>
      </c>
      <c r="F111">
        <f t="shared" si="1"/>
        <v>0</v>
      </c>
    </row>
    <row r="112" spans="2:6" ht="13.5" thickBot="1">
      <c r="B112" s="94" t="s">
        <v>344</v>
      </c>
      <c r="C112" s="95"/>
      <c r="F112">
        <f t="shared" si="1"/>
        <v>0</v>
      </c>
    </row>
    <row r="113" spans="2:7" ht="13.5" thickBot="1">
      <c r="B113" s="94" t="s">
        <v>345</v>
      </c>
      <c r="C113" s="96" t="s">
        <v>237</v>
      </c>
      <c r="F113">
        <f t="shared" si="1"/>
        <v>0</v>
      </c>
    </row>
    <row r="114" spans="2:7" ht="13.5" thickBot="1">
      <c r="B114" s="94" t="s">
        <v>346</v>
      </c>
      <c r="C114" s="95"/>
      <c r="F114">
        <f t="shared" si="1"/>
        <v>0</v>
      </c>
    </row>
    <row r="115" spans="2:7" ht="13.5" thickBot="1">
      <c r="B115" s="94" t="s">
        <v>347</v>
      </c>
      <c r="C115" s="96" t="s">
        <v>237</v>
      </c>
      <c r="F115">
        <f t="shared" si="1"/>
        <v>0</v>
      </c>
    </row>
    <row r="116" spans="2:7" ht="13.5" thickBot="1">
      <c r="B116" s="94" t="s">
        <v>348</v>
      </c>
      <c r="C116" s="95"/>
      <c r="F116">
        <f t="shared" si="1"/>
        <v>0</v>
      </c>
    </row>
    <row r="117" spans="2:7" ht="13.5" thickBot="1">
      <c r="B117" s="94" t="s">
        <v>349</v>
      </c>
      <c r="C117" s="96" t="s">
        <v>237</v>
      </c>
      <c r="F117">
        <f t="shared" si="1"/>
        <v>0</v>
      </c>
    </row>
    <row r="118" spans="2:7" ht="13.5" thickBot="1">
      <c r="B118" s="93" t="s">
        <v>350</v>
      </c>
      <c r="C118" s="95"/>
      <c r="F118">
        <f t="shared" si="1"/>
        <v>0</v>
      </c>
    </row>
    <row r="119" spans="2:7" ht="13.5" thickBot="1">
      <c r="B119" s="94" t="s">
        <v>351</v>
      </c>
      <c r="C119" s="95"/>
      <c r="F119">
        <f t="shared" si="1"/>
        <v>0</v>
      </c>
    </row>
    <row r="120" spans="2:7" ht="13.5" thickBot="1">
      <c r="B120" s="94" t="s">
        <v>352</v>
      </c>
      <c r="C120" s="96" t="s">
        <v>237</v>
      </c>
      <c r="F120">
        <f t="shared" si="1"/>
        <v>0</v>
      </c>
    </row>
    <row r="121" spans="2:7" ht="13.5" thickBot="1">
      <c r="B121" s="93" t="s">
        <v>353</v>
      </c>
      <c r="C121" s="95"/>
      <c r="F121">
        <f t="shared" si="1"/>
        <v>0</v>
      </c>
    </row>
    <row r="122" spans="2:7" ht="13.5" thickBot="1">
      <c r="B122" s="94" t="s">
        <v>354</v>
      </c>
      <c r="C122" s="95"/>
      <c r="F122">
        <f t="shared" si="1"/>
        <v>0</v>
      </c>
    </row>
    <row r="123" spans="2:7" ht="13.5" thickBot="1">
      <c r="B123" s="94" t="s">
        <v>355</v>
      </c>
      <c r="C123" s="96" t="s">
        <v>237</v>
      </c>
      <c r="D123">
        <v>1</v>
      </c>
      <c r="E123">
        <v>250</v>
      </c>
      <c r="F123">
        <f t="shared" si="1"/>
        <v>250</v>
      </c>
      <c r="G123" t="s">
        <v>391</v>
      </c>
    </row>
    <row r="124" spans="2:7" ht="13.5" thickBot="1">
      <c r="B124" s="93" t="s">
        <v>356</v>
      </c>
      <c r="C124" s="95"/>
      <c r="F124">
        <f t="shared" si="1"/>
        <v>0</v>
      </c>
    </row>
    <row r="125" spans="2:7" ht="13.5" thickBot="1">
      <c r="B125" s="94" t="s">
        <v>243</v>
      </c>
      <c r="C125" s="95"/>
      <c r="F125">
        <f t="shared" si="1"/>
        <v>0</v>
      </c>
    </row>
    <row r="126" spans="2:7" ht="13.5" thickBot="1">
      <c r="B126" s="94" t="s">
        <v>244</v>
      </c>
      <c r="C126" s="96" t="s">
        <v>245</v>
      </c>
      <c r="D126">
        <v>2</v>
      </c>
      <c r="E126">
        <v>15</v>
      </c>
      <c r="F126">
        <f t="shared" si="1"/>
        <v>30</v>
      </c>
    </row>
    <row r="127" spans="2:7" ht="13.5" thickBot="1">
      <c r="B127" s="93" t="s">
        <v>357</v>
      </c>
      <c r="C127" s="95"/>
      <c r="F127">
        <f t="shared" si="1"/>
        <v>0</v>
      </c>
    </row>
    <row r="128" spans="2:7" ht="13.5" thickBot="1">
      <c r="B128" s="94" t="s">
        <v>358</v>
      </c>
      <c r="C128" s="95"/>
      <c r="F128">
        <f t="shared" si="1"/>
        <v>0</v>
      </c>
    </row>
    <row r="129" spans="2:6" ht="13.5" thickBot="1">
      <c r="B129" s="94" t="s">
        <v>359</v>
      </c>
      <c r="C129" s="96" t="s">
        <v>245</v>
      </c>
      <c r="D129">
        <v>2</v>
      </c>
      <c r="E129">
        <v>30</v>
      </c>
      <c r="F129">
        <f t="shared" si="1"/>
        <v>60</v>
      </c>
    </row>
    <row r="130" spans="2:6" ht="13.5" thickBot="1">
      <c r="B130" s="94" t="s">
        <v>360</v>
      </c>
      <c r="C130" s="96" t="s">
        <v>245</v>
      </c>
      <c r="D130">
        <v>2</v>
      </c>
      <c r="E130">
        <v>5</v>
      </c>
      <c r="F130">
        <f t="shared" si="1"/>
        <v>10</v>
      </c>
    </row>
    <row r="131" spans="2:6" ht="13.5" thickBot="1">
      <c r="B131" s="93" t="s">
        <v>361</v>
      </c>
      <c r="C131" s="95"/>
      <c r="F131">
        <f t="shared" si="1"/>
        <v>0</v>
      </c>
    </row>
    <row r="132" spans="2:6" ht="13.5" thickBot="1">
      <c r="B132" s="94" t="s">
        <v>362</v>
      </c>
      <c r="C132" s="95"/>
      <c r="F132">
        <f t="shared" si="1"/>
        <v>0</v>
      </c>
    </row>
    <row r="133" spans="2:6" ht="13.5" thickBot="1">
      <c r="B133" s="94" t="s">
        <v>363</v>
      </c>
      <c r="C133" s="96" t="s">
        <v>245</v>
      </c>
      <c r="D133">
        <v>2</v>
      </c>
      <c r="E133">
        <v>5</v>
      </c>
      <c r="F133">
        <f t="shared" si="1"/>
        <v>10</v>
      </c>
    </row>
    <row r="134" spans="2:6" ht="13.5" thickBot="1">
      <c r="B134" s="94" t="s">
        <v>364</v>
      </c>
      <c r="C134" s="96" t="s">
        <v>245</v>
      </c>
      <c r="D134">
        <v>2</v>
      </c>
      <c r="E134">
        <v>15</v>
      </c>
      <c r="F134">
        <f t="shared" si="1"/>
        <v>30</v>
      </c>
    </row>
    <row r="135" spans="2:6" ht="13.5" thickBot="1">
      <c r="B135" s="93" t="s">
        <v>365</v>
      </c>
      <c r="C135" s="95"/>
      <c r="F135">
        <f t="shared" si="1"/>
        <v>0</v>
      </c>
    </row>
    <row r="136" spans="2:6" ht="13.5" thickBot="1">
      <c r="B136" s="94" t="s">
        <v>366</v>
      </c>
      <c r="C136" s="95"/>
      <c r="F136">
        <f t="shared" si="1"/>
        <v>0</v>
      </c>
    </row>
    <row r="137" spans="2:6" ht="13.5" thickBot="1">
      <c r="B137" s="94" t="s">
        <v>252</v>
      </c>
      <c r="C137" s="96" t="s">
        <v>367</v>
      </c>
      <c r="D137">
        <v>40</v>
      </c>
      <c r="E137">
        <v>2</v>
      </c>
      <c r="F137">
        <f t="shared" si="1"/>
        <v>80</v>
      </c>
    </row>
    <row r="138" spans="2:6" ht="13.5" thickBot="1">
      <c r="B138" s="93" t="s">
        <v>368</v>
      </c>
      <c r="C138" s="95"/>
      <c r="F138">
        <f t="shared" si="1"/>
        <v>0</v>
      </c>
    </row>
    <row r="139" spans="2:6" ht="13.5" thickBot="1">
      <c r="B139" s="94" t="s">
        <v>243</v>
      </c>
      <c r="C139" s="95"/>
      <c r="F139">
        <f t="shared" ref="F139:F168" si="2">E139*D139</f>
        <v>0</v>
      </c>
    </row>
    <row r="140" spans="2:6" ht="13.5" thickBot="1">
      <c r="B140" s="94" t="s">
        <v>244</v>
      </c>
      <c r="C140" s="96" t="s">
        <v>256</v>
      </c>
      <c r="D140">
        <v>3</v>
      </c>
      <c r="E140">
        <v>15</v>
      </c>
      <c r="F140">
        <f t="shared" si="2"/>
        <v>45</v>
      </c>
    </row>
    <row r="141" spans="2:6" ht="13.5" thickBot="1">
      <c r="B141" s="93" t="s">
        <v>369</v>
      </c>
      <c r="C141" s="95"/>
      <c r="F141">
        <f t="shared" si="2"/>
        <v>0</v>
      </c>
    </row>
    <row r="142" spans="2:6" ht="13.5" thickBot="1">
      <c r="B142" s="94" t="s">
        <v>362</v>
      </c>
      <c r="C142" s="95"/>
      <c r="F142">
        <f t="shared" si="2"/>
        <v>0</v>
      </c>
    </row>
    <row r="143" spans="2:6" ht="13.5" thickBot="1">
      <c r="B143" s="94" t="s">
        <v>370</v>
      </c>
      <c r="C143" s="96" t="s">
        <v>256</v>
      </c>
      <c r="D143">
        <v>3</v>
      </c>
      <c r="E143">
        <v>15</v>
      </c>
      <c r="F143">
        <f t="shared" si="2"/>
        <v>45</v>
      </c>
    </row>
    <row r="144" spans="2:6" ht="13.5" thickBot="1">
      <c r="B144" s="93" t="s">
        <v>371</v>
      </c>
      <c r="C144" s="95"/>
      <c r="F144">
        <f t="shared" si="2"/>
        <v>0</v>
      </c>
    </row>
    <row r="145" spans="2:6" ht="13.5" thickBot="1">
      <c r="B145" s="94" t="s">
        <v>372</v>
      </c>
      <c r="C145" s="95"/>
      <c r="F145">
        <f t="shared" si="2"/>
        <v>0</v>
      </c>
    </row>
    <row r="146" spans="2:6" ht="13.5" thickBot="1">
      <c r="B146" s="94" t="s">
        <v>373</v>
      </c>
      <c r="C146" s="96" t="s">
        <v>245</v>
      </c>
      <c r="D146">
        <v>2</v>
      </c>
      <c r="E146">
        <v>15</v>
      </c>
      <c r="F146">
        <f t="shared" si="2"/>
        <v>30</v>
      </c>
    </row>
    <row r="147" spans="2:6" ht="13.5" thickBot="1">
      <c r="B147" s="94" t="s">
        <v>249</v>
      </c>
      <c r="C147" s="95"/>
      <c r="F147">
        <f t="shared" si="2"/>
        <v>0</v>
      </c>
    </row>
    <row r="148" spans="2:6" ht="13.5" thickBot="1">
      <c r="B148" s="94" t="s">
        <v>252</v>
      </c>
      <c r="C148" s="96" t="s">
        <v>374</v>
      </c>
      <c r="D148">
        <v>6</v>
      </c>
      <c r="E148">
        <v>2</v>
      </c>
      <c r="F148">
        <f t="shared" si="2"/>
        <v>12</v>
      </c>
    </row>
    <row r="149" spans="2:6" ht="13.5" thickBot="1">
      <c r="B149" s="93" t="s">
        <v>375</v>
      </c>
      <c r="C149" s="95"/>
      <c r="F149">
        <f t="shared" si="2"/>
        <v>0</v>
      </c>
    </row>
    <row r="150" spans="2:6" ht="13.5" thickBot="1">
      <c r="B150" s="94" t="s">
        <v>260</v>
      </c>
      <c r="C150" s="95"/>
      <c r="F150">
        <f t="shared" si="2"/>
        <v>0</v>
      </c>
    </row>
    <row r="151" spans="2:6" ht="13.5" thickBot="1">
      <c r="B151" s="94" t="s">
        <v>262</v>
      </c>
      <c r="C151" s="96" t="s">
        <v>376</v>
      </c>
      <c r="D151">
        <v>21</v>
      </c>
      <c r="E151">
        <v>1</v>
      </c>
      <c r="F151">
        <f t="shared" si="2"/>
        <v>21</v>
      </c>
    </row>
    <row r="152" spans="2:6" ht="13.5" thickBot="1">
      <c r="B152" s="94" t="s">
        <v>266</v>
      </c>
      <c r="C152" s="95"/>
      <c r="F152">
        <f t="shared" si="2"/>
        <v>0</v>
      </c>
    </row>
    <row r="153" spans="2:6" ht="13.5" thickBot="1">
      <c r="B153" s="94" t="s">
        <v>268</v>
      </c>
      <c r="C153" s="96" t="s">
        <v>376</v>
      </c>
      <c r="D153">
        <v>21</v>
      </c>
      <c r="E153">
        <v>1</v>
      </c>
      <c r="F153">
        <f t="shared" si="2"/>
        <v>21</v>
      </c>
    </row>
    <row r="154" spans="2:6" ht="13.5" thickBot="1">
      <c r="B154" s="93" t="s">
        <v>377</v>
      </c>
      <c r="C154" s="95"/>
      <c r="F154">
        <f t="shared" si="2"/>
        <v>0</v>
      </c>
    </row>
    <row r="155" spans="2:6" ht="13.5" thickBot="1">
      <c r="B155" s="94" t="s">
        <v>358</v>
      </c>
      <c r="C155" s="95"/>
      <c r="F155">
        <f t="shared" si="2"/>
        <v>0</v>
      </c>
    </row>
    <row r="156" spans="2:6" ht="13.5" thickBot="1">
      <c r="B156" s="94" t="s">
        <v>359</v>
      </c>
      <c r="C156" s="96" t="s">
        <v>245</v>
      </c>
      <c r="D156">
        <v>2</v>
      </c>
      <c r="E156">
        <v>30</v>
      </c>
      <c r="F156">
        <f t="shared" si="2"/>
        <v>60</v>
      </c>
    </row>
    <row r="157" spans="2:6" ht="13.5" thickBot="1">
      <c r="B157" s="94" t="s">
        <v>360</v>
      </c>
      <c r="C157" s="96" t="s">
        <v>245</v>
      </c>
      <c r="D157">
        <v>2</v>
      </c>
      <c r="E157">
        <v>5</v>
      </c>
      <c r="F157">
        <f t="shared" si="2"/>
        <v>10</v>
      </c>
    </row>
    <row r="158" spans="2:6" ht="13.5" thickBot="1">
      <c r="B158" s="93" t="s">
        <v>378</v>
      </c>
      <c r="C158" s="95"/>
      <c r="F158">
        <f t="shared" si="2"/>
        <v>0</v>
      </c>
    </row>
    <row r="159" spans="2:6" ht="13.5" thickBot="1">
      <c r="B159" s="94" t="s">
        <v>379</v>
      </c>
      <c r="C159" s="95"/>
      <c r="F159">
        <f t="shared" si="2"/>
        <v>0</v>
      </c>
    </row>
    <row r="160" spans="2:6" ht="13.5" thickBot="1">
      <c r="B160" s="94" t="s">
        <v>380</v>
      </c>
      <c r="C160" s="96" t="s">
        <v>245</v>
      </c>
      <c r="D160">
        <v>2</v>
      </c>
      <c r="E160">
        <v>20</v>
      </c>
      <c r="F160">
        <f t="shared" si="2"/>
        <v>40</v>
      </c>
    </row>
    <row r="161" spans="2:6" ht="13.5" thickBot="1">
      <c r="B161" s="93" t="s">
        <v>381</v>
      </c>
      <c r="C161" s="95"/>
      <c r="F161">
        <f t="shared" si="2"/>
        <v>0</v>
      </c>
    </row>
    <row r="162" spans="2:6" ht="13.5" thickBot="1">
      <c r="B162" s="94" t="s">
        <v>315</v>
      </c>
      <c r="C162" s="95"/>
      <c r="F162">
        <f t="shared" si="2"/>
        <v>0</v>
      </c>
    </row>
    <row r="163" spans="2:6" ht="13.5" thickBot="1">
      <c r="B163" s="94" t="s">
        <v>252</v>
      </c>
      <c r="C163" s="96" t="s">
        <v>376</v>
      </c>
      <c r="D163">
        <v>21</v>
      </c>
      <c r="E163">
        <v>1</v>
      </c>
      <c r="F163">
        <f t="shared" si="2"/>
        <v>21</v>
      </c>
    </row>
    <row r="164" spans="2:6" ht="13.5" thickBot="1">
      <c r="B164" s="94" t="s">
        <v>318</v>
      </c>
      <c r="C164" s="95"/>
      <c r="F164">
        <f t="shared" si="2"/>
        <v>0</v>
      </c>
    </row>
    <row r="165" spans="2:6" ht="13.5" thickBot="1">
      <c r="B165" s="94" t="s">
        <v>252</v>
      </c>
      <c r="C165" s="96" t="s">
        <v>382</v>
      </c>
      <c r="D165">
        <v>23</v>
      </c>
      <c r="E165">
        <v>3</v>
      </c>
      <c r="F165">
        <f t="shared" si="2"/>
        <v>69</v>
      </c>
    </row>
    <row r="166" spans="2:6" ht="13.5" thickBot="1">
      <c r="B166" s="93" t="s">
        <v>383</v>
      </c>
      <c r="C166" s="95"/>
      <c r="F166">
        <f t="shared" si="2"/>
        <v>0</v>
      </c>
    </row>
    <row r="167" spans="2:6" ht="13.5" thickBot="1">
      <c r="B167" s="94" t="s">
        <v>366</v>
      </c>
      <c r="C167" s="95"/>
      <c r="F167">
        <f t="shared" si="2"/>
        <v>0</v>
      </c>
    </row>
    <row r="168" spans="2:6" ht="13.5" thickBot="1">
      <c r="B168" s="97" t="s">
        <v>252</v>
      </c>
      <c r="C168" s="98" t="s">
        <v>384</v>
      </c>
      <c r="D168">
        <v>20</v>
      </c>
      <c r="E168">
        <v>2</v>
      </c>
      <c r="F168">
        <f t="shared" si="2"/>
        <v>40</v>
      </c>
    </row>
    <row r="170" spans="2:6">
      <c r="E170" t="s">
        <v>394</v>
      </c>
      <c r="F170" s="100">
        <f>SUM(F8:F168)</f>
        <v>7831.6</v>
      </c>
    </row>
    <row r="171" spans="2:6">
      <c r="E171" t="s">
        <v>396</v>
      </c>
      <c r="F171" s="101">
        <f>F170*0.35</f>
        <v>2741.06</v>
      </c>
    </row>
    <row r="172" spans="2:6">
      <c r="E172" t="s">
        <v>397</v>
      </c>
      <c r="F172" s="101">
        <f>SUM(F170:F171)</f>
        <v>10572.66</v>
      </c>
    </row>
    <row r="173" spans="2:6">
      <c r="F173" s="102">
        <v>10600</v>
      </c>
    </row>
  </sheetData>
  <mergeCells count="1">
    <mergeCell ref="B1:B3"/>
  </mergeCells>
  <pageMargins left="0.511811024" right="0.511811024" top="0.78740157499999996" bottom="0.78740157499999996" header="0.31496062000000002" footer="0.31496062000000002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H19"/>
  <sheetViews>
    <sheetView workbookViewId="0">
      <selection activeCell="F22" sqref="F22"/>
    </sheetView>
  </sheetViews>
  <sheetFormatPr defaultRowHeight="12.75"/>
  <cols>
    <col min="2" max="2" width="18" customWidth="1"/>
    <col min="3" max="3" width="17.42578125" customWidth="1"/>
    <col min="4" max="4" width="18.7109375" customWidth="1"/>
    <col min="5" max="5" width="19.42578125" customWidth="1"/>
    <col min="6" max="6" width="17.42578125" customWidth="1"/>
    <col min="7" max="7" width="18.7109375" customWidth="1"/>
  </cols>
  <sheetData>
    <row r="2" spans="1:7">
      <c r="B2" s="353" t="s">
        <v>497</v>
      </c>
    </row>
    <row r="3" spans="1:7">
      <c r="A3" s="253"/>
      <c r="B3" s="254" t="s">
        <v>456</v>
      </c>
      <c r="C3" s="254" t="s">
        <v>457</v>
      </c>
      <c r="D3" s="254" t="s">
        <v>458</v>
      </c>
      <c r="E3" s="254" t="s">
        <v>459</v>
      </c>
      <c r="F3" s="254" t="s">
        <v>460</v>
      </c>
      <c r="G3" s="255" t="s">
        <v>461</v>
      </c>
    </row>
    <row r="4" spans="1:7">
      <c r="A4" s="253"/>
      <c r="B4" s="256" t="s">
        <v>462</v>
      </c>
      <c r="C4" s="257" t="s">
        <v>463</v>
      </c>
      <c r="D4" s="258" t="s">
        <v>464</v>
      </c>
      <c r="E4" s="258" t="s">
        <v>465</v>
      </c>
      <c r="F4" s="258"/>
      <c r="G4" s="259"/>
    </row>
    <row r="5" spans="1:7" ht="38.25">
      <c r="A5" s="253"/>
      <c r="B5" s="260" t="s">
        <v>466</v>
      </c>
      <c r="C5" s="261">
        <v>1450</v>
      </c>
      <c r="D5" s="262">
        <v>849</v>
      </c>
      <c r="E5" s="263">
        <v>1530.78</v>
      </c>
      <c r="F5" s="263">
        <f>AVERAGE(C5:E5)</f>
        <v>1276.5899999999999</v>
      </c>
      <c r="G5" s="264">
        <f>F5*40</f>
        <v>51063.6</v>
      </c>
    </row>
    <row r="6" spans="1:7" ht="25.5">
      <c r="A6" s="253"/>
      <c r="B6" s="260" t="s">
        <v>467</v>
      </c>
      <c r="C6" s="261">
        <v>58000</v>
      </c>
      <c r="D6" s="262">
        <v>33960</v>
      </c>
      <c r="E6" s="263">
        <v>61231.199999999997</v>
      </c>
      <c r="F6" s="263"/>
      <c r="G6" s="264"/>
    </row>
    <row r="7" spans="1:7">
      <c r="A7" s="253"/>
      <c r="B7" s="265" t="s">
        <v>468</v>
      </c>
      <c r="C7" s="263"/>
      <c r="D7" s="263"/>
      <c r="E7" s="263"/>
      <c r="F7" s="263"/>
      <c r="G7" s="266">
        <f>G5</f>
        <v>51063.6</v>
      </c>
    </row>
    <row r="8" spans="1:7">
      <c r="A8" s="253"/>
      <c r="B8" s="253"/>
      <c r="C8" s="267"/>
      <c r="D8" s="267"/>
      <c r="E8" s="253"/>
      <c r="F8" s="253"/>
      <c r="G8" s="253"/>
    </row>
    <row r="9" spans="1:7">
      <c r="A9" s="253"/>
      <c r="B9" s="253"/>
      <c r="C9" s="267"/>
      <c r="D9" s="267"/>
      <c r="E9" s="253"/>
      <c r="F9" s="253"/>
      <c r="G9" s="253"/>
    </row>
    <row r="11" spans="1:7" ht="15">
      <c r="B11" s="345" t="s">
        <v>496</v>
      </c>
    </row>
    <row r="12" spans="1:7">
      <c r="B12" s="254" t="s">
        <v>456</v>
      </c>
      <c r="C12" s="254" t="s">
        <v>457</v>
      </c>
      <c r="D12" s="254" t="s">
        <v>458</v>
      </c>
      <c r="E12" s="254" t="s">
        <v>459</v>
      </c>
      <c r="F12" s="254" t="s">
        <v>484</v>
      </c>
      <c r="G12" s="255" t="s">
        <v>485</v>
      </c>
    </row>
    <row r="13" spans="1:7" ht="25.5">
      <c r="B13" s="346" t="s">
        <v>486</v>
      </c>
      <c r="C13" s="258" t="s">
        <v>487</v>
      </c>
      <c r="D13" s="258" t="s">
        <v>488</v>
      </c>
      <c r="E13" s="258" t="s">
        <v>489</v>
      </c>
      <c r="F13" s="258"/>
      <c r="G13" s="259"/>
    </row>
    <row r="14" spans="1:7" ht="25.5">
      <c r="B14" s="260" t="s">
        <v>490</v>
      </c>
      <c r="C14" s="347">
        <f>6*3952</f>
        <v>23712</v>
      </c>
      <c r="D14" s="263">
        <f>(6*2988)+59.9</f>
        <v>17987.900000000001</v>
      </c>
      <c r="E14" s="263">
        <v>30116.16</v>
      </c>
      <c r="F14" s="263">
        <f>AVERAGE(C14:E14)</f>
        <v>23938.69</v>
      </c>
      <c r="G14" s="264">
        <f>(F14)</f>
        <v>23938.69</v>
      </c>
    </row>
    <row r="15" spans="1:7">
      <c r="B15" s="348" t="s">
        <v>491</v>
      </c>
      <c r="C15" s="349">
        <f>SUM(C14:C14)</f>
        <v>23712</v>
      </c>
      <c r="D15" s="349">
        <f>SUM(D14:D14)</f>
        <v>17987.900000000001</v>
      </c>
      <c r="E15" s="349">
        <f>SUM(E14:E14)</f>
        <v>30116.16</v>
      </c>
      <c r="F15" s="349">
        <f>SUM(F14:F14)</f>
        <v>23938.69</v>
      </c>
      <c r="G15" s="350">
        <f>SUM(G14:G14)</f>
        <v>23938.69</v>
      </c>
    </row>
    <row r="17" spans="3:8">
      <c r="C17" t="s">
        <v>492</v>
      </c>
      <c r="F17" t="s">
        <v>493</v>
      </c>
      <c r="G17" s="351">
        <f>G15</f>
        <v>23938.69</v>
      </c>
    </row>
    <row r="18" spans="3:8">
      <c r="G18" s="102">
        <v>24000</v>
      </c>
    </row>
    <row r="19" spans="3:8" ht="15">
      <c r="F19" s="345" t="s">
        <v>494</v>
      </c>
      <c r="G19" s="352">
        <f>G18/6</f>
        <v>4000</v>
      </c>
      <c r="H19" s="345" t="s">
        <v>495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2</vt:i4>
      </vt:variant>
    </vt:vector>
  </HeadingPairs>
  <TitlesOfParts>
    <vt:vector size="6" baseType="lpstr">
      <vt:lpstr>PLAN. ORÇAM.</vt:lpstr>
      <vt:lpstr>CRONOGRAMA</vt:lpstr>
      <vt:lpstr>comp.eletrico</vt:lpstr>
      <vt:lpstr>COMPOSIÇÕES</vt:lpstr>
      <vt:lpstr>CRONOGRAMA!Area_de_impressao</vt:lpstr>
      <vt:lpstr>'PLAN. ORÇAM.'!Area_de_impressao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</dc:creator>
  <cp:lastModifiedBy>joaolucas.venturine</cp:lastModifiedBy>
  <cp:lastPrinted>2018-06-05T14:15:55Z</cp:lastPrinted>
  <dcterms:created xsi:type="dcterms:W3CDTF">2009-01-30T20:18:57Z</dcterms:created>
  <dcterms:modified xsi:type="dcterms:W3CDTF">2018-06-12T13:06:27Z</dcterms:modified>
</cp:coreProperties>
</file>