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9555" windowHeight="4935" activeTab="2"/>
  </bookViews>
  <sheets>
    <sheet name="MATERIAIS" sheetId="1" r:id="rId1"/>
    <sheet name="ORÇAMENTO" sheetId="2" r:id="rId2"/>
    <sheet name="CRONOGRAMA" sheetId="3" r:id="rId3"/>
  </sheets>
  <definedNames>
    <definedName name="_xlnm.Print_Area" localSheetId="2">CRONOGRAMA!$B$3:$J$35</definedName>
    <definedName name="_xlnm.Print_Area" localSheetId="1">ORÇAMENTO!$A$1:$K$56</definedName>
  </definedNames>
  <calcPr calcId="125725"/>
</workbook>
</file>

<file path=xl/calcChain.xml><?xml version="1.0" encoding="utf-8"?>
<calcChain xmlns="http://schemas.openxmlformats.org/spreadsheetml/2006/main">
  <c r="J24" i="2"/>
  <c r="J19"/>
  <c r="I22"/>
  <c r="I23"/>
  <c r="H22"/>
  <c r="H23"/>
  <c r="N20"/>
  <c r="D27" i="3"/>
  <c r="H27" s="1"/>
  <c r="D19"/>
  <c r="F19" s="1"/>
  <c r="C19"/>
  <c r="C27" s="1"/>
  <c r="J55" i="2"/>
  <c r="C10" i="3"/>
  <c r="C9"/>
  <c r="C8"/>
  <c r="J28" i="2" l="1"/>
  <c r="C26" i="3"/>
  <c r="C25"/>
  <c r="C24"/>
  <c r="C23"/>
  <c r="D22"/>
  <c r="F22" s="1"/>
  <c r="D14"/>
  <c r="H45" i="2"/>
  <c r="I45" s="1"/>
  <c r="I49"/>
  <c r="I51"/>
  <c r="K39"/>
  <c r="C22" i="3"/>
  <c r="C18"/>
  <c r="C17"/>
  <c r="C16"/>
  <c r="C15"/>
  <c r="C14"/>
  <c r="I31"/>
  <c r="J29"/>
  <c r="H28"/>
  <c r="H8"/>
  <c r="J41" i="2" l="1"/>
  <c r="H22" i="3"/>
  <c r="D23" l="1"/>
  <c r="H53" i="2"/>
  <c r="I53" s="1"/>
  <c r="H52"/>
  <c r="I52" s="1"/>
  <c r="E15"/>
  <c r="H41"/>
  <c r="I41" s="1"/>
  <c r="H43"/>
  <c r="I43" s="1"/>
  <c r="H44"/>
  <c r="I44" s="1"/>
  <c r="H46"/>
  <c r="I46" s="1"/>
  <c r="H47"/>
  <c r="I47" s="1"/>
  <c r="H48"/>
  <c r="I48" s="1"/>
  <c r="H50"/>
  <c r="I50" s="1"/>
  <c r="J49" s="1"/>
  <c r="D25" i="3" s="1"/>
  <c r="E42" i="2"/>
  <c r="H42" s="1"/>
  <c r="I42" s="1"/>
  <c r="H40"/>
  <c r="I40" s="1"/>
  <c r="J39" s="1"/>
  <c r="H26"/>
  <c r="I26" s="1"/>
  <c r="E16"/>
  <c r="H16" s="1"/>
  <c r="I16" s="1"/>
  <c r="J15" s="1"/>
  <c r="D15" i="3" s="1"/>
  <c r="H14" i="2"/>
  <c r="I14" s="1"/>
  <c r="H17"/>
  <c r="I17" s="1"/>
  <c r="H18"/>
  <c r="I18" s="1"/>
  <c r="J17" s="1"/>
  <c r="D16" i="3" s="1"/>
  <c r="F16" s="1"/>
  <c r="H20" i="2"/>
  <c r="I20" s="1"/>
  <c r="H21"/>
  <c r="I21" s="1"/>
  <c r="H25"/>
  <c r="I25" s="1"/>
  <c r="H13"/>
  <c r="I13" s="1"/>
  <c r="J12" s="1"/>
  <c r="G61" i="1"/>
  <c r="F60"/>
  <c r="E60"/>
  <c r="D60"/>
  <c r="C60"/>
  <c r="C30"/>
  <c r="E63"/>
  <c r="E41"/>
  <c r="E42"/>
  <c r="E43"/>
  <c r="E44"/>
  <c r="E40"/>
  <c r="F59"/>
  <c r="E59"/>
  <c r="C59"/>
  <c r="D55"/>
  <c r="D59" s="1"/>
  <c r="E24"/>
  <c r="F24"/>
  <c r="C24"/>
  <c r="D20"/>
  <c r="D24" s="1"/>
  <c r="E9"/>
  <c r="E10"/>
  <c r="E11"/>
  <c r="E13"/>
  <c r="E7"/>
  <c r="E15" s="1"/>
  <c r="F15" i="3" l="1"/>
  <c r="F25"/>
  <c r="H25"/>
  <c r="J46" i="2"/>
  <c r="D24" i="3" s="1"/>
  <c r="H24" s="1"/>
  <c r="J51" i="2"/>
  <c r="F23" i="3"/>
  <c r="H23"/>
  <c r="D17"/>
  <c r="F14"/>
  <c r="F24" l="1"/>
  <c r="D26"/>
  <c r="H26" s="1"/>
  <c r="K55" i="2"/>
  <c r="K28"/>
  <c r="D18" i="3"/>
  <c r="F17"/>
  <c r="H17"/>
  <c r="D29" l="1"/>
  <c r="D33" s="1"/>
  <c r="F18"/>
  <c r="F29" s="1"/>
  <c r="H18"/>
  <c r="H29" s="1"/>
  <c r="K5" i="2"/>
  <c r="K6"/>
  <c r="E30" i="3" l="1"/>
  <c r="F31"/>
  <c r="H31"/>
  <c r="G30"/>
  <c r="K7" i="2"/>
  <c r="H9" i="3" l="1"/>
</calcChain>
</file>

<file path=xl/sharedStrings.xml><?xml version="1.0" encoding="utf-8"?>
<sst xmlns="http://schemas.openxmlformats.org/spreadsheetml/2006/main" count="186" uniqueCount="123">
  <si>
    <t>destelhamento</t>
  </si>
  <si>
    <t>m²</t>
  </si>
  <si>
    <t>VIGAMENTO</t>
  </si>
  <si>
    <t>x</t>
  </si>
  <si>
    <t xml:space="preserve">total = </t>
  </si>
  <si>
    <t>telhas</t>
  </si>
  <si>
    <t>[213x105]</t>
  </si>
  <si>
    <t>[183x105]</t>
  </si>
  <si>
    <t>[244x105]</t>
  </si>
  <si>
    <t>[305x105]</t>
  </si>
  <si>
    <t>CUMEEIRA</t>
  </si>
  <si>
    <t>M</t>
  </si>
  <si>
    <t>TELHADO DO BOTÂNICO</t>
  </si>
  <si>
    <t>compr. UN.</t>
  </si>
  <si>
    <t xml:space="preserve">COMP.TOT. </t>
  </si>
  <si>
    <t>VIGOTA 5X15</t>
  </si>
  <si>
    <t>PÉ DIREITO</t>
  </si>
  <si>
    <t>TESOURA</t>
  </si>
  <si>
    <t>APOIO</t>
  </si>
  <si>
    <t>TERÇA</t>
  </si>
  <si>
    <t>CAIBRO 5X5</t>
  </si>
  <si>
    <t>RIPA 2,5X5</t>
  </si>
  <si>
    <t>PEÇAS</t>
  </si>
  <si>
    <t>TELHA DUPLAN</t>
  </si>
  <si>
    <t>cimento</t>
  </si>
  <si>
    <t>areia</t>
  </si>
  <si>
    <t>pedra</t>
  </si>
  <si>
    <t xml:space="preserve"> BASE do PILAR</t>
  </si>
  <si>
    <t>tijolo comum</t>
  </si>
  <si>
    <t>m³ concreto</t>
  </si>
  <si>
    <t>sc</t>
  </si>
  <si>
    <t>m³</t>
  </si>
  <si>
    <t>malha pop</t>
  </si>
  <si>
    <t>pç (1,0X2,0)m</t>
  </si>
  <si>
    <t>TELHADO DA IRRIGAÇÃO</t>
  </si>
  <si>
    <t>ITEM</t>
  </si>
  <si>
    <t>MAT</t>
  </si>
  <si>
    <t>M.O.</t>
  </si>
  <si>
    <t>UNID.</t>
  </si>
  <si>
    <t>QDE.</t>
  </si>
  <si>
    <t>TOTAL DO ÍTEM</t>
  </si>
  <si>
    <t>TOTAL S/BDI</t>
  </si>
  <si>
    <t>TOTAL C/BDI</t>
  </si>
  <si>
    <t xml:space="preserve">REMOÇÃO DE TELHAS DE BARRO </t>
  </si>
  <si>
    <t xml:space="preserve"> DEMOLICAO DE TELHAS CERAMICAS OU DE VIDRO</t>
  </si>
  <si>
    <t>M²</t>
  </si>
  <si>
    <t>BDI =</t>
  </si>
  <si>
    <t>DESCRIÇÃO DOS SERVIÇOS - TELHADO DO BOTÂNICO</t>
  </si>
  <si>
    <t>BOTÂNICO</t>
  </si>
  <si>
    <t>(COMPOSIÇÃO REPRESENTATIVA) DO SERVIÇO DE ALVENARIA DE VEDAÇÃO DE BLOCOS VAZADOS DE CERÂMICA DE 9X19X19CM (ESPESSURA 9CM), PARA EDIFICAÇÃO HABITACIONAL UNIFAMILIAR (CASA) E EDIFICAÇÃO PÚBLICA PADRÃO. AF_11/2014</t>
  </si>
  <si>
    <t>COMPLEMANTAÇÃO DE ALVENARIA NA CASA DO RESERVATÓRIO</t>
  </si>
  <si>
    <t>TELHAMENTO COM TELHA ONDULADA DE FIBROCIMENTO E = 6 MM, COM RECOBRIMENTO LATERAL DE 1 1/4 DE ONDA PARA TELHADO COM INCLINAÇÃO MÁXIMA DE 10°, COM ATÉ 2 ÁGUAS,</t>
  </si>
  <si>
    <t>TRAMA DE MADEIRA COMPOSTA POR TERÇAS PARA TELHADOS DE ATÉ 2 ÁGUAS PARA TELHA DE FIBROCIMENTO, INCLUSO  CONCRETO DE FIXAÇÃO DAS VIGOTAS E  TRANSPORTE VERTICAL</t>
  </si>
  <si>
    <t>CUMEEIRA PARA TELHA DE FIBROCIMENTO ONDULADA E = 6 MM, INCLUSO ACESSÓRIOS DE M 34,05 2,37 36,42</t>
  </si>
  <si>
    <t>(COMPOSIÇÃO REPRESENTATIVA) DO SERVIÇO DE EMBOÇO/MASSA ÚNICA, APLICADO  MANUALMENTE, TRAÇO 1:2:8, EM BETONEIRA DE 400L, PAREDES INTERNAS, COM EXECUÇÃO DE TALISCAS, EDIFICAÇÃO HABITACIONAL UNIFAMILIAR (CASAS) E EDIFICAÇÃO PÚBLICA PADRÃO.</t>
  </si>
  <si>
    <t xml:space="preserve">APLICAÇÃO MANUAL DE PINTURA COM TINTA LÁTEX ACRÍLICA EM PAREDES, DUAS DEMÃOS. </t>
  </si>
  <si>
    <t>5.1</t>
  </si>
  <si>
    <t>5.2</t>
  </si>
  <si>
    <t>IRRIGAÇÃO</t>
  </si>
  <si>
    <t>DESCRIÇÃO DOS SERVIÇOS - TELHADO DA IRRIGAÇÃO</t>
  </si>
  <si>
    <t>PAREDE DE TIJOLO COMUM PARA BASE DO PILAR</t>
  </si>
  <si>
    <t>ALVENARIA EM TIJOLO CERAMICO MACICO 5X10X20CM 1/2 VEZ (ESPESSURA 10CM), ASSENTADO COM ARGAMASSA TRACO 1:2:8 (CIMENTO, CAL E AREIA)</t>
  </si>
  <si>
    <t xml:space="preserve"> BASE DO PILAR (40X40X15)CMEM CONCRETO, ARMADO COM MALHA POP  4,2mm - (6X)</t>
  </si>
  <si>
    <t xml:space="preserve">FABRICAÇÃO E INSTALAÇÃO DE TESOURA INTEIRA EM MADEIRA NÃO APARELHADA, VÃO DE 3 M, </t>
  </si>
  <si>
    <t>UN</t>
  </si>
  <si>
    <t>TRAMA DE MADEIRA COMPOSTA POR RIPAS, CAIBROS E TERÇAS PARA TELHADOS DE ATÉ 2 ÁGUAS PARA TELHA DE ENCAIXE DE CERÂMICA OU DE CONCRETO, INCLUSO TRANSPORTE VERTICAL.</t>
  </si>
  <si>
    <t>TELHAMENTO COM TELHA CERÂMICA DE ENCAIXE, TIPO PORTUGUESA, COM ATÉ 2 ÁGUAS, INCLUSO TRANSPORTE VERTICAL. AF_06/2016</t>
  </si>
  <si>
    <t>1.1</t>
  </si>
  <si>
    <t>ESTRUTURA DE MADEIRA</t>
  </si>
  <si>
    <t xml:space="preserve">TELHA DUPLANA </t>
  </si>
  <si>
    <t>2.1</t>
  </si>
  <si>
    <t>3.1</t>
  </si>
  <si>
    <t>4.1</t>
  </si>
  <si>
    <t>4.2</t>
  </si>
  <si>
    <t xml:space="preserve">BOTÂNICO = </t>
  </si>
  <si>
    <t xml:space="preserve">IRRIGAÇÃO = </t>
  </si>
  <si>
    <t>TOTAL GERAL =</t>
  </si>
  <si>
    <t>EMBOÇO E PINTURA EM ALVENARIA EXISTENTE</t>
  </si>
  <si>
    <t>Universidade Estadual do Norte do Paraná - UENP</t>
  </si>
  <si>
    <t xml:space="preserve">                                      Decreto Estadual n.º3909, Publicado no Diario Oficial do Estado do     Paraná em 01/12/08</t>
  </si>
  <si>
    <t xml:space="preserve">                            CLM - Campus Bandeirantes PR</t>
  </si>
  <si>
    <t>CRONOGRAMA FÍSICO-FINANCEIRO</t>
  </si>
  <si>
    <t>OBRA</t>
  </si>
  <si>
    <t>DATA:</t>
  </si>
  <si>
    <t>LOCAL</t>
  </si>
  <si>
    <t xml:space="preserve">VALOR DA OBRA: </t>
  </si>
  <si>
    <t>CAMPUS:</t>
  </si>
  <si>
    <t>DESCRIÇÃO DOS SERVIÇOS</t>
  </si>
  <si>
    <t>VALOR DOS SERVIÇOS</t>
  </si>
  <si>
    <t>SERVIÇOS A EXECUTAR</t>
  </si>
  <si>
    <t>1.º MÊS</t>
  </si>
  <si>
    <t>2.º MÊS</t>
  </si>
  <si>
    <t>TOTAL SIMPLES EM R$</t>
  </si>
  <si>
    <t>TOTAL ACUMULADO EM %</t>
  </si>
  <si>
    <t>TOTAL ACUMULADO EM R$</t>
  </si>
  <si>
    <t xml:space="preserve">Valor Total = </t>
  </si>
  <si>
    <t xml:space="preserve">Prazo de execução = </t>
  </si>
  <si>
    <t>2 meses</t>
  </si>
  <si>
    <t>EMBOÇO EM PAREDE - CASA DO RESERVATÓRIO</t>
  </si>
  <si>
    <t>TERÇAS  SOBRE LAJE INCLINADA</t>
  </si>
  <si>
    <t>REFORÇO DE PILARES</t>
  </si>
  <si>
    <t>6.1</t>
  </si>
  <si>
    <t>7.1</t>
  </si>
  <si>
    <t>7.3</t>
  </si>
  <si>
    <t>PILAR EM VIGOTA DUPLA 5X15 - (6X)</t>
  </si>
  <si>
    <t>8.1</t>
  </si>
  <si>
    <t>8.2</t>
  </si>
  <si>
    <t>9.1</t>
  </si>
  <si>
    <t>10.1</t>
  </si>
  <si>
    <t>10.2</t>
  </si>
  <si>
    <t>Reforma do telhado</t>
  </si>
  <si>
    <t>Botânico / Irrigação</t>
  </si>
  <si>
    <t>CLM</t>
  </si>
  <si>
    <t xml:space="preserve">EMBOÇAMENTO  E PINTURA DE ACABAMENTO NA LAJE/TELHA </t>
  </si>
  <si>
    <t>UN.</t>
  </si>
  <si>
    <t xml:space="preserve">RETIRADA  DE TELHAS CERAMICAS </t>
  </si>
  <si>
    <t>REPAROS FINAIS/LIMPEZA/ FINALIZAÇÕES</t>
  </si>
  <si>
    <t>LIGAÇÕES FINAIS/LIMPEZA / FINALIZAÇÕES</t>
  </si>
  <si>
    <t>4.3</t>
  </si>
  <si>
    <t>RUFO -  NO CONTORNO DA CASA DO RESERVATÓRIO</t>
  </si>
  <si>
    <t>RUFO -  NO CONTORNO DO BEIRAL (LATERAIS INCLINADAS)</t>
  </si>
  <si>
    <t>4.4</t>
  </si>
  <si>
    <t>TELHAS DE FIBRO-CIMENTO/CUMEERIA/RUFO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</si>
</sst>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indexed="8"/>
      <name val="UniversalBlack"/>
      <family val="2"/>
    </font>
    <font>
      <sz val="12"/>
      <name val="Calibri"/>
      <family val="2"/>
      <scheme val="minor"/>
    </font>
    <font>
      <b/>
      <sz val="13"/>
      <color indexed="8"/>
      <name val="Times New Roman"/>
      <family val="1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i/>
      <sz val="10.4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0" fillId="0" borderId="0" xfId="0" applyNumberFormat="1"/>
    <xf numFmtId="43" fontId="0" fillId="0" borderId="0" xfId="2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43" fontId="0" fillId="0" borderId="13" xfId="2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3" fontId="0" fillId="0" borderId="0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3" fontId="0" fillId="0" borderId="19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43" fontId="0" fillId="0" borderId="10" xfId="2" applyFont="1" applyBorder="1" applyAlignment="1">
      <alignment horizontal="center" vertical="center"/>
    </xf>
    <xf numFmtId="43" fontId="0" fillId="0" borderId="10" xfId="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3" fontId="0" fillId="0" borderId="1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43" fontId="0" fillId="0" borderId="16" xfId="2" applyFont="1" applyBorder="1" applyAlignment="1">
      <alignment horizontal="center" vertical="center"/>
    </xf>
    <xf numFmtId="43" fontId="0" fillId="0" borderId="16" xfId="0" applyNumberFormat="1" applyBorder="1" applyAlignment="1">
      <alignment horizontal="center" vertical="center"/>
    </xf>
    <xf numFmtId="43" fontId="0" fillId="0" borderId="17" xfId="0" applyNumberFormat="1" applyBorder="1"/>
    <xf numFmtId="0" fontId="0" fillId="0" borderId="11" xfId="0" applyBorder="1" applyAlignment="1"/>
    <xf numFmtId="0" fontId="0" fillId="0" borderId="14" xfId="0" applyBorder="1" applyAlignment="1"/>
    <xf numFmtId="0" fontId="0" fillId="0" borderId="16" xfId="0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43" fontId="0" fillId="0" borderId="10" xfId="2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/>
    <xf numFmtId="0" fontId="0" fillId="0" borderId="13" xfId="0" applyBorder="1" applyAlignment="1"/>
    <xf numFmtId="43" fontId="0" fillId="0" borderId="13" xfId="2" applyFont="1" applyBorder="1" applyAlignment="1"/>
    <xf numFmtId="43" fontId="0" fillId="0" borderId="13" xfId="0" applyNumberFormat="1" applyBorder="1" applyAlignment="1"/>
    <xf numFmtId="164" fontId="0" fillId="0" borderId="12" xfId="2" applyNumberFormat="1" applyFont="1" applyBorder="1" applyAlignment="1"/>
    <xf numFmtId="43" fontId="0" fillId="0" borderId="13" xfId="2" applyFont="1" applyBorder="1" applyAlignment="1">
      <alignment wrapText="1"/>
    </xf>
    <xf numFmtId="0" fontId="0" fillId="0" borderId="13" xfId="0" applyFill="1" applyBorder="1" applyAlignment="1"/>
    <xf numFmtId="0" fontId="0" fillId="0" borderId="12" xfId="0" applyFill="1" applyBorder="1" applyAlignment="1"/>
    <xf numFmtId="0" fontId="0" fillId="0" borderId="25" xfId="0" applyBorder="1" applyAlignment="1"/>
    <xf numFmtId="0" fontId="0" fillId="0" borderId="26" xfId="0" applyBorder="1" applyAlignment="1"/>
    <xf numFmtId="0" fontId="0" fillId="0" borderId="26" xfId="0" applyBorder="1" applyAlignment="1">
      <alignment wrapText="1"/>
    </xf>
    <xf numFmtId="43" fontId="0" fillId="0" borderId="26" xfId="2" applyFont="1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43" fontId="0" fillId="0" borderId="29" xfId="2" applyFont="1" applyBorder="1" applyAlignment="1"/>
    <xf numFmtId="43" fontId="0" fillId="0" borderId="29" xfId="0" applyNumberFormat="1" applyBorder="1" applyAlignment="1"/>
    <xf numFmtId="43" fontId="0" fillId="0" borderId="30" xfId="0" applyNumberFormat="1" applyBorder="1" applyAlignment="1"/>
    <xf numFmtId="43" fontId="0" fillId="0" borderId="10" xfId="0" applyNumberFormat="1" applyBorder="1" applyAlignment="1">
      <alignment horizontal="center" vertical="center"/>
    </xf>
    <xf numFmtId="43" fontId="0" fillId="0" borderId="14" xfId="0" applyNumberFormat="1" applyBorder="1"/>
    <xf numFmtId="43" fontId="0" fillId="0" borderId="31" xfId="2" applyFont="1" applyBorder="1" applyAlignment="1">
      <alignment horizontal="center" vertical="center"/>
    </xf>
    <xf numFmtId="43" fontId="0" fillId="0" borderId="32" xfId="2" applyFont="1" applyBorder="1" applyAlignment="1">
      <alignment horizontal="center" vertical="center"/>
    </xf>
    <xf numFmtId="44" fontId="0" fillId="0" borderId="33" xfId="3" applyFont="1" applyBorder="1"/>
    <xf numFmtId="43" fontId="0" fillId="0" borderId="34" xfId="2" applyFont="1" applyBorder="1" applyAlignment="1">
      <alignment horizontal="center" vertical="center"/>
    </xf>
    <xf numFmtId="43" fontId="0" fillId="0" borderId="35" xfId="2" applyFont="1" applyBorder="1" applyAlignment="1">
      <alignment horizontal="center" vertical="center"/>
    </xf>
    <xf numFmtId="44" fontId="0" fillId="0" borderId="36" xfId="3" applyFont="1" applyBorder="1"/>
    <xf numFmtId="43" fontId="0" fillId="0" borderId="18" xfId="2" applyFont="1" applyBorder="1" applyAlignment="1">
      <alignment horizontal="center" vertical="center"/>
    </xf>
    <xf numFmtId="9" fontId="0" fillId="0" borderId="19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43" fontId="0" fillId="0" borderId="0" xfId="0" applyNumberFormat="1" applyBorder="1" applyAlignment="1">
      <alignment horizontal="center" vertical="center"/>
    </xf>
    <xf numFmtId="0" fontId="2" fillId="0" borderId="1" xfId="0" applyFont="1" applyFill="1" applyBorder="1"/>
    <xf numFmtId="0" fontId="4" fillId="0" borderId="4" xfId="0" applyFont="1" applyFill="1" applyBorder="1"/>
    <xf numFmtId="0" fontId="0" fillId="0" borderId="4" xfId="0" applyFill="1" applyBorder="1"/>
    <xf numFmtId="0" fontId="0" fillId="0" borderId="6" xfId="0" applyFill="1" applyBorder="1"/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5" xfId="0" applyFont="1" applyFill="1" applyBorder="1"/>
    <xf numFmtId="0" fontId="6" fillId="0" borderId="28" xfId="0" applyFont="1" applyFill="1" applyBorder="1" applyAlignment="1">
      <alignment horizontal="center"/>
    </xf>
    <xf numFmtId="166" fontId="6" fillId="0" borderId="14" xfId="0" applyNumberFormat="1" applyFont="1" applyFill="1" applyBorder="1"/>
    <xf numFmtId="43" fontId="6" fillId="0" borderId="14" xfId="2" applyFont="1" applyFill="1" applyBorder="1"/>
    <xf numFmtId="166" fontId="6" fillId="0" borderId="17" xfId="0" applyNumberFormat="1" applyFont="1" applyFill="1" applyBorder="1"/>
    <xf numFmtId="43" fontId="8" fillId="0" borderId="30" xfId="2" applyFont="1" applyFill="1" applyBorder="1"/>
    <xf numFmtId="0" fontId="0" fillId="0" borderId="28" xfId="0" applyBorder="1"/>
    <xf numFmtId="4" fontId="6" fillId="0" borderId="30" xfId="0" applyNumberFormat="1" applyFont="1" applyFill="1" applyBorder="1"/>
    <xf numFmtId="43" fontId="0" fillId="0" borderId="14" xfId="0" applyNumberFormat="1" applyBorder="1" applyAlignment="1"/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165" fontId="0" fillId="0" borderId="0" xfId="0" applyNumberFormat="1"/>
    <xf numFmtId="44" fontId="0" fillId="0" borderId="0" xfId="0" applyNumberFormat="1"/>
    <xf numFmtId="0" fontId="6" fillId="0" borderId="9" xfId="0" applyFont="1" applyFill="1" applyBorder="1" applyAlignment="1">
      <alignment horizontal="center"/>
    </xf>
    <xf numFmtId="43" fontId="8" fillId="0" borderId="11" xfId="2" applyFont="1" applyFill="1" applyBorder="1"/>
    <xf numFmtId="43" fontId="8" fillId="0" borderId="44" xfId="2" applyFont="1" applyFill="1" applyBorder="1"/>
    <xf numFmtId="9" fontId="6" fillId="0" borderId="44" xfId="1" applyFont="1" applyFill="1" applyBorder="1"/>
    <xf numFmtId="43" fontId="6" fillId="0" borderId="44" xfId="2" applyFont="1" applyFill="1" applyBorder="1"/>
    <xf numFmtId="43" fontId="8" fillId="0" borderId="14" xfId="2" applyFont="1" applyFill="1" applyBorder="1"/>
    <xf numFmtId="43" fontId="8" fillId="0" borderId="37" xfId="2" applyFont="1" applyFill="1" applyBorder="1"/>
    <xf numFmtId="166" fontId="6" fillId="0" borderId="22" xfId="0" applyNumberFormat="1" applyFont="1" applyFill="1" applyBorder="1"/>
    <xf numFmtId="0" fontId="0" fillId="0" borderId="7" xfId="0" applyBorder="1" applyAlignment="1">
      <alignment horizontal="center"/>
    </xf>
    <xf numFmtId="166" fontId="6" fillId="0" borderId="21" xfId="0" applyNumberFormat="1" applyFont="1" applyFill="1" applyBorder="1"/>
    <xf numFmtId="166" fontId="6" fillId="0" borderId="23" xfId="0" applyNumberFormat="1" applyFont="1" applyFill="1" applyBorder="1"/>
    <xf numFmtId="0" fontId="6" fillId="0" borderId="29" xfId="0" applyFont="1" applyFill="1" applyBorder="1" applyAlignment="1">
      <alignment horizontal="right"/>
    </xf>
    <xf numFmtId="165" fontId="8" fillId="0" borderId="29" xfId="0" applyNumberFormat="1" applyFont="1" applyFill="1" applyBorder="1"/>
    <xf numFmtId="43" fontId="8" fillId="0" borderId="29" xfId="2" applyFont="1" applyFill="1" applyBorder="1"/>
    <xf numFmtId="43" fontId="8" fillId="0" borderId="43" xfId="2" applyFont="1" applyFill="1" applyBorder="1"/>
    <xf numFmtId="4" fontId="6" fillId="0" borderId="29" xfId="0" applyNumberFormat="1" applyFont="1" applyFill="1" applyBorder="1"/>
    <xf numFmtId="9" fontId="6" fillId="0" borderId="29" xfId="1" applyFont="1" applyFill="1" applyBorder="1"/>
    <xf numFmtId="4" fontId="6" fillId="0" borderId="43" xfId="0" applyNumberFormat="1" applyFont="1" applyFill="1" applyBorder="1"/>
    <xf numFmtId="0" fontId="6" fillId="0" borderId="29" xfId="0" applyFont="1" applyFill="1" applyBorder="1"/>
    <xf numFmtId="43" fontId="6" fillId="0" borderId="29" xfId="2" applyFont="1" applyFill="1" applyBorder="1"/>
    <xf numFmtId="4" fontId="6" fillId="0" borderId="44" xfId="0" applyNumberFormat="1" applyFont="1" applyFill="1" applyBorder="1"/>
    <xf numFmtId="0" fontId="0" fillId="0" borderId="31" xfId="0" applyFont="1" applyFill="1" applyBorder="1"/>
    <xf numFmtId="0" fontId="6" fillId="0" borderId="32" xfId="0" applyFont="1" applyFill="1" applyBorder="1" applyAlignment="1">
      <alignment horizontal="right"/>
    </xf>
    <xf numFmtId="165" fontId="0" fillId="0" borderId="32" xfId="0" applyNumberFormat="1" applyFont="1" applyFill="1" applyBorder="1" applyAlignment="1">
      <alignment horizontal="center"/>
    </xf>
    <xf numFmtId="0" fontId="0" fillId="0" borderId="32" xfId="0" applyFont="1" applyFill="1" applyBorder="1"/>
    <xf numFmtId="0" fontId="0" fillId="0" borderId="33" xfId="0" applyFont="1" applyFill="1" applyBorder="1"/>
    <xf numFmtId="0" fontId="0" fillId="0" borderId="45" xfId="0" applyBorder="1"/>
    <xf numFmtId="0" fontId="6" fillId="0" borderId="46" xfId="0" applyFont="1" applyFill="1" applyBorder="1" applyAlignment="1">
      <alignment horizontal="right"/>
    </xf>
    <xf numFmtId="0" fontId="0" fillId="0" borderId="46" xfId="0" applyBorder="1" applyAlignment="1">
      <alignment horizontal="center"/>
    </xf>
    <xf numFmtId="0" fontId="0" fillId="0" borderId="46" xfId="0" applyBorder="1"/>
    <xf numFmtId="43" fontId="0" fillId="0" borderId="46" xfId="2" applyFont="1" applyBorder="1"/>
    <xf numFmtId="0" fontId="0" fillId="0" borderId="47" xfId="0" applyBorder="1"/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43" fontId="0" fillId="0" borderId="7" xfId="2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43" fontId="0" fillId="0" borderId="33" xfId="2" applyFont="1" applyBorder="1" applyAlignment="1">
      <alignment horizontal="center" vertical="center"/>
    </xf>
    <xf numFmtId="0" fontId="0" fillId="0" borderId="35" xfId="0" applyBorder="1" applyAlignment="1">
      <alignment horizontal="center"/>
    </xf>
    <xf numFmtId="43" fontId="0" fillId="0" borderId="36" xfId="2" applyFont="1" applyBorder="1" applyAlignment="1">
      <alignment horizontal="center" vertical="center"/>
    </xf>
    <xf numFmtId="43" fontId="0" fillId="0" borderId="46" xfId="2" applyFont="1" applyBorder="1" applyAlignment="1">
      <alignment horizontal="center" vertical="center"/>
    </xf>
    <xf numFmtId="43" fontId="0" fillId="0" borderId="47" xfId="2" applyFont="1" applyBorder="1" applyAlignment="1">
      <alignment horizontal="center" vertical="center"/>
    </xf>
    <xf numFmtId="43" fontId="0" fillId="0" borderId="45" xfId="2" applyFont="1" applyBorder="1" applyAlignment="1">
      <alignment horizontal="center" vertical="center"/>
    </xf>
    <xf numFmtId="44" fontId="0" fillId="0" borderId="47" xfId="3" applyFont="1" applyBorder="1"/>
    <xf numFmtId="0" fontId="0" fillId="0" borderId="19" xfId="0" applyBorder="1" applyAlignment="1">
      <alignment horizontal="left" vertical="center"/>
    </xf>
    <xf numFmtId="43" fontId="0" fillId="0" borderId="20" xfId="2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5" xfId="0" applyNumberFormat="1" applyBorder="1"/>
    <xf numFmtId="0" fontId="0" fillId="0" borderId="19" xfId="0" applyFill="1" applyBorder="1" applyAlignment="1">
      <alignment horizontal="left" vertical="center"/>
    </xf>
    <xf numFmtId="0" fontId="0" fillId="0" borderId="19" xfId="0" applyBorder="1" applyAlignment="1"/>
    <xf numFmtId="0" fontId="0" fillId="0" borderId="7" xfId="0" applyBorder="1" applyAlignment="1">
      <alignment horizontal="center" vertical="center"/>
    </xf>
    <xf numFmtId="0" fontId="6" fillId="0" borderId="18" xfId="0" applyFont="1" applyFill="1" applyBorder="1" applyAlignment="1">
      <alignment horizontal="center"/>
    </xf>
    <xf numFmtId="0" fontId="0" fillId="0" borderId="19" xfId="0" applyBorder="1" applyAlignment="1">
      <alignment wrapText="1"/>
    </xf>
    <xf numFmtId="165" fontId="6" fillId="0" borderId="19" xfId="0" applyNumberFormat="1" applyFont="1" applyFill="1" applyBorder="1"/>
    <xf numFmtId="166" fontId="6" fillId="0" borderId="19" xfId="0" applyNumberFormat="1" applyFont="1" applyFill="1" applyBorder="1"/>
    <xf numFmtId="43" fontId="8" fillId="0" borderId="19" xfId="2" applyFont="1" applyFill="1" applyBorder="1"/>
    <xf numFmtId="43" fontId="8" fillId="0" borderId="20" xfId="2" applyFont="1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horizontal="center"/>
    </xf>
    <xf numFmtId="43" fontId="0" fillId="0" borderId="26" xfId="2" applyFont="1" applyBorder="1" applyAlignment="1">
      <alignment horizontal="center" vertical="center"/>
    </xf>
    <xf numFmtId="0" fontId="0" fillId="0" borderId="27" xfId="0" applyBorder="1"/>
    <xf numFmtId="0" fontId="0" fillId="0" borderId="48" xfId="0" applyBorder="1" applyAlignment="1"/>
    <xf numFmtId="0" fontId="0" fillId="0" borderId="49" xfId="0" applyBorder="1" applyAlignment="1"/>
    <xf numFmtId="0" fontId="0" fillId="0" borderId="49" xfId="0" applyBorder="1" applyAlignment="1">
      <alignment wrapText="1"/>
    </xf>
    <xf numFmtId="43" fontId="0" fillId="0" borderId="49" xfId="2" applyFont="1" applyBorder="1" applyAlignment="1"/>
    <xf numFmtId="0" fontId="0" fillId="0" borderId="50" xfId="0" applyBorder="1" applyAlignment="1"/>
    <xf numFmtId="0" fontId="6" fillId="0" borderId="48" xfId="0" applyFont="1" applyFill="1" applyBorder="1" applyAlignment="1">
      <alignment horizontal="center"/>
    </xf>
    <xf numFmtId="166" fontId="6" fillId="0" borderId="52" xfId="0" applyNumberFormat="1" applyFont="1" applyFill="1" applyBorder="1"/>
    <xf numFmtId="43" fontId="8" fillId="0" borderId="51" xfId="2" applyFont="1" applyFill="1" applyBorder="1"/>
    <xf numFmtId="165" fontId="6" fillId="0" borderId="49" xfId="0" applyNumberFormat="1" applyFont="1" applyFill="1" applyBorder="1"/>
    <xf numFmtId="166" fontId="6" fillId="0" borderId="49" xfId="0" applyNumberFormat="1" applyFont="1" applyFill="1" applyBorder="1"/>
    <xf numFmtId="43" fontId="8" fillId="0" borderId="49" xfId="2" applyFont="1" applyFill="1" applyBorder="1"/>
    <xf numFmtId="166" fontId="6" fillId="0" borderId="50" xfId="0" applyNumberFormat="1" applyFont="1" applyFill="1" applyBorder="1"/>
    <xf numFmtId="166" fontId="6" fillId="0" borderId="10" xfId="0" applyNumberFormat="1" applyFont="1" applyFill="1" applyBorder="1"/>
    <xf numFmtId="166" fontId="6" fillId="0" borderId="13" xfId="0" applyNumberFormat="1" applyFont="1" applyFill="1" applyBorder="1"/>
    <xf numFmtId="166" fontId="6" fillId="0" borderId="16" xfId="0" applyNumberFormat="1" applyFont="1" applyFill="1" applyBorder="1"/>
    <xf numFmtId="0" fontId="6" fillId="0" borderId="12" xfId="0" applyFont="1" applyFill="1" applyBorder="1" applyAlignment="1">
      <alignment horizontal="center"/>
    </xf>
    <xf numFmtId="43" fontId="8" fillId="0" borderId="13" xfId="2" applyFont="1" applyFill="1" applyBorder="1"/>
    <xf numFmtId="0" fontId="6" fillId="0" borderId="15" xfId="0" applyFont="1" applyFill="1" applyBorder="1" applyAlignment="1">
      <alignment horizontal="center"/>
    </xf>
    <xf numFmtId="43" fontId="8" fillId="0" borderId="16" xfId="2" applyFont="1" applyFill="1" applyBorder="1"/>
    <xf numFmtId="43" fontId="8" fillId="0" borderId="17" xfId="2" applyFont="1" applyFill="1" applyBorder="1"/>
    <xf numFmtId="0" fontId="8" fillId="0" borderId="37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left" wrapText="1"/>
    </xf>
    <xf numFmtId="0" fontId="0" fillId="0" borderId="53" xfId="0" applyFill="1" applyBorder="1"/>
    <xf numFmtId="0" fontId="0" fillId="0" borderId="53" xfId="0" applyBorder="1" applyAlignment="1">
      <alignment wrapText="1"/>
    </xf>
    <xf numFmtId="0" fontId="0" fillId="0" borderId="53" xfId="0" applyBorder="1"/>
    <xf numFmtId="0" fontId="0" fillId="0" borderId="41" xfId="0" applyBorder="1" applyAlignment="1">
      <alignment wrapText="1"/>
    </xf>
    <xf numFmtId="0" fontId="6" fillId="0" borderId="21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wrapText="1"/>
    </xf>
    <xf numFmtId="0" fontId="6" fillId="0" borderId="38" xfId="0" applyFont="1" applyFill="1" applyBorder="1" applyAlignment="1">
      <alignment horizontal="center"/>
    </xf>
    <xf numFmtId="165" fontId="6" fillId="0" borderId="12" xfId="0" applyNumberFormat="1" applyFont="1" applyFill="1" applyBorder="1"/>
    <xf numFmtId="43" fontId="8" fillId="0" borderId="54" xfId="2" applyFont="1" applyFill="1" applyBorder="1"/>
    <xf numFmtId="165" fontId="6" fillId="0" borderId="15" xfId="0" applyNumberFormat="1" applyFont="1" applyFill="1" applyBorder="1"/>
    <xf numFmtId="43" fontId="8" fillId="0" borderId="42" xfId="2" applyFont="1" applyFill="1" applyBorder="1"/>
    <xf numFmtId="0" fontId="10" fillId="0" borderId="37" xfId="0" applyFont="1" applyBorder="1" applyAlignment="1">
      <alignment horizontal="center" wrapText="1"/>
    </xf>
    <xf numFmtId="165" fontId="6" fillId="0" borderId="9" xfId="0" applyNumberFormat="1" applyFont="1" applyFill="1" applyBorder="1"/>
    <xf numFmtId="43" fontId="8" fillId="0" borderId="53" xfId="2" applyFont="1" applyFill="1" applyBorder="1"/>
    <xf numFmtId="43" fontId="8" fillId="0" borderId="41" xfId="2" applyFont="1" applyFill="1" applyBorder="1"/>
    <xf numFmtId="166" fontId="6" fillId="0" borderId="38" xfId="0" applyNumberFormat="1" applyFont="1" applyFill="1" applyBorder="1"/>
    <xf numFmtId="43" fontId="8" fillId="0" borderId="38" xfId="2" applyFont="1" applyFill="1" applyBorder="1"/>
    <xf numFmtId="166" fontId="6" fillId="0" borderId="54" xfId="0" applyNumberFormat="1" applyFont="1" applyFill="1" applyBorder="1"/>
    <xf numFmtId="166" fontId="6" fillId="0" borderId="42" xfId="0" applyNumberFormat="1" applyFont="1" applyFill="1" applyBorder="1"/>
    <xf numFmtId="43" fontId="0" fillId="0" borderId="16" xfId="2" applyFont="1" applyBorder="1" applyAlignment="1" applyProtection="1">
      <alignment horizontal="center" vertical="center"/>
      <protection locked="0"/>
    </xf>
    <xf numFmtId="43" fontId="0" fillId="0" borderId="10" xfId="2" applyFont="1" applyBorder="1" applyAlignment="1" applyProtection="1">
      <alignment horizontal="center" vertical="center"/>
      <protection locked="0"/>
    </xf>
    <xf numFmtId="43" fontId="0" fillId="0" borderId="13" xfId="2" applyFont="1" applyBorder="1" applyAlignment="1" applyProtection="1">
      <alignment horizontal="center" vertical="center"/>
      <protection locked="0"/>
    </xf>
    <xf numFmtId="43" fontId="0" fillId="0" borderId="26" xfId="2" applyFont="1" applyBorder="1" applyAlignment="1" applyProtection="1">
      <alignment horizontal="center" vertical="center"/>
      <protection locked="0"/>
    </xf>
    <xf numFmtId="43" fontId="0" fillId="0" borderId="0" xfId="2" applyFont="1" applyBorder="1" applyAlignment="1" applyProtection="1">
      <alignment horizontal="center" vertical="center"/>
      <protection locked="0"/>
    </xf>
    <xf numFmtId="43" fontId="0" fillId="0" borderId="19" xfId="2" applyFont="1" applyBorder="1" applyAlignment="1" applyProtection="1">
      <alignment horizontal="center" vertical="center"/>
      <protection locked="0"/>
    </xf>
    <xf numFmtId="43" fontId="0" fillId="0" borderId="10" xfId="2" applyFont="1" applyBorder="1" applyAlignment="1" applyProtection="1">
      <protection locked="0"/>
    </xf>
    <xf numFmtId="43" fontId="0" fillId="0" borderId="13" xfId="2" applyFont="1" applyBorder="1" applyAlignment="1" applyProtection="1">
      <protection locked="0"/>
    </xf>
    <xf numFmtId="0" fontId="0" fillId="0" borderId="13" xfId="0" applyFill="1" applyBorder="1" applyAlignment="1" applyProtection="1">
      <protection locked="0"/>
    </xf>
    <xf numFmtId="43" fontId="0" fillId="0" borderId="26" xfId="2" applyFont="1" applyBorder="1" applyAlignment="1" applyProtection="1">
      <protection locked="0"/>
    </xf>
    <xf numFmtId="43" fontId="0" fillId="0" borderId="49" xfId="2" applyFont="1" applyBorder="1" applyAlignment="1" applyProtection="1">
      <protection locked="0"/>
    </xf>
    <xf numFmtId="0" fontId="0" fillId="0" borderId="29" xfId="0" applyBorder="1" applyAlignment="1" applyProtection="1">
      <protection locked="0"/>
    </xf>
    <xf numFmtId="43" fontId="0" fillId="0" borderId="29" xfId="2" applyFont="1" applyBorder="1" applyAlignment="1" applyProtection="1">
      <protection locked="0"/>
    </xf>
    <xf numFmtId="0" fontId="0" fillId="0" borderId="19" xfId="0" applyBorder="1" applyProtection="1">
      <protection locked="0"/>
    </xf>
    <xf numFmtId="0" fontId="0" fillId="0" borderId="0" xfId="0" applyBorder="1" applyProtection="1">
      <protection locked="0"/>
    </xf>
    <xf numFmtId="43" fontId="0" fillId="0" borderId="0" xfId="2" applyFont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3" fontId="0" fillId="0" borderId="32" xfId="2" applyFont="1" applyBorder="1" applyAlignment="1">
      <alignment horizontal="center" vertical="center"/>
    </xf>
    <xf numFmtId="43" fontId="0" fillId="0" borderId="35" xfId="2" applyFont="1" applyBorder="1" applyAlignment="1">
      <alignment horizontal="center" vertical="center"/>
    </xf>
    <xf numFmtId="0" fontId="6" fillId="0" borderId="28" xfId="0" applyFont="1" applyFill="1" applyBorder="1"/>
    <xf numFmtId="0" fontId="6" fillId="0" borderId="29" xfId="0" applyFont="1" applyFill="1" applyBorder="1"/>
    <xf numFmtId="0" fontId="8" fillId="0" borderId="24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right" vertical="center"/>
    </xf>
    <xf numFmtId="165" fontId="8" fillId="0" borderId="18" xfId="0" applyNumberFormat="1" applyFont="1" applyFill="1" applyBorder="1" applyAlignment="1">
      <alignment horizontal="center"/>
    </xf>
    <xf numFmtId="165" fontId="8" fillId="0" borderId="19" xfId="0" applyNumberFormat="1" applyFont="1" applyFill="1" applyBorder="1" applyAlignment="1">
      <alignment horizontal="center"/>
    </xf>
    <xf numFmtId="165" fontId="8" fillId="0" borderId="20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wrapText="1"/>
    </xf>
    <xf numFmtId="0" fontId="6" fillId="0" borderId="42" xfId="0" applyFont="1" applyFill="1" applyBorder="1" applyAlignment="1">
      <alignment horizontal="center" wrapText="1"/>
    </xf>
    <xf numFmtId="0" fontId="6" fillId="0" borderId="39" xfId="0" applyFont="1" applyFill="1" applyBorder="1" applyAlignment="1">
      <alignment horizontal="center"/>
    </xf>
    <xf numFmtId="0" fontId="6" fillId="0" borderId="4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14" fontId="6" fillId="0" borderId="18" xfId="0" applyNumberFormat="1" applyFont="1" applyFill="1" applyBorder="1" applyAlignment="1">
      <alignment horizontal="center" vertical="center"/>
    </xf>
    <xf numFmtId="14" fontId="6" fillId="0" borderId="19" xfId="0" applyNumberFormat="1" applyFont="1" applyFill="1" applyBorder="1" applyAlignment="1">
      <alignment horizontal="center" vertical="center"/>
    </xf>
    <xf numFmtId="14" fontId="6" fillId="0" borderId="20" xfId="0" applyNumberFormat="1" applyFont="1" applyFill="1" applyBorder="1" applyAlignment="1">
      <alignment horizontal="center" vertical="center"/>
    </xf>
  </cellXfs>
  <cellStyles count="4">
    <cellStyle name="Moeda" xfId="3" builtinId="4"/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38100</xdr:rowOff>
    </xdr:from>
    <xdr:to>
      <xdr:col>2</xdr:col>
      <xdr:colOff>990600</xdr:colOff>
      <xdr:row>1</xdr:row>
      <xdr:rowOff>161925</xdr:rowOff>
    </xdr:to>
    <xdr:pic>
      <xdr:nvPicPr>
        <xdr:cNvPr id="3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8200" y="38100"/>
          <a:ext cx="1190625" cy="3238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</xdr:row>
      <xdr:rowOff>180975</xdr:rowOff>
    </xdr:from>
    <xdr:to>
      <xdr:col>2</xdr:col>
      <xdr:colOff>971550</xdr:colOff>
      <xdr:row>4</xdr:row>
      <xdr:rowOff>114300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561975"/>
          <a:ext cx="1466850" cy="390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5"/>
  <sheetViews>
    <sheetView workbookViewId="0">
      <selection activeCell="B30" sqref="B30:D35"/>
    </sheetView>
  </sheetViews>
  <sheetFormatPr defaultRowHeight="15"/>
  <cols>
    <col min="2" max="2" width="19.140625" customWidth="1"/>
    <col min="4" max="4" width="11.140625" customWidth="1"/>
    <col min="5" max="5" width="11.42578125" bestFit="1" customWidth="1"/>
  </cols>
  <sheetData>
    <row r="2" spans="1:7">
      <c r="A2" s="249" t="s">
        <v>12</v>
      </c>
      <c r="B2" s="1" t="s">
        <v>0</v>
      </c>
      <c r="C2" s="1">
        <v>350</v>
      </c>
      <c r="D2" s="1" t="s">
        <v>1</v>
      </c>
      <c r="E2" s="1"/>
      <c r="F2" s="1"/>
      <c r="G2" s="2"/>
    </row>
    <row r="3" spans="1:7">
      <c r="A3" s="250"/>
      <c r="B3" s="1"/>
      <c r="C3" s="1"/>
      <c r="D3" s="1"/>
      <c r="E3" s="1"/>
      <c r="F3" s="1"/>
      <c r="G3" s="2"/>
    </row>
    <row r="4" spans="1:7">
      <c r="A4" s="250"/>
      <c r="B4" s="1"/>
      <c r="C4" s="1"/>
      <c r="D4" s="1"/>
      <c r="E4" s="1"/>
      <c r="F4" s="1"/>
      <c r="G4" s="2"/>
    </row>
    <row r="5" spans="1:7">
      <c r="A5" s="250"/>
      <c r="B5" s="8" t="s">
        <v>2</v>
      </c>
      <c r="C5" s="251" t="s">
        <v>15</v>
      </c>
      <c r="D5" s="251"/>
      <c r="E5" s="251"/>
      <c r="F5" s="9"/>
      <c r="G5" s="10"/>
    </row>
    <row r="6" spans="1:7">
      <c r="A6" s="250"/>
      <c r="B6" s="11"/>
      <c r="C6" s="25" t="s">
        <v>3</v>
      </c>
      <c r="D6" s="25" t="s">
        <v>13</v>
      </c>
      <c r="E6" s="12" t="s">
        <v>14</v>
      </c>
      <c r="F6" s="12"/>
      <c r="G6" s="13"/>
    </row>
    <row r="7" spans="1:7">
      <c r="A7" s="250"/>
      <c r="B7" s="11"/>
      <c r="C7" s="12">
        <v>5</v>
      </c>
      <c r="D7" s="12">
        <v>3.2</v>
      </c>
      <c r="E7" s="12">
        <f>D7*C7</f>
        <v>16</v>
      </c>
      <c r="F7" s="12"/>
      <c r="G7" s="13"/>
    </row>
    <row r="8" spans="1:7">
      <c r="A8" s="250"/>
      <c r="B8" s="11"/>
      <c r="C8" s="12"/>
      <c r="D8" s="12"/>
      <c r="E8" s="12"/>
      <c r="F8" s="12"/>
      <c r="G8" s="13"/>
    </row>
    <row r="9" spans="1:7">
      <c r="A9" s="250"/>
      <c r="B9" s="11"/>
      <c r="C9" s="12">
        <v>5</v>
      </c>
      <c r="D9" s="12">
        <v>24.5</v>
      </c>
      <c r="E9" s="12">
        <f t="shared" ref="E9:E13" si="0">D9*C9</f>
        <v>122.5</v>
      </c>
      <c r="F9" s="12"/>
      <c r="G9" s="13"/>
    </row>
    <row r="10" spans="1:7">
      <c r="A10" s="250"/>
      <c r="B10" s="11"/>
      <c r="C10" s="12">
        <v>8</v>
      </c>
      <c r="D10" s="12">
        <v>22</v>
      </c>
      <c r="E10" s="12">
        <f t="shared" si="0"/>
        <v>176</v>
      </c>
      <c r="F10" s="12"/>
      <c r="G10" s="13"/>
    </row>
    <row r="11" spans="1:7">
      <c r="A11" s="250"/>
      <c r="B11" s="11"/>
      <c r="C11" s="12">
        <v>3</v>
      </c>
      <c r="D11" s="12">
        <v>9.5</v>
      </c>
      <c r="E11" s="12">
        <f t="shared" si="0"/>
        <v>28.5</v>
      </c>
      <c r="F11" s="12"/>
      <c r="G11" s="13"/>
    </row>
    <row r="12" spans="1:7">
      <c r="A12" s="250"/>
      <c r="B12" s="11"/>
      <c r="C12" s="12"/>
      <c r="D12" s="12"/>
      <c r="E12" s="12"/>
      <c r="F12" s="12"/>
      <c r="G12" s="13"/>
    </row>
    <row r="13" spans="1:7">
      <c r="A13" s="250"/>
      <c r="B13" s="11"/>
      <c r="C13" s="12">
        <v>6</v>
      </c>
      <c r="D13" s="12">
        <v>4</v>
      </c>
      <c r="E13" s="12">
        <f t="shared" si="0"/>
        <v>24</v>
      </c>
      <c r="F13" s="12"/>
      <c r="G13" s="13"/>
    </row>
    <row r="14" spans="1:7">
      <c r="A14" s="250"/>
      <c r="B14" s="11"/>
      <c r="C14" s="12"/>
      <c r="D14" s="12"/>
      <c r="E14" s="12"/>
      <c r="F14" s="12"/>
      <c r="G14" s="13"/>
    </row>
    <row r="15" spans="1:7">
      <c r="A15" s="250"/>
      <c r="B15" s="14"/>
      <c r="C15" s="15"/>
      <c r="D15" s="15" t="s">
        <v>4</v>
      </c>
      <c r="E15" s="15">
        <f>SUM(E7:E13)</f>
        <v>367</v>
      </c>
      <c r="F15" s="15"/>
      <c r="G15" s="16"/>
    </row>
    <row r="16" spans="1:7">
      <c r="A16" s="250"/>
      <c r="B16" s="3"/>
      <c r="C16" s="3"/>
      <c r="D16" s="3"/>
      <c r="E16" s="3"/>
      <c r="F16" s="3"/>
      <c r="G16" s="4"/>
    </row>
    <row r="17" spans="1:7">
      <c r="A17" s="250"/>
      <c r="B17" s="8" t="s">
        <v>5</v>
      </c>
      <c r="C17" s="9"/>
      <c r="D17" s="9"/>
      <c r="E17" s="9"/>
      <c r="F17" s="9"/>
      <c r="G17" s="10"/>
    </row>
    <row r="18" spans="1:7">
      <c r="A18" s="250"/>
      <c r="B18" s="11"/>
      <c r="C18" s="12" t="s">
        <v>7</v>
      </c>
      <c r="D18" s="12" t="s">
        <v>6</v>
      </c>
      <c r="E18" s="12" t="s">
        <v>8</v>
      </c>
      <c r="F18" s="12" t="s">
        <v>9</v>
      </c>
      <c r="G18" s="13"/>
    </row>
    <row r="19" spans="1:7">
      <c r="A19" s="250"/>
      <c r="B19" s="11"/>
      <c r="C19" s="12">
        <v>9</v>
      </c>
      <c r="D19" s="12">
        <v>6</v>
      </c>
      <c r="E19" s="12">
        <v>9</v>
      </c>
      <c r="F19" s="12">
        <v>8</v>
      </c>
      <c r="G19" s="13"/>
    </row>
    <row r="20" spans="1:7">
      <c r="A20" s="250"/>
      <c r="B20" s="11"/>
      <c r="C20" s="12"/>
      <c r="D20" s="12">
        <f>25*2</f>
        <v>50</v>
      </c>
      <c r="E20" s="12">
        <v>11</v>
      </c>
      <c r="F20" s="12"/>
      <c r="G20" s="13"/>
    </row>
    <row r="21" spans="1:7">
      <c r="A21" s="250"/>
      <c r="B21" s="11"/>
      <c r="C21" s="12"/>
      <c r="D21" s="12">
        <v>36</v>
      </c>
      <c r="E21" s="12">
        <v>22</v>
      </c>
      <c r="F21" s="12"/>
      <c r="G21" s="13"/>
    </row>
    <row r="22" spans="1:7">
      <c r="A22" s="250"/>
      <c r="B22" s="11"/>
      <c r="C22" s="12"/>
      <c r="D22" s="12">
        <v>4</v>
      </c>
      <c r="E22" s="12"/>
      <c r="F22" s="12"/>
      <c r="G22" s="13"/>
    </row>
    <row r="23" spans="1:7">
      <c r="A23" s="250"/>
      <c r="B23" s="11"/>
      <c r="C23" s="12"/>
      <c r="D23" s="12">
        <v>22</v>
      </c>
      <c r="E23" s="12"/>
      <c r="F23" s="12"/>
      <c r="G23" s="13"/>
    </row>
    <row r="24" spans="1:7">
      <c r="A24" s="250"/>
      <c r="B24" s="14"/>
      <c r="C24" s="15">
        <f>SUM(C19:C23)</f>
        <v>9</v>
      </c>
      <c r="D24" s="15">
        <f t="shared" ref="D24:F24" si="1">SUM(D19:D23)</f>
        <v>118</v>
      </c>
      <c r="E24" s="15">
        <f t="shared" si="1"/>
        <v>42</v>
      </c>
      <c r="F24" s="15">
        <f t="shared" si="1"/>
        <v>8</v>
      </c>
      <c r="G24" s="16"/>
    </row>
    <row r="25" spans="1:7">
      <c r="A25" s="250"/>
      <c r="B25" s="3"/>
      <c r="C25" s="3"/>
      <c r="D25" s="3"/>
      <c r="E25" s="3"/>
      <c r="F25" s="3"/>
      <c r="G25" s="4"/>
    </row>
    <row r="26" spans="1:7">
      <c r="A26" s="250"/>
      <c r="B26" s="17" t="s">
        <v>10</v>
      </c>
      <c r="C26" s="18">
        <v>28</v>
      </c>
      <c r="D26" s="18" t="s">
        <v>11</v>
      </c>
      <c r="E26" s="18"/>
      <c r="F26" s="18"/>
      <c r="G26" s="19"/>
    </row>
    <row r="27" spans="1:7">
      <c r="A27" s="5"/>
      <c r="B27" s="6"/>
      <c r="C27" s="6"/>
      <c r="D27" s="6"/>
      <c r="E27" s="6"/>
      <c r="F27" s="6"/>
      <c r="G27" s="7"/>
    </row>
    <row r="29" spans="1:7" ht="15" customHeight="1">
      <c r="A29" s="249" t="s">
        <v>34</v>
      </c>
      <c r="B29" s="1" t="s">
        <v>0</v>
      </c>
      <c r="C29" s="1">
        <v>81.5</v>
      </c>
      <c r="D29" s="1" t="s">
        <v>1</v>
      </c>
      <c r="E29" s="1"/>
      <c r="F29" s="1"/>
      <c r="G29" s="2"/>
    </row>
    <row r="30" spans="1:7" ht="15" customHeight="1">
      <c r="A30" s="250"/>
      <c r="B30" s="26" t="s">
        <v>27</v>
      </c>
      <c r="C30" s="9">
        <f>0.4*0.4*0.15*6</f>
        <v>0.14400000000000002</v>
      </c>
      <c r="D30" s="9" t="s">
        <v>29</v>
      </c>
      <c r="E30" s="9"/>
      <c r="F30" s="1"/>
      <c r="G30" s="2"/>
    </row>
    <row r="31" spans="1:7" ht="15" customHeight="1">
      <c r="A31" s="250"/>
      <c r="B31" s="27" t="s">
        <v>24</v>
      </c>
      <c r="C31" s="12">
        <v>2</v>
      </c>
      <c r="D31" s="12" t="s">
        <v>30</v>
      </c>
      <c r="E31" s="12"/>
      <c r="F31" s="1"/>
      <c r="G31" s="2"/>
    </row>
    <row r="32" spans="1:7" ht="15" customHeight="1">
      <c r="A32" s="250"/>
      <c r="B32" s="28" t="s">
        <v>25</v>
      </c>
      <c r="C32" s="12">
        <v>0.3</v>
      </c>
      <c r="D32" s="12" t="s">
        <v>31</v>
      </c>
      <c r="E32" s="12"/>
      <c r="F32" s="1"/>
      <c r="G32" s="2"/>
    </row>
    <row r="33" spans="1:7" ht="15" customHeight="1">
      <c r="A33" s="250"/>
      <c r="B33" s="27" t="s">
        <v>26</v>
      </c>
      <c r="C33" s="12">
        <v>0.2</v>
      </c>
      <c r="D33" s="12" t="s">
        <v>31</v>
      </c>
      <c r="E33" s="12"/>
      <c r="F33" s="1"/>
      <c r="G33" s="2"/>
    </row>
    <row r="34" spans="1:7" ht="15" customHeight="1">
      <c r="A34" s="250"/>
      <c r="B34" s="28" t="s">
        <v>28</v>
      </c>
      <c r="C34" s="12">
        <v>50</v>
      </c>
      <c r="D34" s="12"/>
      <c r="E34" s="12"/>
      <c r="F34" s="1"/>
      <c r="G34" s="2"/>
    </row>
    <row r="35" spans="1:7" ht="15" customHeight="1">
      <c r="A35" s="250"/>
      <c r="B35" s="29" t="s">
        <v>32</v>
      </c>
      <c r="C35" s="15">
        <v>1</v>
      </c>
      <c r="D35" s="15" t="s">
        <v>33</v>
      </c>
      <c r="E35" s="15"/>
      <c r="F35" s="1"/>
      <c r="G35" s="2"/>
    </row>
    <row r="36" spans="1:7" ht="15" customHeight="1">
      <c r="A36" s="250"/>
      <c r="B36" s="1"/>
      <c r="C36" s="1"/>
      <c r="D36" s="1"/>
      <c r="E36" s="1"/>
      <c r="F36" s="1"/>
      <c r="G36" s="2"/>
    </row>
    <row r="37" spans="1:7">
      <c r="A37" s="250"/>
      <c r="B37" s="1"/>
      <c r="C37" s="1"/>
      <c r="D37" s="1"/>
      <c r="E37" s="1"/>
      <c r="F37" s="1"/>
      <c r="G37" s="2"/>
    </row>
    <row r="38" spans="1:7">
      <c r="A38" s="250"/>
      <c r="B38" s="20" t="s">
        <v>2</v>
      </c>
      <c r="C38" s="252" t="s">
        <v>15</v>
      </c>
      <c r="D38" s="252"/>
      <c r="E38" s="252"/>
      <c r="F38" s="1"/>
      <c r="G38" s="2"/>
    </row>
    <row r="39" spans="1:7">
      <c r="A39" s="250"/>
      <c r="B39" s="22"/>
      <c r="C39" s="21" t="s">
        <v>3</v>
      </c>
      <c r="D39" s="21" t="s">
        <v>13</v>
      </c>
      <c r="E39" s="1" t="s">
        <v>14</v>
      </c>
      <c r="F39" s="3"/>
      <c r="G39" s="4"/>
    </row>
    <row r="40" spans="1:7">
      <c r="A40" s="250"/>
      <c r="B40" s="22" t="s">
        <v>16</v>
      </c>
      <c r="C40" s="3">
        <v>6</v>
      </c>
      <c r="D40" s="3">
        <v>5</v>
      </c>
      <c r="E40" s="3">
        <f>D40*C40</f>
        <v>30</v>
      </c>
      <c r="F40" s="3"/>
      <c r="G40" s="4"/>
    </row>
    <row r="41" spans="1:7">
      <c r="A41" s="250"/>
      <c r="B41" s="22" t="s">
        <v>17</v>
      </c>
      <c r="C41" s="3">
        <v>7</v>
      </c>
      <c r="D41" s="3">
        <v>7</v>
      </c>
      <c r="E41" s="3">
        <f t="shared" ref="E41:E44" si="2">D41*C41</f>
        <v>49</v>
      </c>
      <c r="F41" s="3"/>
      <c r="G41" s="4"/>
    </row>
    <row r="42" spans="1:7">
      <c r="A42" s="250"/>
      <c r="B42" s="22" t="s">
        <v>18</v>
      </c>
      <c r="C42" s="3">
        <v>2</v>
      </c>
      <c r="D42" s="3">
        <v>15</v>
      </c>
      <c r="E42" s="3">
        <f t="shared" si="2"/>
        <v>30</v>
      </c>
      <c r="F42" s="3"/>
      <c r="G42" s="4"/>
    </row>
    <row r="43" spans="1:7">
      <c r="A43" s="250"/>
      <c r="B43" s="22" t="s">
        <v>19</v>
      </c>
      <c r="C43" s="23">
        <v>4</v>
      </c>
      <c r="D43" s="23">
        <v>15.6</v>
      </c>
      <c r="E43" s="3">
        <f t="shared" si="2"/>
        <v>62.4</v>
      </c>
      <c r="F43" s="3"/>
      <c r="G43" s="4"/>
    </row>
    <row r="44" spans="1:7">
      <c r="A44" s="250"/>
      <c r="B44" s="22"/>
      <c r="C44" s="3"/>
      <c r="D44" s="3"/>
      <c r="E44" s="3">
        <f t="shared" si="2"/>
        <v>0</v>
      </c>
      <c r="F44" s="3"/>
      <c r="G44" s="4"/>
    </row>
    <row r="45" spans="1:7">
      <c r="A45" s="250"/>
      <c r="B45" s="22"/>
      <c r="C45" s="253" t="s">
        <v>20</v>
      </c>
      <c r="D45" s="253"/>
      <c r="E45" s="253"/>
      <c r="F45" s="3"/>
      <c r="G45" s="4"/>
    </row>
    <row r="46" spans="1:7">
      <c r="A46" s="250"/>
      <c r="B46" s="22"/>
      <c r="C46" s="23">
        <v>33</v>
      </c>
      <c r="D46" s="23">
        <v>4.2</v>
      </c>
      <c r="E46" s="23">
        <v>140</v>
      </c>
      <c r="F46" s="3"/>
      <c r="G46" s="4"/>
    </row>
    <row r="47" spans="1:7">
      <c r="A47" s="250"/>
      <c r="B47" s="22"/>
      <c r="C47" s="23"/>
      <c r="D47" s="23"/>
      <c r="E47" s="23"/>
      <c r="F47" s="3"/>
      <c r="G47" s="4"/>
    </row>
    <row r="48" spans="1:7">
      <c r="A48" s="250"/>
      <c r="B48" s="22"/>
      <c r="C48" s="23"/>
      <c r="D48" s="23" t="s">
        <v>21</v>
      </c>
      <c r="E48" s="23"/>
      <c r="F48" s="3"/>
      <c r="G48" s="4"/>
    </row>
    <row r="49" spans="1:7">
      <c r="A49" s="250"/>
      <c r="B49" s="22"/>
      <c r="C49" s="3">
        <v>16</v>
      </c>
      <c r="D49" s="3">
        <v>15.6</v>
      </c>
      <c r="E49" s="3">
        <v>250</v>
      </c>
      <c r="F49" s="3"/>
      <c r="G49" s="4"/>
    </row>
    <row r="50" spans="1:7">
      <c r="A50" s="250"/>
      <c r="B50" s="5"/>
      <c r="C50" s="6"/>
      <c r="D50" s="6" t="s">
        <v>4</v>
      </c>
      <c r="E50" s="6"/>
      <c r="F50" s="6"/>
      <c r="G50" s="7"/>
    </row>
    <row r="51" spans="1:7">
      <c r="A51" s="250"/>
      <c r="B51" s="3"/>
      <c r="C51" s="3"/>
      <c r="D51" s="3"/>
      <c r="E51" s="3"/>
      <c r="F51" s="3"/>
      <c r="G51" s="4"/>
    </row>
    <row r="52" spans="1:7">
      <c r="A52" s="250"/>
      <c r="B52" s="8" t="s">
        <v>5</v>
      </c>
      <c r="C52" s="9"/>
      <c r="D52" s="9"/>
      <c r="E52" s="9"/>
      <c r="F52" s="9"/>
      <c r="G52" s="10"/>
    </row>
    <row r="53" spans="1:7">
      <c r="A53" s="250"/>
      <c r="B53" s="11"/>
      <c r="C53" s="12" t="s">
        <v>7</v>
      </c>
      <c r="D53" s="12" t="s">
        <v>6</v>
      </c>
      <c r="E53" s="12" t="s">
        <v>8</v>
      </c>
      <c r="F53" s="12" t="s">
        <v>9</v>
      </c>
      <c r="G53" s="13"/>
    </row>
    <row r="54" spans="1:7">
      <c r="A54" s="250"/>
      <c r="B54" s="11"/>
      <c r="C54" s="12">
        <v>9</v>
      </c>
      <c r="D54" s="12">
        <v>6</v>
      </c>
      <c r="E54" s="12">
        <v>9</v>
      </c>
      <c r="F54" s="12">
        <v>8</v>
      </c>
      <c r="G54" s="13"/>
    </row>
    <row r="55" spans="1:7">
      <c r="A55" s="250"/>
      <c r="B55" s="11"/>
      <c r="C55" s="12"/>
      <c r="D55" s="12">
        <f>25*2</f>
        <v>50</v>
      </c>
      <c r="E55" s="12">
        <v>11</v>
      </c>
      <c r="F55" s="12"/>
      <c r="G55" s="13"/>
    </row>
    <row r="56" spans="1:7">
      <c r="A56" s="250"/>
      <c r="B56" s="11"/>
      <c r="C56" s="12"/>
      <c r="D56" s="12">
        <v>36</v>
      </c>
      <c r="E56" s="12">
        <v>22</v>
      </c>
      <c r="F56" s="12"/>
      <c r="G56" s="13"/>
    </row>
    <row r="57" spans="1:7">
      <c r="A57" s="250"/>
      <c r="B57" s="11"/>
      <c r="C57" s="12"/>
      <c r="D57" s="12">
        <v>4</v>
      </c>
      <c r="E57" s="12"/>
      <c r="F57" s="12"/>
      <c r="G57" s="13"/>
    </row>
    <row r="58" spans="1:7">
      <c r="A58" s="250"/>
      <c r="B58" s="11"/>
      <c r="C58" s="12"/>
      <c r="D58" s="12">
        <v>22</v>
      </c>
      <c r="E58" s="12"/>
      <c r="F58" s="12"/>
      <c r="G58" s="13"/>
    </row>
    <row r="59" spans="1:7">
      <c r="A59" s="250"/>
      <c r="B59" s="14"/>
      <c r="C59" s="15">
        <f>SUM(C54:C58)</f>
        <v>9</v>
      </c>
      <c r="D59" s="15">
        <f t="shared" ref="D59" si="3">SUM(D54:D58)</f>
        <v>118</v>
      </c>
      <c r="E59" s="15">
        <f t="shared" ref="E59" si="4">SUM(E54:E58)</f>
        <v>42</v>
      </c>
      <c r="F59" s="15">
        <f t="shared" ref="F59" si="5">SUM(F54:F58)</f>
        <v>8</v>
      </c>
      <c r="G59" s="16"/>
    </row>
    <row r="60" spans="1:7">
      <c r="A60" s="250"/>
      <c r="B60" s="3"/>
      <c r="C60" s="3">
        <f>1.8*9</f>
        <v>16.2</v>
      </c>
      <c r="D60" s="3">
        <f>2*118</f>
        <v>236</v>
      </c>
      <c r="E60" s="3">
        <f>2.4*42</f>
        <v>100.8</v>
      </c>
      <c r="F60" s="3">
        <f>3*8</f>
        <v>24</v>
      </c>
      <c r="G60" s="4"/>
    </row>
    <row r="61" spans="1:7">
      <c r="A61" s="250"/>
      <c r="B61" s="3"/>
      <c r="C61" s="3"/>
      <c r="D61" s="3"/>
      <c r="E61" s="3"/>
      <c r="F61" s="3"/>
      <c r="G61" s="4">
        <f>SUM(C60:F60)</f>
        <v>377</v>
      </c>
    </row>
    <row r="62" spans="1:7">
      <c r="A62" s="250"/>
      <c r="B62" s="3"/>
      <c r="C62" s="3"/>
      <c r="D62" s="3"/>
      <c r="E62" s="3"/>
      <c r="F62" s="3"/>
      <c r="G62" s="4"/>
    </row>
    <row r="63" spans="1:7">
      <c r="A63" s="250"/>
      <c r="B63" s="17" t="s">
        <v>10</v>
      </c>
      <c r="C63" s="18">
        <v>15.6</v>
      </c>
      <c r="D63" s="18" t="s">
        <v>11</v>
      </c>
      <c r="E63" s="18">
        <f>C63/0.3</f>
        <v>52</v>
      </c>
      <c r="F63" s="18" t="s">
        <v>22</v>
      </c>
      <c r="G63" s="19"/>
    </row>
    <row r="64" spans="1:7">
      <c r="A64" s="250"/>
      <c r="B64" s="3" t="s">
        <v>23</v>
      </c>
      <c r="C64" s="3"/>
      <c r="D64" s="3"/>
      <c r="E64" s="3">
        <v>1200</v>
      </c>
      <c r="F64" s="3" t="s">
        <v>22</v>
      </c>
      <c r="G64" s="4"/>
    </row>
    <row r="65" spans="1:7">
      <c r="A65" s="5"/>
      <c r="B65" s="6"/>
      <c r="C65" s="6"/>
      <c r="D65" s="6"/>
      <c r="E65" s="6"/>
      <c r="F65" s="6"/>
      <c r="G65" s="7"/>
    </row>
  </sheetData>
  <mergeCells count="5">
    <mergeCell ref="A2:A26"/>
    <mergeCell ref="C5:E5"/>
    <mergeCell ref="C38:E38"/>
    <mergeCell ref="C45:E45"/>
    <mergeCell ref="A29:A64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8"/>
  <sheetViews>
    <sheetView topLeftCell="A10" workbookViewId="0">
      <pane ySplit="1200" topLeftCell="A52" activePane="bottomLeft"/>
      <selection activeCell="A10" sqref="A10"/>
      <selection pane="bottomLeft" activeCell="C19" sqref="C19"/>
    </sheetView>
  </sheetViews>
  <sheetFormatPr defaultRowHeight="15"/>
  <cols>
    <col min="1" max="1" width="10.5703125" style="34" customWidth="1"/>
    <col min="2" max="2" width="5" style="34" customWidth="1"/>
    <col min="3" max="3" width="58.85546875" style="37" customWidth="1"/>
    <col min="4" max="4" width="6.140625" style="33" bestFit="1" customWidth="1"/>
    <col min="5" max="7" width="9.28515625" style="36" bestFit="1" customWidth="1"/>
    <col min="8" max="8" width="10.5703125" style="36" bestFit="1" customWidth="1"/>
    <col min="9" max="9" width="10.5703125" style="36" customWidth="1"/>
    <col min="10" max="10" width="10.5703125" style="34" bestFit="1" customWidth="1"/>
    <col min="11" max="11" width="13.28515625" bestFit="1" customWidth="1"/>
    <col min="13" max="13" width="10.5703125" bestFit="1" customWidth="1"/>
    <col min="14" max="14" width="9.5703125" bestFit="1" customWidth="1"/>
  </cols>
  <sheetData>
    <row r="1" spans="1:13" ht="15.75">
      <c r="A1" s="183"/>
      <c r="B1" s="97"/>
      <c r="C1" s="258" t="s">
        <v>78</v>
      </c>
      <c r="D1" s="258"/>
      <c r="E1" s="258"/>
      <c r="F1" s="258"/>
      <c r="G1" s="258"/>
      <c r="H1" s="258"/>
      <c r="I1" s="258"/>
      <c r="J1" s="258"/>
      <c r="K1" s="2"/>
    </row>
    <row r="2" spans="1:13">
      <c r="A2" s="172"/>
      <c r="B2" s="32"/>
      <c r="C2" s="259" t="s">
        <v>79</v>
      </c>
      <c r="D2" s="259"/>
      <c r="E2" s="259"/>
      <c r="F2" s="259"/>
      <c r="G2" s="259"/>
      <c r="H2" s="259"/>
      <c r="I2" s="259"/>
      <c r="J2" s="259"/>
      <c r="K2" s="4"/>
    </row>
    <row r="3" spans="1:13">
      <c r="A3" s="172"/>
      <c r="B3" s="32"/>
      <c r="C3" s="260" t="s">
        <v>80</v>
      </c>
      <c r="D3" s="260"/>
      <c r="E3" s="260"/>
      <c r="F3" s="260"/>
      <c r="G3" s="260"/>
      <c r="H3" s="260"/>
      <c r="I3" s="260"/>
      <c r="J3" s="260"/>
      <c r="K3" s="4"/>
    </row>
    <row r="4" spans="1:13">
      <c r="A4" s="184"/>
      <c r="B4" s="176"/>
      <c r="C4" s="185"/>
      <c r="D4" s="134"/>
      <c r="E4" s="161"/>
      <c r="F4" s="161"/>
      <c r="G4" s="161"/>
      <c r="H4" s="161"/>
      <c r="I4" s="161"/>
      <c r="J4" s="176"/>
      <c r="K4" s="7"/>
    </row>
    <row r="5" spans="1:13">
      <c r="A5" s="158" t="s">
        <v>82</v>
      </c>
      <c r="B5" s="255" t="s">
        <v>110</v>
      </c>
      <c r="C5" s="255"/>
      <c r="D5" s="162"/>
      <c r="E5" s="90"/>
      <c r="F5" s="90"/>
      <c r="G5" s="163"/>
      <c r="H5" s="89"/>
      <c r="I5" s="261" t="s">
        <v>74</v>
      </c>
      <c r="J5" s="261"/>
      <c r="K5" s="91">
        <f>K28</f>
        <v>33500</v>
      </c>
    </row>
    <row r="6" spans="1:13">
      <c r="A6" s="159" t="s">
        <v>84</v>
      </c>
      <c r="B6" s="256" t="s">
        <v>111</v>
      </c>
      <c r="C6" s="256"/>
      <c r="D6" s="164"/>
      <c r="E6" s="93"/>
      <c r="F6" s="93"/>
      <c r="G6" s="165"/>
      <c r="H6" s="92"/>
      <c r="I6" s="262" t="s">
        <v>75</v>
      </c>
      <c r="J6" s="262"/>
      <c r="K6" s="94">
        <f>K55</f>
        <v>13999.996000000001</v>
      </c>
    </row>
    <row r="7" spans="1:13">
      <c r="A7" s="160" t="s">
        <v>86</v>
      </c>
      <c r="B7" s="257" t="s">
        <v>112</v>
      </c>
      <c r="C7" s="257"/>
      <c r="D7" s="154"/>
      <c r="E7" s="166"/>
      <c r="F7" s="166"/>
      <c r="G7" s="167"/>
      <c r="H7" s="168"/>
      <c r="I7" s="254" t="s">
        <v>76</v>
      </c>
      <c r="J7" s="254"/>
      <c r="K7" s="169">
        <f>K5+K6</f>
        <v>47499.995999999999</v>
      </c>
      <c r="M7" s="35"/>
    </row>
    <row r="8" spans="1:13">
      <c r="A8" s="45"/>
      <c r="B8" s="46"/>
      <c r="C8" s="170"/>
      <c r="D8" s="31"/>
      <c r="E8" s="47"/>
      <c r="F8" s="47"/>
      <c r="G8" s="171"/>
      <c r="H8" s="95" t="s">
        <v>46</v>
      </c>
      <c r="I8" s="96">
        <v>0.3</v>
      </c>
      <c r="J8" s="46"/>
      <c r="K8" s="19"/>
      <c r="M8" s="35"/>
    </row>
    <row r="9" spans="1:13">
      <c r="A9" s="45"/>
      <c r="B9" s="46"/>
      <c r="C9" s="46" t="s">
        <v>48</v>
      </c>
      <c r="D9" s="31"/>
      <c r="E9" s="47"/>
      <c r="F9" s="47"/>
      <c r="G9" s="47"/>
      <c r="H9" s="47"/>
      <c r="I9" s="47"/>
      <c r="J9" s="46"/>
      <c r="K9" s="19"/>
      <c r="M9" s="35"/>
    </row>
    <row r="10" spans="1:13" ht="30">
      <c r="A10" s="48"/>
      <c r="B10" s="49"/>
      <c r="C10" s="50"/>
      <c r="D10" s="30"/>
      <c r="E10" s="51"/>
      <c r="F10" s="51"/>
      <c r="G10" s="51"/>
      <c r="H10" s="52" t="s">
        <v>41</v>
      </c>
      <c r="I10" s="52" t="s">
        <v>42</v>
      </c>
      <c r="J10" s="53" t="s">
        <v>40</v>
      </c>
      <c r="K10" s="10"/>
      <c r="M10" s="35"/>
    </row>
    <row r="11" spans="1:13">
      <c r="A11" s="56"/>
      <c r="B11" s="57" t="s">
        <v>35</v>
      </c>
      <c r="C11" s="58" t="s">
        <v>47</v>
      </c>
      <c r="D11" s="64" t="s">
        <v>38</v>
      </c>
      <c r="E11" s="233" t="s">
        <v>39</v>
      </c>
      <c r="F11" s="233" t="s">
        <v>36</v>
      </c>
      <c r="G11" s="233" t="s">
        <v>37</v>
      </c>
      <c r="H11" s="59"/>
      <c r="I11" s="59"/>
      <c r="J11" s="57"/>
      <c r="K11" s="16"/>
      <c r="M11" s="35"/>
    </row>
    <row r="12" spans="1:13">
      <c r="A12" s="48"/>
      <c r="B12" s="49">
        <v>1</v>
      </c>
      <c r="C12" s="50" t="s">
        <v>43</v>
      </c>
      <c r="D12" s="30" t="s">
        <v>45</v>
      </c>
      <c r="E12" s="234">
        <v>350</v>
      </c>
      <c r="F12" s="234"/>
      <c r="G12" s="234"/>
      <c r="H12" s="51"/>
      <c r="I12" s="51"/>
      <c r="J12" s="87">
        <f>I13</f>
        <v>2957.5</v>
      </c>
      <c r="K12" s="10"/>
      <c r="M12" s="35"/>
    </row>
    <row r="13" spans="1:13">
      <c r="A13" s="54">
        <v>72224</v>
      </c>
      <c r="B13" s="38" t="s">
        <v>67</v>
      </c>
      <c r="C13" s="39" t="s">
        <v>115</v>
      </c>
      <c r="D13" s="25" t="s">
        <v>45</v>
      </c>
      <c r="E13" s="235">
        <v>350</v>
      </c>
      <c r="F13" s="235"/>
      <c r="G13" s="235">
        <v>6.5</v>
      </c>
      <c r="H13" s="40">
        <f>(G13+F13)*E13</f>
        <v>2275</v>
      </c>
      <c r="I13" s="40">
        <f>H13*(1+$I$8)</f>
        <v>2957.5</v>
      </c>
      <c r="J13" s="55"/>
      <c r="K13" s="13"/>
      <c r="M13" s="35"/>
    </row>
    <row r="14" spans="1:13">
      <c r="A14" s="54"/>
      <c r="B14" s="38"/>
      <c r="C14" s="39" t="s">
        <v>50</v>
      </c>
      <c r="D14" s="25"/>
      <c r="E14" s="235"/>
      <c r="F14" s="235"/>
      <c r="G14" s="235"/>
      <c r="H14" s="40">
        <f t="shared" ref="H14:H26" si="0">(G14+F14)*E14</f>
        <v>0</v>
      </c>
      <c r="I14" s="40">
        <f t="shared" ref="I14:I26" si="1">H14*(1+$I$8)</f>
        <v>0</v>
      </c>
      <c r="J14" s="38"/>
      <c r="K14" s="13"/>
      <c r="M14" s="35"/>
    </row>
    <row r="15" spans="1:13">
      <c r="A15" s="54"/>
      <c r="B15" s="38">
        <v>2</v>
      </c>
      <c r="C15" s="39" t="s">
        <v>98</v>
      </c>
      <c r="D15" s="25" t="s">
        <v>45</v>
      </c>
      <c r="E15" s="235">
        <f>6*1.5</f>
        <v>9</v>
      </c>
      <c r="F15" s="235"/>
      <c r="G15" s="235"/>
      <c r="H15" s="40"/>
      <c r="I15" s="40"/>
      <c r="J15" s="55">
        <f>I16</f>
        <v>510.82199999999995</v>
      </c>
      <c r="K15" s="13"/>
      <c r="M15" s="35"/>
    </row>
    <row r="16" spans="1:13" ht="75">
      <c r="A16" s="54">
        <v>89168</v>
      </c>
      <c r="B16" s="38" t="s">
        <v>70</v>
      </c>
      <c r="C16" s="42" t="s">
        <v>49</v>
      </c>
      <c r="D16" s="25" t="s">
        <v>45</v>
      </c>
      <c r="E16" s="235">
        <f>6*1.5</f>
        <v>9</v>
      </c>
      <c r="F16" s="235">
        <v>34.659999999999997</v>
      </c>
      <c r="G16" s="235">
        <v>9</v>
      </c>
      <c r="H16" s="40">
        <f t="shared" si="0"/>
        <v>392.93999999999994</v>
      </c>
      <c r="I16" s="40">
        <f t="shared" si="1"/>
        <v>510.82199999999995</v>
      </c>
      <c r="J16" s="55"/>
      <c r="K16" s="13"/>
      <c r="M16" s="35"/>
    </row>
    <row r="17" spans="1:15">
      <c r="A17" s="54"/>
      <c r="B17" s="38">
        <v>3</v>
      </c>
      <c r="C17" s="39" t="s">
        <v>99</v>
      </c>
      <c r="D17" s="25" t="s">
        <v>11</v>
      </c>
      <c r="E17" s="235">
        <v>370</v>
      </c>
      <c r="F17" s="235"/>
      <c r="G17" s="235"/>
      <c r="H17" s="40">
        <f t="shared" si="0"/>
        <v>0</v>
      </c>
      <c r="I17" s="40">
        <f t="shared" si="1"/>
        <v>0</v>
      </c>
      <c r="J17" s="55">
        <f>I18</f>
        <v>6974.5</v>
      </c>
      <c r="K17" s="13"/>
      <c r="M17" s="35"/>
    </row>
    <row r="18" spans="1:15" ht="45">
      <c r="A18" s="54">
        <v>92544</v>
      </c>
      <c r="B18" s="38" t="s">
        <v>71</v>
      </c>
      <c r="C18" s="42" t="s">
        <v>52</v>
      </c>
      <c r="D18" s="25" t="s">
        <v>11</v>
      </c>
      <c r="E18" s="235">
        <v>370</v>
      </c>
      <c r="F18" s="235">
        <v>10</v>
      </c>
      <c r="G18" s="235">
        <v>4.5</v>
      </c>
      <c r="H18" s="40">
        <f t="shared" si="0"/>
        <v>5365</v>
      </c>
      <c r="I18" s="40">
        <f t="shared" si="1"/>
        <v>6974.5</v>
      </c>
      <c r="J18" s="55"/>
      <c r="K18" s="13"/>
      <c r="M18" s="35"/>
    </row>
    <row r="19" spans="1:15">
      <c r="A19" s="54"/>
      <c r="B19" s="38">
        <v>4</v>
      </c>
      <c r="C19" s="39" t="s">
        <v>122</v>
      </c>
      <c r="D19" s="25" t="s">
        <v>45</v>
      </c>
      <c r="E19" s="235">
        <v>380</v>
      </c>
      <c r="F19" s="235"/>
      <c r="G19" s="235"/>
      <c r="H19" s="40"/>
      <c r="I19" s="40"/>
      <c r="J19" s="55">
        <f>SUM(I20:I23)</f>
        <v>20208.968000000001</v>
      </c>
      <c r="K19" s="13"/>
      <c r="M19" s="35"/>
    </row>
    <row r="20" spans="1:15" ht="45">
      <c r="A20" s="54">
        <v>94210</v>
      </c>
      <c r="B20" s="38" t="s">
        <v>72</v>
      </c>
      <c r="C20" s="42" t="s">
        <v>51</v>
      </c>
      <c r="D20" s="25" t="s">
        <v>45</v>
      </c>
      <c r="E20" s="235">
        <v>380</v>
      </c>
      <c r="F20" s="235">
        <v>27.85</v>
      </c>
      <c r="G20" s="235">
        <v>3.27</v>
      </c>
      <c r="H20" s="40">
        <f t="shared" si="0"/>
        <v>11825.6</v>
      </c>
      <c r="I20" s="40">
        <f t="shared" si="1"/>
        <v>15373.28</v>
      </c>
      <c r="J20" s="55"/>
      <c r="K20" s="13"/>
      <c r="M20" s="35"/>
      <c r="N20" s="35">
        <f>F20+G20</f>
        <v>31.12</v>
      </c>
    </row>
    <row r="21" spans="1:15" ht="30">
      <c r="A21" s="54">
        <v>94223</v>
      </c>
      <c r="B21" s="38" t="s">
        <v>73</v>
      </c>
      <c r="C21" s="42" t="s">
        <v>53</v>
      </c>
      <c r="D21" s="25" t="s">
        <v>11</v>
      </c>
      <c r="E21" s="235">
        <v>28</v>
      </c>
      <c r="F21" s="235">
        <v>34.049999999999997</v>
      </c>
      <c r="G21" s="235">
        <v>2.37</v>
      </c>
      <c r="H21" s="40">
        <f t="shared" si="0"/>
        <v>1019.7599999999999</v>
      </c>
      <c r="I21" s="40">
        <f t="shared" si="1"/>
        <v>1325.6879999999999</v>
      </c>
      <c r="J21" s="38"/>
      <c r="K21" s="13"/>
      <c r="M21" s="35"/>
    </row>
    <row r="22" spans="1:15">
      <c r="A22" s="54"/>
      <c r="B22" s="38" t="s">
        <v>118</v>
      </c>
      <c r="C22" s="42" t="s">
        <v>119</v>
      </c>
      <c r="D22" s="25" t="s">
        <v>11</v>
      </c>
      <c r="E22" s="235">
        <v>15</v>
      </c>
      <c r="F22" s="235">
        <v>45</v>
      </c>
      <c r="G22" s="235"/>
      <c r="H22" s="40">
        <f t="shared" si="0"/>
        <v>675</v>
      </c>
      <c r="I22" s="40">
        <f t="shared" si="1"/>
        <v>877.5</v>
      </c>
      <c r="J22" s="38"/>
      <c r="K22" s="13"/>
      <c r="M22" s="35"/>
    </row>
    <row r="23" spans="1:15">
      <c r="A23" s="54"/>
      <c r="B23" s="38" t="s">
        <v>121</v>
      </c>
      <c r="C23" s="42" t="s">
        <v>120</v>
      </c>
      <c r="D23" s="25" t="s">
        <v>11</v>
      </c>
      <c r="E23" s="235">
        <v>45</v>
      </c>
      <c r="F23" s="235">
        <v>45</v>
      </c>
      <c r="G23" s="235"/>
      <c r="H23" s="40">
        <f t="shared" si="0"/>
        <v>2025</v>
      </c>
      <c r="I23" s="40">
        <f t="shared" si="1"/>
        <v>2632.5</v>
      </c>
      <c r="J23" s="38"/>
      <c r="K23" s="13"/>
      <c r="M23" s="35"/>
    </row>
    <row r="24" spans="1:15">
      <c r="A24" s="54"/>
      <c r="B24" s="38">
        <v>5</v>
      </c>
      <c r="C24" s="42" t="s">
        <v>113</v>
      </c>
      <c r="D24" s="25" t="s">
        <v>45</v>
      </c>
      <c r="E24" s="235">
        <v>20</v>
      </c>
      <c r="F24" s="235"/>
      <c r="G24" s="235"/>
      <c r="H24" s="40"/>
      <c r="I24" s="40"/>
      <c r="J24" s="55">
        <f>SUM(I25:I26)</f>
        <v>1371.3700000000001</v>
      </c>
      <c r="K24" s="13"/>
      <c r="M24" s="35"/>
    </row>
    <row r="25" spans="1:15" ht="75">
      <c r="A25" s="54">
        <v>89173</v>
      </c>
      <c r="B25" s="38" t="s">
        <v>56</v>
      </c>
      <c r="C25" s="42" t="s">
        <v>54</v>
      </c>
      <c r="D25" s="25" t="s">
        <v>45</v>
      </c>
      <c r="E25" s="235">
        <v>20</v>
      </c>
      <c r="F25" s="235">
        <v>12.64</v>
      </c>
      <c r="G25" s="235">
        <v>11.23</v>
      </c>
      <c r="H25" s="40">
        <f t="shared" si="0"/>
        <v>477.40000000000003</v>
      </c>
      <c r="I25" s="40">
        <f t="shared" si="1"/>
        <v>620.62000000000012</v>
      </c>
      <c r="J25" s="38"/>
      <c r="K25" s="88"/>
      <c r="M25" s="35"/>
    </row>
    <row r="26" spans="1:15" ht="30">
      <c r="A26" s="54">
        <v>88489</v>
      </c>
      <c r="B26" s="38" t="s">
        <v>57</v>
      </c>
      <c r="C26" s="42" t="s">
        <v>55</v>
      </c>
      <c r="D26" s="25" t="s">
        <v>45</v>
      </c>
      <c r="E26" s="235">
        <v>55</v>
      </c>
      <c r="F26" s="235">
        <v>7</v>
      </c>
      <c r="G26" s="235">
        <v>3.5</v>
      </c>
      <c r="H26" s="40">
        <f t="shared" si="0"/>
        <v>577.5</v>
      </c>
      <c r="I26" s="40">
        <f t="shared" si="1"/>
        <v>750.75</v>
      </c>
      <c r="J26" s="38"/>
      <c r="K26" s="13"/>
      <c r="M26" s="35"/>
      <c r="N26" s="35"/>
    </row>
    <row r="27" spans="1:15">
      <c r="A27" s="186"/>
      <c r="B27" s="187">
        <v>6</v>
      </c>
      <c r="C27" s="188" t="s">
        <v>116</v>
      </c>
      <c r="D27" s="189" t="s">
        <v>114</v>
      </c>
      <c r="E27" s="236">
        <v>1</v>
      </c>
      <c r="F27" s="236"/>
      <c r="G27" s="236"/>
      <c r="H27" s="190"/>
      <c r="I27" s="190"/>
      <c r="J27" s="190">
        <v>1476.84</v>
      </c>
      <c r="K27" s="191"/>
      <c r="M27" s="35"/>
      <c r="O27" s="35"/>
    </row>
    <row r="28" spans="1:15">
      <c r="A28" s="56"/>
      <c r="B28" s="57"/>
      <c r="C28" s="58"/>
      <c r="D28" s="64"/>
      <c r="E28" s="233"/>
      <c r="F28" s="233"/>
      <c r="G28" s="233"/>
      <c r="H28" s="59" t="s">
        <v>42</v>
      </c>
      <c r="I28" s="59"/>
      <c r="J28" s="60">
        <f>SUM(J12:J27)</f>
        <v>33500</v>
      </c>
      <c r="K28" s="61">
        <f>J28</f>
        <v>33500</v>
      </c>
      <c r="M28" s="35"/>
    </row>
    <row r="29" spans="1:15">
      <c r="A29" s="172"/>
      <c r="B29" s="32"/>
      <c r="C29" s="99"/>
      <c r="D29" s="100"/>
      <c r="E29" s="237"/>
      <c r="F29" s="237"/>
      <c r="G29" s="237"/>
      <c r="H29" s="44"/>
      <c r="I29" s="44"/>
      <c r="J29" s="101"/>
      <c r="K29" s="173"/>
      <c r="M29" s="35"/>
      <c r="N29" s="35"/>
    </row>
    <row r="30" spans="1:15">
      <c r="A30" s="172"/>
      <c r="B30" s="32"/>
      <c r="C30" s="99"/>
      <c r="D30" s="100"/>
      <c r="E30" s="237"/>
      <c r="F30" s="237"/>
      <c r="G30" s="237"/>
      <c r="H30" s="44"/>
      <c r="I30" s="44"/>
      <c r="J30" s="101"/>
      <c r="K30" s="173"/>
      <c r="M30" s="35"/>
    </row>
    <row r="31" spans="1:15">
      <c r="A31" s="172"/>
      <c r="B31" s="32"/>
      <c r="C31" s="99"/>
      <c r="D31" s="100"/>
      <c r="E31" s="237"/>
      <c r="F31" s="237"/>
      <c r="G31" s="237"/>
      <c r="H31" s="44"/>
      <c r="I31" s="44"/>
      <c r="J31" s="101"/>
      <c r="K31" s="173"/>
      <c r="M31" s="35"/>
      <c r="N31" s="35"/>
    </row>
    <row r="32" spans="1:15">
      <c r="A32" s="172"/>
      <c r="B32" s="32"/>
      <c r="C32" s="99"/>
      <c r="D32" s="100"/>
      <c r="E32" s="237"/>
      <c r="F32" s="237"/>
      <c r="G32" s="237"/>
      <c r="H32" s="44"/>
      <c r="I32" s="44"/>
      <c r="J32" s="101"/>
      <c r="K32" s="173"/>
      <c r="M32" s="35"/>
    </row>
    <row r="33" spans="1:13">
      <c r="A33" s="172"/>
      <c r="B33" s="32"/>
      <c r="C33" s="99"/>
      <c r="D33" s="100"/>
      <c r="E33" s="237"/>
      <c r="F33" s="237"/>
      <c r="G33" s="237"/>
      <c r="H33" s="44"/>
      <c r="I33" s="44"/>
      <c r="J33" s="101"/>
      <c r="K33" s="173"/>
      <c r="M33" s="35"/>
    </row>
    <row r="34" spans="1:13">
      <c r="A34" s="172"/>
      <c r="B34" s="32"/>
      <c r="C34" s="99"/>
      <c r="D34" s="100"/>
      <c r="E34" s="237"/>
      <c r="F34" s="237"/>
      <c r="G34" s="237"/>
      <c r="H34" s="44"/>
      <c r="I34" s="44"/>
      <c r="J34" s="101"/>
      <c r="K34" s="173"/>
      <c r="M34" s="35"/>
    </row>
    <row r="35" spans="1:13">
      <c r="A35" s="172"/>
      <c r="B35" s="32"/>
      <c r="C35" s="99"/>
      <c r="D35" s="100"/>
      <c r="E35" s="237"/>
      <c r="F35" s="237"/>
      <c r="G35" s="237"/>
      <c r="H35" s="44"/>
      <c r="I35" s="44"/>
      <c r="J35" s="32"/>
      <c r="K35" s="4"/>
      <c r="M35" s="35"/>
    </row>
    <row r="36" spans="1:13">
      <c r="A36" s="45"/>
      <c r="B36" s="46"/>
      <c r="C36" s="46" t="s">
        <v>58</v>
      </c>
      <c r="D36" s="31"/>
      <c r="E36" s="238"/>
      <c r="F36" s="238"/>
      <c r="G36" s="238"/>
      <c r="H36" s="47"/>
      <c r="I36" s="47"/>
      <c r="J36" s="46"/>
      <c r="K36" s="19"/>
      <c r="M36" s="35"/>
    </row>
    <row r="37" spans="1:13" ht="30">
      <c r="A37" s="65"/>
      <c r="B37" s="66"/>
      <c r="C37" s="66"/>
      <c r="D37" s="66"/>
      <c r="E37" s="239"/>
      <c r="F37" s="239"/>
      <c r="G37" s="239"/>
      <c r="H37" s="67" t="s">
        <v>41</v>
      </c>
      <c r="I37" s="67" t="s">
        <v>42</v>
      </c>
      <c r="J37" s="68" t="s">
        <v>40</v>
      </c>
      <c r="K37" s="62"/>
      <c r="M37" s="35"/>
    </row>
    <row r="38" spans="1:13">
      <c r="A38" s="69"/>
      <c r="B38" s="70" t="s">
        <v>35</v>
      </c>
      <c r="C38" s="70" t="s">
        <v>59</v>
      </c>
      <c r="D38" s="70" t="s">
        <v>38</v>
      </c>
      <c r="E38" s="240" t="s">
        <v>39</v>
      </c>
      <c r="F38" s="240" t="s">
        <v>36</v>
      </c>
      <c r="G38" s="240" t="s">
        <v>37</v>
      </c>
      <c r="H38" s="71"/>
      <c r="I38" s="71"/>
      <c r="J38" s="70"/>
      <c r="K38" s="63"/>
      <c r="M38" s="35"/>
    </row>
    <row r="39" spans="1:13">
      <c r="A39" s="69"/>
      <c r="B39" s="70">
        <v>6</v>
      </c>
      <c r="C39" s="70" t="s">
        <v>43</v>
      </c>
      <c r="D39" s="70"/>
      <c r="E39" s="240"/>
      <c r="F39" s="240"/>
      <c r="G39" s="240"/>
      <c r="H39" s="71"/>
      <c r="I39" s="71"/>
      <c r="J39" s="72">
        <f>I40</f>
        <v>688.67500000000007</v>
      </c>
      <c r="K39" s="120">
        <f>J40</f>
        <v>0</v>
      </c>
      <c r="M39" s="35"/>
    </row>
    <row r="40" spans="1:13">
      <c r="A40" s="69">
        <v>72224</v>
      </c>
      <c r="B40" s="70" t="s">
        <v>101</v>
      </c>
      <c r="C40" s="70" t="s">
        <v>44</v>
      </c>
      <c r="D40" s="70" t="s">
        <v>45</v>
      </c>
      <c r="E40" s="240">
        <v>81.5</v>
      </c>
      <c r="F40" s="240"/>
      <c r="G40" s="240">
        <v>6.5</v>
      </c>
      <c r="H40" s="71">
        <f>(G40+F40)*E40</f>
        <v>529.75</v>
      </c>
      <c r="I40" s="71">
        <f>H40*(1+$I$8)</f>
        <v>688.67500000000007</v>
      </c>
      <c r="J40" s="72"/>
      <c r="K40" s="63"/>
      <c r="M40" s="35"/>
    </row>
    <row r="41" spans="1:13">
      <c r="A41" s="69"/>
      <c r="B41" s="70">
        <v>7</v>
      </c>
      <c r="C41" s="70" t="s">
        <v>100</v>
      </c>
      <c r="D41" s="70"/>
      <c r="E41" s="240"/>
      <c r="F41" s="240"/>
      <c r="G41" s="240"/>
      <c r="H41" s="71">
        <f t="shared" ref="H41" si="2">(G41+F41)*E41</f>
        <v>0</v>
      </c>
      <c r="I41" s="71">
        <f t="shared" ref="I41:I53" si="3">H41*(1+$I$8)</f>
        <v>0</v>
      </c>
      <c r="J41" s="72">
        <f>SUM(I42:I45)</f>
        <v>865.63100000000009</v>
      </c>
      <c r="K41" s="63"/>
      <c r="M41" s="35"/>
    </row>
    <row r="42" spans="1:13" ht="30">
      <c r="A42" s="69"/>
      <c r="B42" s="70" t="s">
        <v>102</v>
      </c>
      <c r="C42" s="41" t="s">
        <v>62</v>
      </c>
      <c r="D42" s="70" t="s">
        <v>45</v>
      </c>
      <c r="E42" s="240">
        <f>0.4*0.4*6</f>
        <v>0.96000000000000019</v>
      </c>
      <c r="F42" s="240">
        <v>55</v>
      </c>
      <c r="G42" s="240">
        <v>22</v>
      </c>
      <c r="H42" s="71">
        <f t="shared" ref="H42:H48" si="4">(G42+F42)*E42</f>
        <v>73.920000000000016</v>
      </c>
      <c r="I42" s="71">
        <f t="shared" si="3"/>
        <v>96.096000000000018</v>
      </c>
      <c r="J42" s="70"/>
      <c r="K42" s="63"/>
      <c r="M42" s="35"/>
    </row>
    <row r="43" spans="1:13">
      <c r="A43" s="69"/>
      <c r="B43" s="70"/>
      <c r="C43" s="70" t="s">
        <v>60</v>
      </c>
      <c r="D43" s="70" t="s">
        <v>45</v>
      </c>
      <c r="E43" s="240">
        <v>9.6</v>
      </c>
      <c r="F43" s="240"/>
      <c r="G43" s="240"/>
      <c r="H43" s="71">
        <f t="shared" si="4"/>
        <v>0</v>
      </c>
      <c r="I43" s="71">
        <f t="shared" si="3"/>
        <v>0</v>
      </c>
      <c r="J43" s="70"/>
      <c r="K43" s="63"/>
      <c r="M43" s="35"/>
    </row>
    <row r="44" spans="1:13" ht="45">
      <c r="A44" s="73">
        <v>72132</v>
      </c>
      <c r="B44" s="70" t="s">
        <v>103</v>
      </c>
      <c r="C44" s="74" t="s">
        <v>61</v>
      </c>
      <c r="D44" s="70" t="s">
        <v>45</v>
      </c>
      <c r="E44" s="240">
        <v>5</v>
      </c>
      <c r="F44" s="240">
        <v>31.92</v>
      </c>
      <c r="G44" s="240">
        <v>24.07</v>
      </c>
      <c r="H44" s="71">
        <f t="shared" si="4"/>
        <v>279.95</v>
      </c>
      <c r="I44" s="71">
        <f t="shared" si="3"/>
        <v>363.935</v>
      </c>
      <c r="J44" s="71"/>
      <c r="K44" s="63"/>
      <c r="M44" s="35"/>
    </row>
    <row r="45" spans="1:13">
      <c r="A45" s="73"/>
      <c r="B45" s="70"/>
      <c r="C45" s="74" t="s">
        <v>104</v>
      </c>
      <c r="D45" s="75" t="s">
        <v>64</v>
      </c>
      <c r="E45" s="241">
        <v>6</v>
      </c>
      <c r="F45" s="240">
        <v>40</v>
      </c>
      <c r="G45" s="240">
        <v>12</v>
      </c>
      <c r="H45" s="71">
        <f t="shared" si="4"/>
        <v>312</v>
      </c>
      <c r="I45" s="71">
        <f t="shared" si="3"/>
        <v>405.6</v>
      </c>
      <c r="J45" s="71"/>
      <c r="K45" s="63"/>
      <c r="M45" s="35"/>
    </row>
    <row r="46" spans="1:13">
      <c r="A46" s="69"/>
      <c r="B46" s="70">
        <v>8</v>
      </c>
      <c r="C46" s="70" t="s">
        <v>68</v>
      </c>
      <c r="D46" s="70"/>
      <c r="E46" s="240"/>
      <c r="F46" s="240"/>
      <c r="G46" s="240"/>
      <c r="H46" s="71">
        <f t="shared" si="4"/>
        <v>0</v>
      </c>
      <c r="I46" s="71">
        <f t="shared" si="3"/>
        <v>0</v>
      </c>
      <c r="J46" s="72">
        <f>SUM(I47:I48)</f>
        <v>7712.25</v>
      </c>
      <c r="K46" s="63"/>
      <c r="M46" s="35"/>
    </row>
    <row r="47" spans="1:13" ht="30">
      <c r="A47" s="69">
        <v>92545</v>
      </c>
      <c r="B47" s="70" t="s">
        <v>105</v>
      </c>
      <c r="C47" s="41" t="s">
        <v>63</v>
      </c>
      <c r="D47" s="75" t="s">
        <v>64</v>
      </c>
      <c r="E47" s="240">
        <v>7</v>
      </c>
      <c r="F47" s="240">
        <v>320</v>
      </c>
      <c r="G47" s="240">
        <v>200</v>
      </c>
      <c r="H47" s="71">
        <f t="shared" si="4"/>
        <v>3640</v>
      </c>
      <c r="I47" s="71">
        <f t="shared" si="3"/>
        <v>4732</v>
      </c>
      <c r="J47" s="70"/>
      <c r="K47" s="63"/>
      <c r="M47" s="35"/>
    </row>
    <row r="48" spans="1:13" ht="45">
      <c r="A48" s="76">
        <v>92539</v>
      </c>
      <c r="B48" s="70" t="s">
        <v>106</v>
      </c>
      <c r="C48" s="41" t="s">
        <v>65</v>
      </c>
      <c r="D48" s="70" t="s">
        <v>45</v>
      </c>
      <c r="E48" s="240">
        <v>65.5</v>
      </c>
      <c r="F48" s="240">
        <v>25</v>
      </c>
      <c r="G48" s="240">
        <v>10</v>
      </c>
      <c r="H48" s="71">
        <f t="shared" si="4"/>
        <v>2292.5</v>
      </c>
      <c r="I48" s="71">
        <f t="shared" si="3"/>
        <v>2980.25</v>
      </c>
      <c r="J48" s="70"/>
      <c r="K48" s="63"/>
      <c r="M48" s="35"/>
    </row>
    <row r="49" spans="1:13">
      <c r="A49" s="76"/>
      <c r="B49" s="70">
        <v>9</v>
      </c>
      <c r="C49" s="41" t="s">
        <v>69</v>
      </c>
      <c r="D49" s="70"/>
      <c r="E49" s="240"/>
      <c r="F49" s="240"/>
      <c r="G49" s="240"/>
      <c r="H49" s="71"/>
      <c r="I49" s="71">
        <f t="shared" si="3"/>
        <v>0</v>
      </c>
      <c r="J49" s="72">
        <f>I50</f>
        <v>340.6</v>
      </c>
      <c r="K49" s="63"/>
      <c r="M49" s="35"/>
    </row>
    <row r="50" spans="1:13" ht="45">
      <c r="A50" s="69">
        <v>94195</v>
      </c>
      <c r="B50" s="70" t="s">
        <v>107</v>
      </c>
      <c r="C50" s="41" t="s">
        <v>66</v>
      </c>
      <c r="D50" s="70" t="s">
        <v>45</v>
      </c>
      <c r="E50" s="240">
        <v>65.5</v>
      </c>
      <c r="F50" s="240">
        <v>0</v>
      </c>
      <c r="G50" s="240">
        <v>4</v>
      </c>
      <c r="H50" s="71">
        <f>(G50+F50)*E50</f>
        <v>262</v>
      </c>
      <c r="I50" s="71">
        <f t="shared" si="3"/>
        <v>340.6</v>
      </c>
      <c r="J50" s="70"/>
      <c r="K50" s="63"/>
      <c r="M50" s="35"/>
    </row>
    <row r="51" spans="1:13">
      <c r="A51" s="69"/>
      <c r="B51" s="70">
        <v>10</v>
      </c>
      <c r="C51" s="41" t="s">
        <v>77</v>
      </c>
      <c r="D51" s="70" t="s">
        <v>45</v>
      </c>
      <c r="E51" s="240">
        <v>60</v>
      </c>
      <c r="F51" s="240"/>
      <c r="G51" s="240"/>
      <c r="H51" s="71"/>
      <c r="I51" s="71">
        <f t="shared" si="3"/>
        <v>0</v>
      </c>
      <c r="J51" s="72">
        <f>SUM(I52:I53)</f>
        <v>2612.61</v>
      </c>
      <c r="K51" s="63"/>
      <c r="M51" s="35"/>
    </row>
    <row r="52" spans="1:13" ht="75">
      <c r="A52" s="69">
        <v>89173</v>
      </c>
      <c r="B52" s="70" t="s">
        <v>108</v>
      </c>
      <c r="C52" s="41" t="s">
        <v>54</v>
      </c>
      <c r="D52" s="70" t="s">
        <v>45</v>
      </c>
      <c r="E52" s="240">
        <v>60</v>
      </c>
      <c r="F52" s="240">
        <v>12.64</v>
      </c>
      <c r="G52" s="240">
        <v>11.23</v>
      </c>
      <c r="H52" s="71">
        <f>(G52+F52)*E52</f>
        <v>1432.2</v>
      </c>
      <c r="I52" s="71">
        <f t="shared" si="3"/>
        <v>1861.8600000000001</v>
      </c>
      <c r="J52" s="70"/>
      <c r="K52" s="63"/>
      <c r="M52" s="35"/>
    </row>
    <row r="53" spans="1:13" ht="30">
      <c r="A53" s="77">
        <v>88489</v>
      </c>
      <c r="B53" s="78" t="s">
        <v>109</v>
      </c>
      <c r="C53" s="79" t="s">
        <v>55</v>
      </c>
      <c r="D53" s="78" t="s">
        <v>45</v>
      </c>
      <c r="E53" s="242">
        <v>55</v>
      </c>
      <c r="F53" s="242">
        <v>7</v>
      </c>
      <c r="G53" s="242">
        <v>3.5</v>
      </c>
      <c r="H53" s="80">
        <f>(G53+F53)*E53</f>
        <v>577.5</v>
      </c>
      <c r="I53" s="71">
        <f t="shared" si="3"/>
        <v>750.75</v>
      </c>
      <c r="J53" s="78"/>
      <c r="K53" s="81"/>
      <c r="M53" s="35"/>
    </row>
    <row r="54" spans="1:13">
      <c r="A54" s="192"/>
      <c r="B54" s="193">
        <v>11</v>
      </c>
      <c r="C54" s="194" t="s">
        <v>117</v>
      </c>
      <c r="D54" s="193" t="s">
        <v>114</v>
      </c>
      <c r="E54" s="243"/>
      <c r="F54" s="243"/>
      <c r="G54" s="243"/>
      <c r="H54" s="195"/>
      <c r="I54" s="195"/>
      <c r="J54" s="195">
        <v>1780.23</v>
      </c>
      <c r="K54" s="196"/>
      <c r="M54" s="35"/>
    </row>
    <row r="55" spans="1:13">
      <c r="A55" s="82"/>
      <c r="B55" s="83"/>
      <c r="C55" s="83"/>
      <c r="D55" s="83"/>
      <c r="E55" s="244"/>
      <c r="F55" s="245"/>
      <c r="G55" s="245"/>
      <c r="H55" s="84" t="s">
        <v>42</v>
      </c>
      <c r="I55" s="84"/>
      <c r="J55" s="85">
        <f>SUM(J38:J54)</f>
        <v>13999.996000000001</v>
      </c>
      <c r="K55" s="86">
        <f>J55</f>
        <v>13999.996000000001</v>
      </c>
      <c r="M55" s="35"/>
    </row>
    <row r="56" spans="1:13">
      <c r="A56" s="45"/>
      <c r="B56" s="46"/>
      <c r="C56" s="174"/>
      <c r="D56" s="175"/>
      <c r="E56" s="246"/>
      <c r="F56" s="238"/>
      <c r="G56" s="238"/>
      <c r="H56" s="161"/>
      <c r="I56" s="161"/>
      <c r="J56" s="176"/>
      <c r="K56" s="7"/>
      <c r="M56" s="35"/>
    </row>
    <row r="57" spans="1:13">
      <c r="A57" s="24"/>
      <c r="B57" s="24"/>
      <c r="C57" s="43"/>
      <c r="D57" s="98"/>
      <c r="E57" s="247"/>
      <c r="F57" s="237"/>
      <c r="G57" s="237"/>
    </row>
    <row r="58" spans="1:13">
      <c r="A58" s="24"/>
      <c r="B58" s="24"/>
      <c r="C58" s="99"/>
      <c r="D58" s="100"/>
      <c r="E58" s="237"/>
      <c r="F58" s="237"/>
      <c r="G58" s="237"/>
    </row>
    <row r="59" spans="1:13">
      <c r="A59" s="24"/>
      <c r="B59" s="24"/>
      <c r="C59" s="99"/>
      <c r="D59" s="100"/>
      <c r="E59" s="237"/>
      <c r="F59" s="237"/>
      <c r="G59" s="237"/>
    </row>
    <row r="60" spans="1:13">
      <c r="A60" s="24"/>
      <c r="B60" s="24"/>
      <c r="C60" s="99"/>
      <c r="D60" s="100"/>
      <c r="E60" s="237"/>
      <c r="F60" s="237"/>
      <c r="G60" s="237"/>
    </row>
    <row r="61" spans="1:13">
      <c r="A61" s="24"/>
      <c r="B61" s="24"/>
      <c r="C61" s="99"/>
      <c r="D61" s="100"/>
      <c r="E61" s="237"/>
      <c r="F61" s="237"/>
      <c r="G61" s="237"/>
    </row>
    <row r="62" spans="1:13">
      <c r="A62" s="24"/>
      <c r="B62" s="24"/>
      <c r="C62" s="99"/>
      <c r="D62" s="100"/>
      <c r="E62" s="237"/>
      <c r="F62" s="237"/>
      <c r="G62" s="237"/>
    </row>
    <row r="63" spans="1:13">
      <c r="A63" s="24"/>
      <c r="B63" s="24"/>
      <c r="C63" s="99"/>
      <c r="D63" s="100"/>
      <c r="E63" s="237"/>
      <c r="F63" s="237"/>
      <c r="G63" s="237"/>
    </row>
    <row r="64" spans="1:13">
      <c r="A64" s="24"/>
      <c r="B64" s="24"/>
      <c r="C64" s="99"/>
      <c r="D64" s="100"/>
      <c r="E64" s="237"/>
      <c r="F64" s="237"/>
      <c r="G64" s="237"/>
    </row>
    <row r="65" spans="1:7">
      <c r="A65" s="24"/>
      <c r="B65" s="24"/>
      <c r="C65" s="99"/>
      <c r="D65" s="100"/>
      <c r="E65" s="237"/>
      <c r="F65" s="237"/>
      <c r="G65" s="237"/>
    </row>
    <row r="66" spans="1:7">
      <c r="A66" s="24"/>
      <c r="B66" s="24"/>
      <c r="C66" s="99"/>
      <c r="D66" s="100"/>
      <c r="E66" s="237"/>
      <c r="F66" s="237"/>
      <c r="G66" s="237"/>
    </row>
    <row r="67" spans="1:7">
      <c r="A67" s="24"/>
      <c r="B67" s="24"/>
      <c r="C67" s="99"/>
      <c r="D67" s="100"/>
      <c r="E67" s="237"/>
      <c r="F67" s="237"/>
      <c r="G67" s="237"/>
    </row>
    <row r="68" spans="1:7">
      <c r="E68" s="248"/>
      <c r="F68" s="248"/>
      <c r="G68" s="248"/>
    </row>
  </sheetData>
  <mergeCells count="9">
    <mergeCell ref="I7:J7"/>
    <mergeCell ref="B5:C5"/>
    <mergeCell ref="B6:C6"/>
    <mergeCell ref="B7:C7"/>
    <mergeCell ref="C1:J1"/>
    <mergeCell ref="C2:J2"/>
    <mergeCell ref="C3:J3"/>
    <mergeCell ref="I5:J5"/>
    <mergeCell ref="I6:J6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Header>&amp;LTELHADO_BOTÂNICO
TELHADO_IRRIGAÇÃO</oddHeader>
    <oddFooter>&amp;L&amp;F&amp;C&amp;D&amp;R&amp;P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L35"/>
  <sheetViews>
    <sheetView tabSelected="1" topLeftCell="A19" workbookViewId="0">
      <selection activeCell="C17" sqref="C17"/>
    </sheetView>
  </sheetViews>
  <sheetFormatPr defaultRowHeight="15"/>
  <cols>
    <col min="3" max="3" width="55.85546875" customWidth="1"/>
    <col min="4" max="4" width="13" customWidth="1"/>
    <col min="6" max="6" width="11.85546875" customWidth="1"/>
    <col min="8" max="8" width="11.7109375" customWidth="1"/>
    <col min="12" max="12" width="13.28515625" bestFit="1" customWidth="1"/>
  </cols>
  <sheetData>
    <row r="3" spans="2:10" ht="19.5">
      <c r="B3" s="102"/>
      <c r="C3" s="258" t="s">
        <v>78</v>
      </c>
      <c r="D3" s="258"/>
      <c r="E3" s="258"/>
      <c r="F3" s="258"/>
      <c r="G3" s="258"/>
      <c r="H3" s="258"/>
      <c r="I3" s="258"/>
      <c r="J3" s="284"/>
    </row>
    <row r="4" spans="2:10" ht="16.5">
      <c r="B4" s="103"/>
      <c r="C4" s="259" t="s">
        <v>79</v>
      </c>
      <c r="D4" s="259"/>
      <c r="E4" s="259"/>
      <c r="F4" s="259"/>
      <c r="G4" s="259"/>
      <c r="H4" s="259"/>
      <c r="I4" s="259"/>
      <c r="J4" s="285"/>
    </row>
    <row r="5" spans="2:10">
      <c r="B5" s="104"/>
      <c r="C5" s="260" t="s">
        <v>80</v>
      </c>
      <c r="D5" s="260"/>
      <c r="E5" s="260"/>
      <c r="F5" s="260"/>
      <c r="G5" s="260"/>
      <c r="H5" s="260"/>
      <c r="I5" s="260"/>
      <c r="J5" s="286"/>
    </row>
    <row r="6" spans="2:10">
      <c r="B6" s="105"/>
      <c r="C6" s="106"/>
      <c r="D6" s="106"/>
      <c r="E6" s="106"/>
      <c r="F6" s="106"/>
      <c r="G6" s="106"/>
      <c r="H6" s="106"/>
      <c r="I6" s="106"/>
      <c r="J6" s="107"/>
    </row>
    <row r="7" spans="2:10">
      <c r="B7" s="287" t="s">
        <v>81</v>
      </c>
      <c r="C7" s="287"/>
      <c r="D7" s="287"/>
      <c r="E7" s="287"/>
      <c r="F7" s="287"/>
      <c r="G7" s="287"/>
      <c r="H7" s="287"/>
      <c r="I7" s="287"/>
      <c r="J7" s="287"/>
    </row>
    <row r="8" spans="2:10">
      <c r="B8" s="108" t="s">
        <v>82</v>
      </c>
      <c r="C8" s="265" t="str">
        <f>ORÇAMENTO!B5</f>
        <v>Reforma do telhado</v>
      </c>
      <c r="D8" s="265"/>
      <c r="E8" s="266" t="s">
        <v>83</v>
      </c>
      <c r="F8" s="267"/>
      <c r="G8" s="268"/>
      <c r="H8" s="288">
        <f ca="1">TODAY()</f>
        <v>43341</v>
      </c>
      <c r="I8" s="289"/>
      <c r="J8" s="290"/>
    </row>
    <row r="9" spans="2:10">
      <c r="B9" s="108" t="s">
        <v>84</v>
      </c>
      <c r="C9" s="265" t="str">
        <f>ORÇAMENTO!B6</f>
        <v>Botânico / Irrigação</v>
      </c>
      <c r="D9" s="265"/>
      <c r="E9" s="266" t="s">
        <v>85</v>
      </c>
      <c r="F9" s="267"/>
      <c r="G9" s="268"/>
      <c r="H9" s="269">
        <f>ORÇAMENTO!K7</f>
        <v>47499.995999999999</v>
      </c>
      <c r="I9" s="270"/>
      <c r="J9" s="271"/>
    </row>
    <row r="10" spans="2:10">
      <c r="B10" s="109" t="s">
        <v>86</v>
      </c>
      <c r="C10" s="110" t="str">
        <f>ORÇAMENTO!B7</f>
        <v>CLM</v>
      </c>
      <c r="D10" s="111"/>
      <c r="E10" s="111"/>
      <c r="F10" s="111"/>
      <c r="G10" s="111"/>
      <c r="H10" s="111"/>
      <c r="I10" s="111"/>
      <c r="J10" s="112"/>
    </row>
    <row r="11" spans="2:10">
      <c r="B11" s="272" t="s">
        <v>35</v>
      </c>
      <c r="C11" s="274" t="s">
        <v>87</v>
      </c>
      <c r="D11" s="276" t="s">
        <v>88</v>
      </c>
      <c r="E11" s="278" t="s">
        <v>89</v>
      </c>
      <c r="F11" s="279"/>
      <c r="G11" s="280"/>
      <c r="H11" s="280"/>
      <c r="I11" s="280"/>
      <c r="J11" s="281"/>
    </row>
    <row r="12" spans="2:10">
      <c r="B12" s="273"/>
      <c r="C12" s="275"/>
      <c r="D12" s="277"/>
      <c r="E12" s="282" t="s">
        <v>90</v>
      </c>
      <c r="F12" s="283"/>
      <c r="G12" s="282" t="s">
        <v>91</v>
      </c>
      <c r="H12" s="283"/>
      <c r="I12" s="282"/>
      <c r="J12" s="283"/>
    </row>
    <row r="13" spans="2:10">
      <c r="B13" s="121"/>
      <c r="C13" s="212" t="s">
        <v>48</v>
      </c>
      <c r="D13" s="219"/>
      <c r="E13" s="123"/>
      <c r="F13" s="220"/>
      <c r="G13" s="218"/>
      <c r="H13" s="122"/>
      <c r="I13" s="122"/>
      <c r="J13" s="123"/>
    </row>
    <row r="14" spans="2:10">
      <c r="B14" s="207">
        <v>1</v>
      </c>
      <c r="C14" s="213" t="str">
        <f>ORÇAMENTO!C12</f>
        <v xml:space="preserve">REMOÇÃO DE TELHAS DE BARRO </v>
      </c>
      <c r="D14" s="221">
        <f>ORÇAMENTO!J12</f>
        <v>2957.5</v>
      </c>
      <c r="E14" s="114">
        <v>1</v>
      </c>
      <c r="F14" s="222">
        <f>E14*D14</f>
        <v>2957.5</v>
      </c>
      <c r="G14" s="133"/>
      <c r="H14" s="208"/>
      <c r="I14" s="205"/>
      <c r="J14" s="131"/>
    </row>
    <row r="15" spans="2:10">
      <c r="B15" s="207">
        <v>2</v>
      </c>
      <c r="C15" s="214" t="str">
        <f>ORÇAMENTO!C15</f>
        <v>EMBOÇO EM PAREDE - CASA DO RESERVATÓRIO</v>
      </c>
      <c r="D15" s="221">
        <f>ORÇAMENTO!J15</f>
        <v>510.82199999999995</v>
      </c>
      <c r="E15" s="114">
        <v>1</v>
      </c>
      <c r="F15" s="222">
        <f t="shared" ref="F15:F25" si="0">E15*D15</f>
        <v>510.82199999999995</v>
      </c>
      <c r="G15" s="133"/>
      <c r="H15" s="208"/>
      <c r="I15" s="205"/>
      <c r="J15" s="131"/>
    </row>
    <row r="16" spans="2:10">
      <c r="B16" s="207">
        <v>3</v>
      </c>
      <c r="C16" s="215" t="str">
        <f>ORÇAMENTO!C17</f>
        <v>TERÇAS  SOBRE LAJE INCLINADA</v>
      </c>
      <c r="D16" s="221">
        <f>ORÇAMENTO!J17</f>
        <v>6974.5</v>
      </c>
      <c r="E16" s="114">
        <v>1</v>
      </c>
      <c r="F16" s="222">
        <f t="shared" si="0"/>
        <v>6974.5</v>
      </c>
      <c r="G16" s="133"/>
      <c r="H16" s="208"/>
      <c r="I16" s="205"/>
      <c r="J16" s="131"/>
    </row>
    <row r="17" spans="2:12">
      <c r="B17" s="207">
        <v>4</v>
      </c>
      <c r="C17" s="216" t="str">
        <f>ORÇAMENTO!C19</f>
        <v>TELHAS DE FIBRO-CIMENTO/CUMEERIA/RUFO</v>
      </c>
      <c r="D17" s="221">
        <f>ORÇAMENTO!J19</f>
        <v>20208.968000000001</v>
      </c>
      <c r="E17" s="114">
        <v>1</v>
      </c>
      <c r="F17" s="222">
        <f t="shared" si="0"/>
        <v>20208.968000000001</v>
      </c>
      <c r="G17" s="133"/>
      <c r="H17" s="208">
        <f>G17*D17</f>
        <v>0</v>
      </c>
      <c r="I17" s="205"/>
      <c r="J17" s="131"/>
    </row>
    <row r="18" spans="2:12" ht="18" customHeight="1">
      <c r="B18" s="207">
        <v>5</v>
      </c>
      <c r="C18" s="215" t="str">
        <f>ORÇAMENTO!C24</f>
        <v xml:space="preserve">EMBOÇAMENTO  E PINTURA DE ACABAMENTO NA LAJE/TELHA </v>
      </c>
      <c r="D18" s="221">
        <f>ORÇAMENTO!J24</f>
        <v>1371.3700000000001</v>
      </c>
      <c r="E18" s="114">
        <v>1</v>
      </c>
      <c r="F18" s="222">
        <f t="shared" si="0"/>
        <v>1371.3700000000001</v>
      </c>
      <c r="G18" s="133"/>
      <c r="H18" s="208">
        <f>G18*D18</f>
        <v>0</v>
      </c>
      <c r="I18" s="205"/>
      <c r="J18" s="131"/>
      <c r="L18" s="124"/>
    </row>
    <row r="19" spans="2:12" ht="18" customHeight="1">
      <c r="B19" s="209">
        <v>6</v>
      </c>
      <c r="C19" s="217" t="str">
        <f>ORÇAMENTO!C27</f>
        <v>REPAROS FINAIS/LIMPEZA/ FINALIZAÇÕES</v>
      </c>
      <c r="D19" s="223">
        <f>ORÇAMENTO!J27</f>
        <v>1476.84</v>
      </c>
      <c r="E19" s="116">
        <v>1</v>
      </c>
      <c r="F19" s="224">
        <f t="shared" si="0"/>
        <v>1476.84</v>
      </c>
      <c r="G19" s="136"/>
      <c r="H19" s="210"/>
      <c r="I19" s="206"/>
      <c r="J19" s="211"/>
      <c r="L19" s="124"/>
    </row>
    <row r="20" spans="2:12" ht="18" customHeight="1">
      <c r="B20" s="177"/>
      <c r="C20" s="178"/>
      <c r="D20" s="179"/>
      <c r="E20" s="180"/>
      <c r="F20" s="181"/>
      <c r="G20" s="180"/>
      <c r="H20" s="181"/>
      <c r="I20" s="180"/>
      <c r="J20" s="182"/>
      <c r="L20" s="124"/>
    </row>
    <row r="21" spans="2:12">
      <c r="B21" s="126"/>
      <c r="C21" s="225" t="s">
        <v>58</v>
      </c>
      <c r="D21" s="226"/>
      <c r="E21" s="204"/>
      <c r="F21" s="132"/>
      <c r="G21" s="229"/>
      <c r="H21" s="230"/>
      <c r="I21" s="135"/>
      <c r="J21" s="127"/>
    </row>
    <row r="22" spans="2:12">
      <c r="B22" s="207">
        <v>6</v>
      </c>
      <c r="C22" s="215" t="str">
        <f>ORÇAMENTO!C39</f>
        <v xml:space="preserve">REMOÇÃO DE TELHAS DE BARRO </v>
      </c>
      <c r="D22" s="221">
        <f>ORÇAMENTO!J39</f>
        <v>688.67500000000007</v>
      </c>
      <c r="E22" s="205"/>
      <c r="F22" s="227">
        <f t="shared" si="0"/>
        <v>0</v>
      </c>
      <c r="G22" s="231">
        <v>1</v>
      </c>
      <c r="H22" s="222">
        <f t="shared" ref="H22:H24" si="1">G22*D22</f>
        <v>688.67500000000007</v>
      </c>
      <c r="I22" s="133"/>
      <c r="J22" s="131"/>
    </row>
    <row r="23" spans="2:12">
      <c r="B23" s="207">
        <v>7</v>
      </c>
      <c r="C23" s="215" t="str">
        <f>ORÇAMENTO!C41</f>
        <v>REFORÇO DE PILARES</v>
      </c>
      <c r="D23" s="221">
        <f>ORÇAMENTO!J41</f>
        <v>865.63100000000009</v>
      </c>
      <c r="E23" s="205"/>
      <c r="F23" s="227">
        <f t="shared" si="0"/>
        <v>0</v>
      </c>
      <c r="G23" s="231">
        <v>1</v>
      </c>
      <c r="H23" s="222">
        <f t="shared" si="1"/>
        <v>865.63100000000009</v>
      </c>
      <c r="I23" s="133"/>
      <c r="J23" s="114"/>
    </row>
    <row r="24" spans="2:12">
      <c r="B24" s="207">
        <v>8</v>
      </c>
      <c r="C24" s="215" t="str">
        <f>ORÇAMENTO!C46</f>
        <v>ESTRUTURA DE MADEIRA</v>
      </c>
      <c r="D24" s="221">
        <f>ORÇAMENTO!J46</f>
        <v>7712.25</v>
      </c>
      <c r="E24" s="205"/>
      <c r="F24" s="227">
        <f t="shared" si="0"/>
        <v>0</v>
      </c>
      <c r="G24" s="231">
        <v>1</v>
      </c>
      <c r="H24" s="222">
        <f t="shared" si="1"/>
        <v>7712.25</v>
      </c>
      <c r="I24" s="133"/>
      <c r="J24" s="115"/>
    </row>
    <row r="25" spans="2:12">
      <c r="B25" s="207">
        <v>9</v>
      </c>
      <c r="C25" s="215" t="str">
        <f>ORÇAMENTO!C49</f>
        <v xml:space="preserve">TELHA DUPLANA </v>
      </c>
      <c r="D25" s="221">
        <f>ORÇAMENTO!J49</f>
        <v>340.6</v>
      </c>
      <c r="E25" s="205"/>
      <c r="F25" s="227">
        <f t="shared" si="0"/>
        <v>0</v>
      </c>
      <c r="G25" s="231">
        <v>1</v>
      </c>
      <c r="H25" s="222">
        <f>G25*D25</f>
        <v>340.6</v>
      </c>
      <c r="I25" s="133"/>
      <c r="J25" s="114"/>
    </row>
    <row r="26" spans="2:12">
      <c r="B26" s="207">
        <v>10</v>
      </c>
      <c r="C26" s="215" t="str">
        <f>ORÇAMENTO!C51</f>
        <v>EMBOÇO E PINTURA EM ALVENARIA EXISTENTE</v>
      </c>
      <c r="D26" s="221">
        <f>ORÇAMENTO!J51</f>
        <v>2612.61</v>
      </c>
      <c r="E26" s="205"/>
      <c r="F26" s="227"/>
      <c r="G26" s="231">
        <v>1</v>
      </c>
      <c r="H26" s="222">
        <f t="shared" ref="H26:H28" si="2">G26*D26</f>
        <v>2612.61</v>
      </c>
      <c r="I26" s="133"/>
      <c r="J26" s="114"/>
    </row>
    <row r="27" spans="2:12">
      <c r="B27" s="209">
        <v>11</v>
      </c>
      <c r="C27" s="217" t="str">
        <f>C19</f>
        <v>REPAROS FINAIS/LIMPEZA/ FINALIZAÇÕES</v>
      </c>
      <c r="D27" s="223">
        <f>ORÇAMENTO!J54</f>
        <v>1780.23</v>
      </c>
      <c r="E27" s="206"/>
      <c r="F27" s="228"/>
      <c r="G27" s="232">
        <v>1</v>
      </c>
      <c r="H27" s="224">
        <f t="shared" si="2"/>
        <v>1780.23</v>
      </c>
      <c r="I27" s="136"/>
      <c r="J27" s="116"/>
    </row>
    <row r="28" spans="2:12">
      <c r="B28" s="197"/>
      <c r="C28" s="194"/>
      <c r="D28" s="200"/>
      <c r="E28" s="201"/>
      <c r="F28" s="202"/>
      <c r="G28" s="201"/>
      <c r="H28" s="199">
        <f t="shared" si="2"/>
        <v>0</v>
      </c>
      <c r="I28" s="198"/>
      <c r="J28" s="203"/>
      <c r="L28" s="125"/>
    </row>
    <row r="29" spans="2:12">
      <c r="B29" s="113"/>
      <c r="C29" s="137" t="s">
        <v>92</v>
      </c>
      <c r="D29" s="138">
        <f>SUM(D13:D27)</f>
        <v>47499.996000000006</v>
      </c>
      <c r="E29" s="139"/>
      <c r="F29" s="139">
        <f>SUM(F14:F28)</f>
        <v>33500</v>
      </c>
      <c r="G29" s="139"/>
      <c r="H29" s="140">
        <f>SUM(H14:H28)</f>
        <v>13999.996000000001</v>
      </c>
      <c r="I29" s="128"/>
      <c r="J29" s="117">
        <f>SUM(J24:J25)</f>
        <v>0</v>
      </c>
      <c r="L29" s="125"/>
    </row>
    <row r="30" spans="2:12">
      <c r="B30" s="118"/>
      <c r="C30" s="137" t="s">
        <v>93</v>
      </c>
      <c r="D30" s="141"/>
      <c r="E30" s="142">
        <f>F29/D29</f>
        <v>0.70526321728532348</v>
      </c>
      <c r="F30" s="141"/>
      <c r="G30" s="142">
        <f>(H29+F29)/D29</f>
        <v>0.99999999999999989</v>
      </c>
      <c r="H30" s="143"/>
      <c r="I30" s="129"/>
      <c r="J30" s="119"/>
      <c r="L30" s="125"/>
    </row>
    <row r="31" spans="2:12">
      <c r="B31" s="118"/>
      <c r="C31" s="137" t="s">
        <v>94</v>
      </c>
      <c r="D31" s="144"/>
      <c r="E31" s="145"/>
      <c r="F31" s="139">
        <f>F29</f>
        <v>33500</v>
      </c>
      <c r="G31" s="145"/>
      <c r="H31" s="140">
        <f>H29+F29</f>
        <v>47499.995999999999</v>
      </c>
      <c r="I31" s="130">
        <f>G31+I29</f>
        <v>0</v>
      </c>
      <c r="J31" s="117"/>
      <c r="L31" s="125"/>
    </row>
    <row r="32" spans="2:12">
      <c r="B32" s="263"/>
      <c r="C32" s="264"/>
      <c r="D32" s="144"/>
      <c r="E32" s="141"/>
      <c r="F32" s="141"/>
      <c r="G32" s="141"/>
      <c r="H32" s="143"/>
      <c r="I32" s="146"/>
      <c r="J32" s="119"/>
    </row>
    <row r="33" spans="2:10">
      <c r="B33" s="147"/>
      <c r="C33" s="148" t="s">
        <v>95</v>
      </c>
      <c r="D33" s="149">
        <f>D29</f>
        <v>47499.996000000006</v>
      </c>
      <c r="E33" s="150"/>
      <c r="F33" s="150"/>
      <c r="G33" s="150"/>
      <c r="H33" s="150"/>
      <c r="I33" s="150"/>
      <c r="J33" s="151"/>
    </row>
    <row r="34" spans="2:10">
      <c r="B34" s="152"/>
      <c r="C34" s="153" t="s">
        <v>96</v>
      </c>
      <c r="D34" s="154" t="s">
        <v>97</v>
      </c>
      <c r="E34" s="155"/>
      <c r="F34" s="156"/>
      <c r="G34" s="155"/>
      <c r="H34" s="155"/>
      <c r="I34" s="155"/>
      <c r="J34" s="157"/>
    </row>
    <row r="35" spans="2:10">
      <c r="B35" s="5"/>
      <c r="C35" s="6"/>
      <c r="D35" s="6"/>
      <c r="E35" s="6"/>
      <c r="F35" s="6"/>
      <c r="G35" s="6"/>
      <c r="H35" s="6"/>
      <c r="I35" s="6"/>
      <c r="J35" s="7"/>
    </row>
  </sheetData>
  <mergeCells count="18">
    <mergeCell ref="C3:J3"/>
    <mergeCell ref="C4:J4"/>
    <mergeCell ref="C5:J5"/>
    <mergeCell ref="B7:J7"/>
    <mergeCell ref="C8:D8"/>
    <mergeCell ref="E8:G8"/>
    <mergeCell ref="H8:J8"/>
    <mergeCell ref="B32:C32"/>
    <mergeCell ref="C9:D9"/>
    <mergeCell ref="E9:G9"/>
    <mergeCell ref="H9:J9"/>
    <mergeCell ref="B11:B12"/>
    <mergeCell ref="C11:C12"/>
    <mergeCell ref="D11:D12"/>
    <mergeCell ref="E11:J11"/>
    <mergeCell ref="E12:F12"/>
    <mergeCell ref="G12:H12"/>
    <mergeCell ref="I12:J12"/>
  </mergeCells>
  <pageMargins left="0.51181102362204722" right="0.51181102362204722" top="0.78740157480314965" bottom="0.78740157480314965" header="0.31496062992125984" footer="0.31496062992125984"/>
  <pageSetup paperSize="9" scale="95" orientation="landscape" r:id="rId1"/>
  <headerFooter>
    <oddHeader>&amp;LTELHADO _BOTÂNICO
TELHADO_ IRRIGAÇÃO&amp;RCRONOGRAMA FÍSICO_FINANCEIRO</oddHeader>
    <oddFooter>&amp;L&amp;F&amp;C&amp;D&amp;R&amp;P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MATERIAIS</vt:lpstr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joaolucas.venturine</cp:lastModifiedBy>
  <cp:lastPrinted>2017-08-14T20:04:18Z</cp:lastPrinted>
  <dcterms:created xsi:type="dcterms:W3CDTF">2017-08-11T16:33:20Z</dcterms:created>
  <dcterms:modified xsi:type="dcterms:W3CDTF">2018-08-29T18:30:33Z</dcterms:modified>
</cp:coreProperties>
</file>