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ário\Desktop\uenp\REPAROS LAB QUÍMICA\07.04\Orçamento\"/>
    </mc:Choice>
  </mc:AlternateContent>
  <bookViews>
    <workbookView xWindow="0" yWindow="0" windowWidth="28800" windowHeight="11835"/>
  </bookViews>
  <sheets>
    <sheet name="ORÇAMENTO GLOBAL" sheetId="1" r:id="rId1"/>
    <sheet name="COMPOSIÇÕES" sheetId="2" r:id="rId2"/>
    <sheet name="CRONOGRAMA" sheetId="3" r:id="rId3"/>
    <sheet name="BDI" sheetId="4" r:id="rId4"/>
  </sheets>
  <calcPr calcId="152511"/>
  <extLst>
    <ext uri="GoogleSheetsCustomDataVersion1">
      <go:sheetsCustomData xmlns:go="http://customooxmlschemas.google.com/" r:id="rId8" roundtripDataSignature="AMtx7mhxbiLgAbrbyipwLeT4W9lf8YxAuA=="/>
    </ext>
  </extLst>
</workbook>
</file>

<file path=xl/calcChain.xml><?xml version="1.0" encoding="utf-8"?>
<calcChain xmlns="http://schemas.openxmlformats.org/spreadsheetml/2006/main">
  <c r="J15" i="3" l="1"/>
  <c r="J16" i="3"/>
  <c r="J14" i="3"/>
  <c r="I19" i="3" l="1"/>
  <c r="I20" i="3"/>
  <c r="O7" i="1"/>
  <c r="O6" i="1"/>
  <c r="M6" i="1" l="1"/>
  <c r="J36" i="1" l="1"/>
  <c r="K36" i="1"/>
  <c r="L36" i="1"/>
  <c r="J26" i="1"/>
  <c r="K26" i="1"/>
  <c r="L26" i="1"/>
  <c r="J13" i="1"/>
  <c r="K13" i="1"/>
  <c r="L13" i="1"/>
  <c r="M13" i="1"/>
  <c r="M26" i="1"/>
  <c r="K39" i="1"/>
  <c r="K24" i="1"/>
  <c r="F34" i="1"/>
  <c r="N26" i="1"/>
  <c r="I24" i="1"/>
  <c r="I39" i="1"/>
  <c r="J34" i="1"/>
  <c r="I34" i="1"/>
  <c r="I52" i="2"/>
  <c r="H52" i="2"/>
  <c r="J52" i="2" s="1"/>
  <c r="I51" i="2"/>
  <c r="H51" i="2"/>
  <c r="J51" i="2" s="1"/>
  <c r="I50" i="2"/>
  <c r="H50" i="2"/>
  <c r="J50" i="2" s="1"/>
  <c r="I49" i="2"/>
  <c r="H49" i="2"/>
  <c r="I48" i="2"/>
  <c r="H48" i="2"/>
  <c r="I47" i="2"/>
  <c r="H47" i="2"/>
  <c r="I46" i="2"/>
  <c r="H46" i="2"/>
  <c r="J46" i="2" s="1"/>
  <c r="I45" i="2"/>
  <c r="H45" i="2"/>
  <c r="K38" i="1"/>
  <c r="J38" i="1"/>
  <c r="L38" i="1" s="1"/>
  <c r="I38" i="1"/>
  <c r="K37" i="1"/>
  <c r="J37" i="1"/>
  <c r="I37" i="1"/>
  <c r="I37" i="2"/>
  <c r="H37" i="2"/>
  <c r="J47" i="2" l="1"/>
  <c r="J37" i="2"/>
  <c r="J48" i="2"/>
  <c r="J45" i="2"/>
  <c r="J49" i="2"/>
  <c r="J39" i="1"/>
  <c r="L39" i="1" s="1"/>
  <c r="J24" i="1"/>
  <c r="L24" i="1"/>
  <c r="K34" i="1"/>
  <c r="L34" i="1" s="1"/>
  <c r="H53" i="2"/>
  <c r="J53" i="2"/>
  <c r="I53" i="2"/>
  <c r="L37" i="1"/>
  <c r="F28" i="4"/>
  <c r="I21" i="1"/>
  <c r="J21" i="1"/>
  <c r="K21" i="1"/>
  <c r="L21" i="1"/>
  <c r="I22" i="1"/>
  <c r="J22" i="1"/>
  <c r="K22" i="1"/>
  <c r="F16" i="1"/>
  <c r="L22" i="1" l="1"/>
  <c r="F20" i="4"/>
  <c r="M4" i="1" s="1"/>
  <c r="M24" i="1" s="1"/>
  <c r="B15" i="3"/>
  <c r="B14" i="3"/>
  <c r="I39" i="2"/>
  <c r="H39" i="2"/>
  <c r="E38" i="2"/>
  <c r="I38" i="2" s="1"/>
  <c r="I36" i="2"/>
  <c r="E35" i="2"/>
  <c r="I35" i="2" s="1"/>
  <c r="I30" i="2"/>
  <c r="H30" i="2"/>
  <c r="I29" i="2"/>
  <c r="H29" i="2"/>
  <c r="I28" i="2"/>
  <c r="H28" i="2"/>
  <c r="I27" i="2"/>
  <c r="H27" i="2"/>
  <c r="I22" i="2"/>
  <c r="H22" i="2"/>
  <c r="I21" i="2"/>
  <c r="H21" i="2"/>
  <c r="I20" i="2"/>
  <c r="H20" i="2"/>
  <c r="I19" i="2"/>
  <c r="H19" i="2"/>
  <c r="I18" i="2"/>
  <c r="H18" i="2"/>
  <c r="J18" i="2" s="1"/>
  <c r="I17" i="2"/>
  <c r="H17" i="2"/>
  <c r="I16" i="2"/>
  <c r="H16" i="2"/>
  <c r="I15" i="2"/>
  <c r="H15" i="2"/>
  <c r="K33" i="1"/>
  <c r="J33" i="1"/>
  <c r="L33" i="1" s="1"/>
  <c r="I33" i="1"/>
  <c r="K32" i="1"/>
  <c r="J32" i="1"/>
  <c r="I32" i="1"/>
  <c r="K31" i="1"/>
  <c r="J31" i="1"/>
  <c r="I31" i="1"/>
  <c r="K30" i="1"/>
  <c r="J30" i="1"/>
  <c r="L30" i="1" s="1"/>
  <c r="I30" i="1"/>
  <c r="K28" i="1"/>
  <c r="J28" i="1"/>
  <c r="I28" i="1"/>
  <c r="K27" i="1"/>
  <c r="J27" i="1"/>
  <c r="I27" i="1"/>
  <c r="K23" i="1"/>
  <c r="J23" i="1"/>
  <c r="I23" i="1"/>
  <c r="K20" i="1"/>
  <c r="J20" i="1"/>
  <c r="I20" i="1"/>
  <c r="K19" i="1"/>
  <c r="J19" i="1"/>
  <c r="I19" i="1"/>
  <c r="K18" i="1"/>
  <c r="J18" i="1"/>
  <c r="L18" i="1" s="1"/>
  <c r="I18" i="1"/>
  <c r="K17" i="1"/>
  <c r="J17" i="1"/>
  <c r="I17" i="1"/>
  <c r="K16" i="1"/>
  <c r="J16" i="1"/>
  <c r="I16" i="1"/>
  <c r="K15" i="1"/>
  <c r="J15" i="1"/>
  <c r="I15" i="1"/>
  <c r="K14" i="1"/>
  <c r="J14" i="1"/>
  <c r="I14" i="1"/>
  <c r="M34" i="1" l="1"/>
  <c r="M39" i="1"/>
  <c r="L28" i="1"/>
  <c r="L23" i="1"/>
  <c r="M21" i="1"/>
  <c r="M38" i="1"/>
  <c r="J22" i="2"/>
  <c r="L31" i="1"/>
  <c r="M31" i="1" s="1"/>
  <c r="L20" i="1"/>
  <c r="M20" i="1" s="1"/>
  <c r="M37" i="1"/>
  <c r="M28" i="1"/>
  <c r="M18" i="1"/>
  <c r="M23" i="1"/>
  <c r="M30" i="1"/>
  <c r="J16" i="2"/>
  <c r="J20" i="2"/>
  <c r="J28" i="2"/>
  <c r="J17" i="2"/>
  <c r="M33" i="1"/>
  <c r="M22" i="1"/>
  <c r="L17" i="1"/>
  <c r="M17" i="1" s="1"/>
  <c r="L15" i="1"/>
  <c r="M15" i="1" s="1"/>
  <c r="L19" i="1"/>
  <c r="M19" i="1" s="1"/>
  <c r="L16" i="1"/>
  <c r="L27" i="1"/>
  <c r="J39" i="2"/>
  <c r="I41" i="2"/>
  <c r="H32" i="2"/>
  <c r="I32" i="2"/>
  <c r="J30" i="2"/>
  <c r="J29" i="2"/>
  <c r="J15" i="2"/>
  <c r="H23" i="2"/>
  <c r="J19" i="2"/>
  <c r="J21" i="2"/>
  <c r="L32" i="1"/>
  <c r="J29" i="1"/>
  <c r="I29" i="1"/>
  <c r="K29" i="1"/>
  <c r="L14" i="1"/>
  <c r="M14" i="1" s="1"/>
  <c r="M27" i="1"/>
  <c r="I23" i="2"/>
  <c r="H35" i="2"/>
  <c r="H38" i="2"/>
  <c r="J38" i="2" s="1"/>
  <c r="J27" i="2"/>
  <c r="H36" i="2"/>
  <c r="J36" i="2" s="1"/>
  <c r="M36" i="1" l="1"/>
  <c r="N36" i="1" s="1"/>
  <c r="C16" i="3" s="1"/>
  <c r="M16" i="1"/>
  <c r="N13" i="1" s="1"/>
  <c r="M32" i="1"/>
  <c r="J32" i="2"/>
  <c r="J23" i="2"/>
  <c r="L29" i="1"/>
  <c r="J35" i="2"/>
  <c r="J41" i="2" s="1"/>
  <c r="H41" i="2"/>
  <c r="F16" i="3" l="1"/>
  <c r="H16" i="3"/>
  <c r="M29" i="1"/>
  <c r="C14" i="3"/>
  <c r="H14" i="3" l="1"/>
  <c r="C15" i="3"/>
  <c r="F14" i="3"/>
  <c r="C17" i="3" l="1"/>
  <c r="D16" i="3" s="1"/>
  <c r="M7" i="1"/>
  <c r="H15" i="3"/>
  <c r="F15" i="3"/>
  <c r="E19" i="3" s="1"/>
  <c r="D15" i="3" l="1"/>
  <c r="D14" i="3"/>
  <c r="G19" i="3"/>
  <c r="G20" i="3" s="1"/>
  <c r="D17" i="3"/>
  <c r="E21" i="3"/>
  <c r="E20" i="3"/>
  <c r="E22" i="3" s="1"/>
  <c r="G21" i="3" l="1"/>
  <c r="I21" i="3" s="1"/>
  <c r="G22" i="3"/>
  <c r="I22" i="3" s="1"/>
</calcChain>
</file>

<file path=xl/sharedStrings.xml><?xml version="1.0" encoding="utf-8"?>
<sst xmlns="http://schemas.openxmlformats.org/spreadsheetml/2006/main" count="397" uniqueCount="214">
  <si>
    <t>UNIVERSIDADE ESTADUAL DO NORTE DO PARANÁ</t>
  </si>
  <si>
    <t>CNPJ: 08.885.100/0001-54</t>
  </si>
  <si>
    <t>BDI</t>
  </si>
  <si>
    <t>Local: CAMPUS LUIZ MENEGHEL</t>
  </si>
  <si>
    <t>Total S/BDI</t>
  </si>
  <si>
    <t>Total c/BDI</t>
  </si>
  <si>
    <t xml:space="preserve">                                                                                                                  </t>
  </si>
  <si>
    <t>FELIPE SCALA FRÂNCICA
Eng. Civil CREA SP 5069900657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</si>
  <si>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</si>
  <si>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</si>
  <si>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</si>
  <si>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</si>
  <si>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</si>
  <si>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</si>
  <si>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</si>
  <si>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</si>
  <si>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</si>
  <si>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</si>
  <si>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</si>
  <si>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</si>
  <si>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</si>
  <si>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1.</t>
  </si>
  <si>
    <t>TELHADO GARAGEM</t>
  </si>
  <si>
    <t>1.1</t>
  </si>
  <si>
    <t>TELHAMENTO GARAGEM – RETIRAR TELHAS E CUMEEIRA</t>
  </si>
  <si>
    <t>97647</t>
  </si>
  <si>
    <t>REMOÇÃO DE TELHAS, DE FIBROCIMENTO, METÁLICA E CERÂMICA, DE FORMA MANUAL, SEM REAPROVEITAMENTO. AF_12/2017</t>
  </si>
  <si>
    <t>M²</t>
  </si>
  <si>
    <t>1,96</t>
  </si>
  <si>
    <t>1.2</t>
  </si>
  <si>
    <t>TELHAMENTO GARAGEM – NOVO</t>
  </si>
  <si>
    <t>94213</t>
  </si>
  <si>
    <t>TELHAMENTO COM TELHA DE AÇO/ALUMÍNIO E = 0,5 MM, COM ATÉ 2 ÁGUAS, INCLUSO IÇAMENTO. AF_07/2019</t>
  </si>
  <si>
    <t>2,56</t>
  </si>
  <si>
    <t>1.3</t>
  </si>
  <si>
    <t xml:space="preserve">TELHAMENTO GARAGEM – CUMEEIRA </t>
  </si>
  <si>
    <t>1.4</t>
  </si>
  <si>
    <t>TROCA DE TERÇAS 2X10 M (BEIRAL E INTERMEDIÁRIA)</t>
  </si>
  <si>
    <t>97655</t>
  </si>
  <si>
    <t>REMOÇÃO DE TRAMA METÁLICA PARA COBERTURA, DE FORMA MANUAL, SEM REAPROVEITAMENTO. AF_12/2017</t>
  </si>
  <si>
    <t>1.5</t>
  </si>
  <si>
    <t>92580</t>
  </si>
  <si>
    <t>TRAMA DE AÇO COMPOSTA POR TERÇAS PARA TELHADOS DE ATÉ 2 ÁGUAS PARA TELHA ONDULADA DE FIBROCIMENTO, METÁLICA, PLÁSTICA OU TERMOACÚSTICA, INCLUSO TRANSPORTE VERTICAL. AF_07/2019</t>
  </si>
  <si>
    <t>1.6</t>
  </si>
  <si>
    <t>TROCA DE MEIA TESOURA</t>
  </si>
  <si>
    <t>97656</t>
  </si>
  <si>
    <t>REMOÇÃO DE TESOURAS METÁLICAS, COM VÃO MENOR QUE 8M, DE FORMA MANUAL, SEM REAPROVEITAMENTO. AF_12/2017</t>
  </si>
  <si>
    <t>98,13</t>
  </si>
  <si>
    <t>1.7</t>
  </si>
  <si>
    <t>92593</t>
  </si>
  <si>
    <t>(COMPOSIÇÃO REPRESENTATIVA) FABRICAÇÃO E INSTALAÇÃO DE TESOURA INTEIRA EM AÇO, PARA VÃOS DE 3 A 12 M E PARA QUALQUER TIPO DE TELHA, INCLUSO IÇAMENTO. AF_12/2015</t>
  </si>
  <si>
    <t>KG</t>
  </si>
  <si>
    <t>1.8</t>
  </si>
  <si>
    <t>92762 ADAP</t>
  </si>
  <si>
    <t>ARMAÇÃO UTILIZANDO AÇO CA-50 DE 10,0 MM - MONTAGEM. AF_12/2015</t>
  </si>
  <si>
    <t>1.9</t>
  </si>
  <si>
    <t>ESCORAMENTO TROCA TESOURA</t>
  </si>
  <si>
    <t>LOCACAO DE ESCORA METALICA TELESCOPICA, COM ALTURA REGULAVEL DE *1,80* A *3,20* M, COM CAPACIDADE DE CARGA DE NO MINIMO 1000 KGF (10 KN), INCLUSO TRIPE E FORCADO</t>
  </si>
  <si>
    <t>MES</t>
  </si>
  <si>
    <t>2.</t>
  </si>
  <si>
    <t>TELHADO LAB. QUÍMICA</t>
  </si>
  <si>
    <t>2.1</t>
  </si>
  <si>
    <t>TELHAMENTO LAB QUÍMICA – RETIRAR DANIFICADOS</t>
  </si>
  <si>
    <r>
      <rPr>
        <sz val="10"/>
        <color rgb="FF000000"/>
        <rFont val="Calibri"/>
        <family val="2"/>
      </rPr>
      <t>REMOÇÃO DE TELHAS,</t>
    </r>
    <r>
      <rPr>
        <b/>
        <sz val="10"/>
        <color rgb="FF000000"/>
        <rFont val="Calibri"/>
        <family val="2"/>
      </rPr>
      <t xml:space="preserve"> </t>
    </r>
    <r>
      <rPr>
        <sz val="10"/>
        <color rgb="FF000000"/>
        <rFont val="Calibri"/>
        <family val="2"/>
      </rPr>
      <t>DE FIBROCIMENTO, METÁLICA E CERÂMICA, DE FORMA MANUAL, SEM REAPROVEITAMENTO. AF_12/2017</t>
    </r>
  </si>
  <si>
    <t>2.2</t>
  </si>
  <si>
    <t>COMP.01</t>
  </si>
  <si>
    <t>TELHAMENTO COM TELHA ESTRUTURAL TIPO “KALHETÃO/CANALETE” 7,5MX1,0MX8MM – INCLUSO ACESSÓRIOS, FIXAÇÃO E IÇAMENTO. FORNECIMENTO E INSTALÇÃO</t>
  </si>
  <si>
    <t>2.3</t>
  </si>
  <si>
    <t>100327</t>
  </si>
  <si>
    <t>RUFO EXTERNO/INTERNO EM CHAPA DE AÇO GALVANIZADO NÚMERO 26, CORTE DE 33 CM, INCLUSO IÇAMENTO. AF_07/2019</t>
  </si>
  <si>
    <t>M</t>
  </si>
  <si>
    <t>5,55</t>
  </si>
  <si>
    <t>2.4</t>
  </si>
  <si>
    <t>100327- ADAP</t>
  </si>
  <si>
    <t>2.5</t>
  </si>
  <si>
    <t>COMP.02</t>
  </si>
  <si>
    <t>2.6</t>
  </si>
  <si>
    <t>2.7</t>
  </si>
  <si>
    <t>REVISÃO GERAL FINAL – CALAFETAÇÕES, VEDAÇÕES E FIXAÇÃO GERAL</t>
  </si>
  <si>
    <t>88323</t>
  </si>
  <si>
    <t>TELHADISTA COM ENCARGOS COMPLEMENTARES</t>
  </si>
  <si>
    <t>H</t>
  </si>
  <si>
    <t>15,38</t>
  </si>
  <si>
    <t>COMPOSIÇÕES UENP - BASE SINAPI</t>
  </si>
  <si>
    <t>TELHAMENTO COM TELHA ESTRUTURAL TIPO “KALHETÃO/CANALETE” 7,5MX1,0MX8MM – INCLUSO ACESSÓRIOS, FIXAÇÃO E IÇAMENTO. FORNECIMENTO E INSTALÇÃO (REF. SINAPI 94218)</t>
  </si>
  <si>
    <t>MAT</t>
  </si>
  <si>
    <t>MO</t>
  </si>
  <si>
    <t>TOTAL MAT</t>
  </si>
  <si>
    <t>TOTAL MO</t>
  </si>
  <si>
    <t>TOTAL UNIT</t>
  </si>
  <si>
    <t>INSUMO</t>
  </si>
  <si>
    <t>1607</t>
  </si>
  <si>
    <t>CONJUNTO ARRUELAS DE VEDACAO 5/16" PARA TELHA FIBROCIMENTO (UMA ARRUELA METALICA E UMA ARRUELA PVC - CONICAS)</t>
  </si>
  <si>
    <t>CJ</t>
  </si>
  <si>
    <t>4312</t>
  </si>
  <si>
    <t>FIXADOR DE ABA SIMPLES PARA TELHA DE FIBROCIMENTO, TIPO CANALETA 90 OU KALHETAO</t>
  </si>
  <si>
    <t>TELHA ESTRUTURAL DE FIBROCIMENTO 2 ABAS, DE 1,00 X 7,40 M (SEM AMIANTO)</t>
  </si>
  <si>
    <t>42482</t>
  </si>
  <si>
    <t>GANCHO L COM ROSCA, PARA FIXAR TELHA EM MADEIRA, 1/4" X 350 MM (COLETADO CAIXA)</t>
  </si>
  <si>
    <t>COMPOSICAO</t>
  </si>
  <si>
    <t>88316</t>
  </si>
  <si>
    <t>SERVENTE COM ENCARGOS COMPLEMENTARES</t>
  </si>
  <si>
    <t>93281</t>
  </si>
  <si>
    <t>GUINCHO ELÉTRICO DE COLUNA, CAPACIDADE 400 KG, COM MOTO FREIO, MOTOR TRIFÁSICO DE 1,25 CV - CHP DIURNO. AF_03/2016</t>
  </si>
  <si>
    <t>CHP</t>
  </si>
  <si>
    <t>93282</t>
  </si>
  <si>
    <t>GUINCHO ELÉTRICO DE COLUNA, CAPACIDADE 400 KG, COM MOTO FREIO, MOTOR TRIFÁSICO DE 1,25 CV - CHI DIURNO. AF_03/2016</t>
  </si>
  <si>
    <t>CHI</t>
  </si>
  <si>
    <t>PERFIL UDC ("U" DOBRADO DE CHAPA) SIMPLES DE ACO LAMINADO, GALVANIZADO, ASTM A36, 127 X 50 MM, E= 3 MM</t>
  </si>
  <si>
    <t>kg</t>
  </si>
  <si>
    <t>PARAFUSO DE ACO TIPO CHUMBADOR PARABOLT, DIAMETRO 3/8", COMPRIMENTO 75 MM</t>
  </si>
  <si>
    <t>un</t>
  </si>
  <si>
    <t>PINTURA COM TINTA ALQUÍDICA DE ACABAMENTO (ESMALTE SINTÉTICO BRILHANTE) PULVERIZADA SOBRE PERFIL METÁLICO EXECUTADO EM FÁBRICA  (POR DEMÃO). AF_01/2020</t>
  </si>
  <si>
    <t>1,06</t>
  </si>
  <si>
    <t>MONTADOR DE ESTRUTURA METÁLICA COM ENCARGOS COMPLEMENTARES</t>
  </si>
  <si>
    <t>h</t>
  </si>
  <si>
    <t>16,13</t>
  </si>
  <si>
    <t>CRONOGRAMA FÍSICO- FINANCEIRO</t>
  </si>
  <si>
    <t>SERVIÇO/LOCAL</t>
  </si>
  <si>
    <t>MÊS 1</t>
  </si>
  <si>
    <t>MÊS 2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</si>
  <si>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</si>
  <si>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</si>
  <si>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</si>
  <si>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</si>
  <si>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</si>
  <si>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</si>
  <si>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</si>
  <si>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</si>
  <si>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</si>
  <si>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</si>
  <si>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</si>
  <si>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</si>
  <si>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</si>
  <si>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</si>
  <si>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</si>
  <si>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</si>
  <si>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</si>
  <si>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</si>
  <si>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</si>
  <si>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</si>
  <si>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</si>
  <si>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</si>
  <si>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</si>
  <si>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</si>
  <si>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</si>
  <si>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</si>
  <si>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</si>
  <si>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</si>
  <si>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</si>
  <si>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</si>
  <si>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</si>
  <si>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</si>
  <si>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</si>
  <si>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</si>
  <si>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</si>
  <si>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</si>
  <si>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</si>
  <si>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</si>
  <si>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</si>
  <si>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</si>
  <si>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</si>
  <si>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SINAPI_ref_Insumos_Composicoes_PR_022021_Desonerado RT:16/03/2021</t>
  </si>
  <si>
    <t>Data do orçamento: MARÇO/2021</t>
  </si>
  <si>
    <t>9,26</t>
  </si>
  <si>
    <t>4,92</t>
  </si>
  <si>
    <t>1,23</t>
  </si>
  <si>
    <t>1,18</t>
  </si>
  <si>
    <t>TELHAMENTO LAB RUFO CUMEEIRA EM CHAPA</t>
  </si>
  <si>
    <t>TELHAMENTO LAB RUFOS LATERAIS REFIXAÇÃO SOMENTE MÃO DE OBRA + (INCLUSO P.U, REBITES..)</t>
  </si>
  <si>
    <t>REFORÇO BEIRAL MÃO FRANCESA</t>
  </si>
  <si>
    <t>REFORÇO DE BEIRAL APARENTE COM MÃO FRANCESA EM VIGA U 100X50X3MM - FABRICAÇÃO E INSTALAÇÃO -  INCLUSIVE PINTURA</t>
  </si>
  <si>
    <t>REFORÇO DE BEIRAL APARENTE COM MÃO FRANCESA EM VIGA U 100X50X3MM - FABRICAÇÃO E INSTALAÇÃO- INCLUSIVE PINTURA</t>
  </si>
  <si>
    <t>TERÇA EM PERFIL U ENRIGECIDO - 75X40X15X2.25MM - FABRICAÇÃO E INSTALAÇÃO- INCLUSIVE PINTURA</t>
  </si>
  <si>
    <t>11,84</t>
  </si>
  <si>
    <t>16,24</t>
  </si>
  <si>
    <t>REFORÇO BEIRAL – TERÇA 75X40X15 3MM 23,2 KG/M – BEIRAL 1M X 26M</t>
  </si>
  <si>
    <t>40549</t>
  </si>
  <si>
    <t>PARAFUSO, COMUM, ASTM A307, SEXTAVADO, DIAMETRO 1/2" (12,7 MM), COMPRIMENTO 1" (25,4 MM)</t>
  </si>
  <si>
    <t>COMP.03</t>
  </si>
  <si>
    <t>Parâmetros do Acórdão 2.622/2013 - Plenário</t>
  </si>
  <si>
    <t>Sem CPRB</t>
  </si>
  <si>
    <t>Com CPRB</t>
  </si>
  <si>
    <t>100725</t>
  </si>
  <si>
    <t>PINTURA COM TINTA ALQUÍDICA DE FUNDO E ACABAMENTO (ESMALTE SINTÉTICO GRAFITE) PULVERIZADA SOBRE SUPERFÍCIES METÁLICAS (EXCETO PERFIL) EXECUTADO EM OBRA (POR DEMÃO). AF_01/2020</t>
  </si>
  <si>
    <t>1.10</t>
  </si>
  <si>
    <t>8,80</t>
  </si>
  <si>
    <t>PINTURA ESTRUTURAS METÁLICAS FUNDO + ACABAMENTO</t>
  </si>
  <si>
    <t>TIRANTE TESOURA – BARRA AÇO 12.5MM</t>
  </si>
  <si>
    <t>3.</t>
  </si>
  <si>
    <t>3.1</t>
  </si>
  <si>
    <t>COMP.04</t>
  </si>
  <si>
    <t>TELHAMENTO COM TELHA ESTRUTURAL TIPO “KALHETÃO/CANALETE” 8,3MX1,0MX8MM – INCLUSO ACESSÓRIOS, FIXAÇÃO E IÇAMENTO. FORNECIMENTO E INSTALÇÃO (REF. SINAPI 94218)</t>
  </si>
  <si>
    <t>TELHA ESTRUTURAL DE FIBROCIMENTO 2 ABAS, DE 1,00 X 8,20 M (SEM AMIANTO)</t>
  </si>
  <si>
    <t>560,05</t>
  </si>
  <si>
    <t>RETIRAR TELHAS DANIFICADAS</t>
  </si>
  <si>
    <t>NOVO TELHAMENTO 8,3X1,0 - 3 TELHAS</t>
  </si>
  <si>
    <t>TELHAMENTO LAB QUÍMICA – NOVO (20 TELHAS)</t>
  </si>
  <si>
    <t>100982</t>
  </si>
  <si>
    <t>m³</t>
  </si>
  <si>
    <t xml:space="preserve">CARGA, MANOBRA E DESCARGA DE ENTULHO EM CAMINHÃO BASCULANTE 10 M³ - CARGA COM ESCAVADEIRA HIDRÁULICA  </t>
  </si>
  <si>
    <t>REMOÇÃO DE ENTULHO</t>
  </si>
  <si>
    <t>2.8</t>
  </si>
  <si>
    <t>0,78</t>
  </si>
  <si>
    <t>TELHADO VESTIÁRIOS DA PISCINA</t>
  </si>
  <si>
    <t>3.2</t>
  </si>
  <si>
    <t>3.3</t>
  </si>
  <si>
    <t>1.11</t>
  </si>
  <si>
    <t>TELHAMENTO COM TELHA ESTRUTURAL TIPO “KALHETÃO/CANALETE” 8,3MX1,0MX8MM – INCLUSO ACESSÓRIOS, FIXAÇÃO E IÇAMENTO. FORNECIMENTO E INSTALÇÃO</t>
  </si>
  <si>
    <t>&lt;- MELHORIA</t>
  </si>
  <si>
    <t>melhoria</t>
  </si>
  <si>
    <t>reparos</t>
  </si>
  <si>
    <t>OBRA: REPAROS EM TELHADOS DO CLM</t>
  </si>
  <si>
    <t>MÊS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</si>
</sst>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[$R$-416]\ #,##0.00;[Red]\-[$R$-416]\ #,##0.00"/>
    <numFmt numFmtId="165" formatCode="[$R$ -416]#,##0.00"/>
    <numFmt numFmtId="166" formatCode="0.0000"/>
    <numFmt numFmtId="167" formatCode="0.0%"/>
    <numFmt numFmtId="168" formatCode="_-&quot;R$ &quot;* #,##0.00_-;&quot;-R$ &quot;* #,##0.00_-;_-&quot;R$ &quot;* \-??_-;_-@"/>
    <numFmt numFmtId="169" formatCode="d\.m"/>
  </numFmts>
  <fonts count="21" x14ac:knownFonts="1">
    <font>
      <sz val="10"/>
      <color rgb="FF000000"/>
      <name val="Arial"/>
    </font>
    <font>
      <sz val="10"/>
      <color rgb="FF000000"/>
      <name val="Calibri"/>
      <family val="2"/>
    </font>
    <font>
      <sz val="10"/>
      <name val="Arial"/>
      <family val="2"/>
    </font>
    <font>
      <b/>
      <sz val="10"/>
      <color rgb="FF000000"/>
      <name val="Calibri"/>
      <family val="2"/>
    </font>
    <font>
      <b/>
      <sz val="12"/>
      <color rgb="FF345168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8"/>
      <color rgb="FF000000"/>
      <name val="Calibri"/>
      <family val="2"/>
    </font>
    <font>
      <b/>
      <sz val="12"/>
      <color rgb="FFFFFFFF"/>
      <name val="Calibri"/>
      <family val="2"/>
    </font>
    <font>
      <sz val="11"/>
      <color rgb="FF000000"/>
      <name val="Calibri"/>
      <family val="2"/>
    </font>
    <font>
      <b/>
      <sz val="14"/>
      <color rgb="FFFFFFFF"/>
      <name val="Calibri"/>
      <family val="2"/>
    </font>
    <font>
      <sz val="10"/>
      <color rgb="FF345168"/>
      <name val="Calibri"/>
      <family val="2"/>
    </font>
    <font>
      <b/>
      <sz val="10"/>
      <color rgb="FFFFFFFF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2"/>
      <color rgb="FF2222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45168"/>
        <bgColor rgb="FF345168"/>
      </patternFill>
    </fill>
    <fill>
      <patternFill patternType="solid">
        <fgColor rgb="FFFFF200"/>
        <bgColor rgb="FFFFF20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B4C7DC"/>
      </patternFill>
    </fill>
    <fill>
      <patternFill patternType="solid">
        <fgColor theme="7" tint="0.79998168889431442"/>
        <bgColor rgb="FFCFE2F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81">
    <xf numFmtId="0" fontId="0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3" borderId="9" xfId="0" applyNumberFormat="1" applyFont="1" applyFill="1" applyBorder="1" applyAlignment="1"/>
    <xf numFmtId="10" fontId="5" fillId="3" borderId="9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/>
    <xf numFmtId="164" fontId="5" fillId="3" borderId="9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/>
    <xf numFmtId="10" fontId="5" fillId="0" borderId="0" xfId="0" applyNumberFormat="1" applyFont="1" applyAlignment="1">
      <alignment horizontal="right"/>
    </xf>
    <xf numFmtId="164" fontId="6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" fillId="0" borderId="9" xfId="0" applyFont="1" applyBorder="1" applyAlignment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/>
    </xf>
    <xf numFmtId="49" fontId="1" fillId="0" borderId="9" xfId="0" applyNumberFormat="1" applyFont="1" applyBorder="1" applyAlignment="1"/>
    <xf numFmtId="164" fontId="1" fillId="0" borderId="9" xfId="0" applyNumberFormat="1" applyFont="1" applyBorder="1" applyAlignment="1">
      <alignment horizontal="left" vertical="center"/>
    </xf>
    <xf numFmtId="10" fontId="1" fillId="0" borderId="9" xfId="0" applyNumberFormat="1" applyFont="1" applyBorder="1" applyAlignment="1">
      <alignment horizontal="right" vertical="top"/>
    </xf>
    <xf numFmtId="167" fontId="1" fillId="5" borderId="9" xfId="0" applyNumberFormat="1" applyFont="1" applyFill="1" applyBorder="1" applyAlignment="1">
      <alignment horizontal="right"/>
    </xf>
    <xf numFmtId="168" fontId="1" fillId="0" borderId="9" xfId="0" applyNumberFormat="1" applyFont="1" applyBorder="1" applyAlignment="1">
      <alignment horizontal="right"/>
    </xf>
    <xf numFmtId="167" fontId="1" fillId="5" borderId="9" xfId="0" applyNumberFormat="1" applyFont="1" applyFill="1" applyBorder="1" applyAlignment="1"/>
    <xf numFmtId="168" fontId="1" fillId="0" borderId="9" xfId="0" applyNumberFormat="1" applyFont="1" applyBorder="1" applyAlignment="1">
      <alignment horizontal="right" wrapText="1"/>
    </xf>
    <xf numFmtId="167" fontId="1" fillId="5" borderId="9" xfId="0" applyNumberFormat="1" applyFont="1" applyFill="1" applyBorder="1" applyAlignment="1">
      <alignment horizontal="right" wrapText="1"/>
    </xf>
    <xf numFmtId="167" fontId="1" fillId="5" borderId="9" xfId="0" applyNumberFormat="1" applyFont="1" applyFill="1" applyBorder="1" applyAlignment="1">
      <alignment vertical="top"/>
    </xf>
    <xf numFmtId="0" fontId="1" fillId="0" borderId="9" xfId="0" applyFont="1" applyBorder="1" applyAlignment="1">
      <alignment wrapText="1"/>
    </xf>
    <xf numFmtId="9" fontId="1" fillId="0" borderId="9" xfId="0" applyNumberFormat="1" applyFont="1" applyBorder="1" applyAlignment="1"/>
    <xf numFmtId="10" fontId="1" fillId="0" borderId="9" xfId="0" applyNumberFormat="1" applyFont="1" applyBorder="1" applyAlignment="1"/>
    <xf numFmtId="0" fontId="3" fillId="0" borderId="9" xfId="0" applyFont="1" applyBorder="1" applyAlignment="1">
      <alignment horizontal="right" vertical="top" wrapText="1"/>
    </xf>
    <xf numFmtId="0" fontId="13" fillId="0" borderId="9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9" fillId="0" borderId="9" xfId="0" applyFont="1" applyBorder="1" applyAlignment="1"/>
    <xf numFmtId="10" fontId="14" fillId="0" borderId="9" xfId="0" applyNumberFormat="1" applyFont="1" applyBorder="1" applyAlignment="1">
      <alignment horizontal="center"/>
    </xf>
    <xf numFmtId="10" fontId="7" fillId="0" borderId="9" xfId="0" applyNumberFormat="1" applyFont="1" applyBorder="1" applyAlignment="1">
      <alignment horizontal="center"/>
    </xf>
    <xf numFmtId="169" fontId="14" fillId="0" borderId="9" xfId="0" applyNumberFormat="1" applyFont="1" applyBorder="1" applyAlignment="1">
      <alignment horizontal="right"/>
    </xf>
    <xf numFmtId="0" fontId="0" fillId="0" borderId="0" xfId="0" applyFont="1" applyAlignment="1"/>
    <xf numFmtId="0" fontId="9" fillId="0" borderId="0" xfId="0" applyFont="1" applyAlignment="1"/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/>
    <xf numFmtId="0" fontId="2" fillId="0" borderId="8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0" fontId="14" fillId="0" borderId="38" xfId="0" applyFont="1" applyBorder="1" applyAlignment="1">
      <alignment wrapText="1"/>
    </xf>
    <xf numFmtId="10" fontId="14" fillId="0" borderId="39" xfId="0" applyNumberFormat="1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left" wrapText="1"/>
    </xf>
    <xf numFmtId="165" fontId="16" fillId="0" borderId="21" xfId="0" applyNumberFormat="1" applyFont="1" applyBorder="1" applyAlignment="1">
      <alignment horizontal="center" wrapText="1"/>
    </xf>
    <xf numFmtId="0" fontId="16" fillId="0" borderId="21" xfId="0" applyFont="1" applyBorder="1" applyAlignment="1"/>
    <xf numFmtId="166" fontId="16" fillId="0" borderId="21" xfId="0" applyNumberFormat="1" applyFont="1" applyBorder="1" applyAlignment="1"/>
    <xf numFmtId="0" fontId="16" fillId="0" borderId="21" xfId="0" applyFont="1" applyFill="1" applyBorder="1" applyAlignment="1">
      <alignment horizontal="center" vertical="center"/>
    </xf>
    <xf numFmtId="2" fontId="16" fillId="0" borderId="21" xfId="0" applyNumberFormat="1" applyFont="1" applyFill="1" applyBorder="1" applyAlignment="1">
      <alignment horizontal="center" vertical="center"/>
    </xf>
    <xf numFmtId="164" fontId="16" fillId="0" borderId="21" xfId="0" applyNumberFormat="1" applyFont="1" applyBorder="1" applyAlignment="1"/>
    <xf numFmtId="0" fontId="16" fillId="0" borderId="21" xfId="0" applyFont="1" applyBorder="1" applyAlignment="1">
      <alignment horizontal="left"/>
    </xf>
    <xf numFmtId="164" fontId="18" fillId="0" borderId="21" xfId="0" applyNumberFormat="1" applyFont="1" applyBorder="1" applyAlignment="1"/>
    <xf numFmtId="2" fontId="16" fillId="0" borderId="21" xfId="0" applyNumberFormat="1" applyFont="1" applyBorder="1" applyAlignment="1"/>
    <xf numFmtId="2" fontId="16" fillId="0" borderId="21" xfId="0" applyNumberFormat="1" applyFont="1" applyFill="1" applyBorder="1" applyAlignment="1"/>
    <xf numFmtId="164" fontId="18" fillId="0" borderId="0" xfId="0" applyNumberFormat="1" applyFont="1" applyAlignment="1"/>
    <xf numFmtId="164" fontId="16" fillId="0" borderId="0" xfId="0" applyNumberFormat="1" applyFont="1" applyAlignment="1"/>
    <xf numFmtId="0" fontId="19" fillId="0" borderId="0" xfId="0" applyFont="1" applyAlignment="1">
      <alignment horizontal="center"/>
    </xf>
    <xf numFmtId="0" fontId="16" fillId="8" borderId="21" xfId="0" applyFont="1" applyFill="1" applyBorder="1" applyAlignment="1"/>
    <xf numFmtId="0" fontId="16" fillId="8" borderId="21" xfId="0" applyFont="1" applyFill="1" applyBorder="1" applyAlignment="1">
      <alignment wrapText="1"/>
    </xf>
    <xf numFmtId="0" fontId="16" fillId="8" borderId="21" xfId="0" applyFont="1" applyFill="1" applyBorder="1" applyAlignment="1">
      <alignment horizontal="center" vertical="center" wrapText="1"/>
    </xf>
    <xf numFmtId="44" fontId="9" fillId="0" borderId="9" xfId="1" applyFont="1" applyBorder="1" applyAlignment="1"/>
    <xf numFmtId="0" fontId="0" fillId="0" borderId="0" xfId="0" applyFont="1" applyAlignment="1"/>
    <xf numFmtId="4" fontId="20" fillId="0" borderId="0" xfId="0" applyNumberFormat="1" applyFont="1" applyAlignment="1"/>
    <xf numFmtId="0" fontId="8" fillId="2" borderId="40" xfId="0" applyFont="1" applyFill="1" applyBorder="1" applyAlignment="1">
      <alignment horizontal="center" vertical="center"/>
    </xf>
    <xf numFmtId="49" fontId="1" fillId="7" borderId="40" xfId="0" applyNumberFormat="1" applyFont="1" applyFill="1" applyBorder="1" applyAlignment="1"/>
    <xf numFmtId="49" fontId="1" fillId="7" borderId="40" xfId="0" applyNumberFormat="1" applyFont="1" applyFill="1" applyBorder="1" applyAlignment="1">
      <alignment wrapText="1"/>
    </xf>
    <xf numFmtId="49" fontId="1" fillId="7" borderId="40" xfId="0" applyNumberFormat="1" applyFont="1" applyFill="1" applyBorder="1" applyAlignment="1">
      <alignment horizontal="center" vertical="center"/>
    </xf>
    <xf numFmtId="0" fontId="1" fillId="7" borderId="40" xfId="0" applyFont="1" applyFill="1" applyBorder="1" applyAlignment="1">
      <alignment wrapText="1"/>
    </xf>
    <xf numFmtId="0" fontId="1" fillId="7" borderId="40" xfId="0" applyFont="1" applyFill="1" applyBorder="1" applyAlignment="1">
      <alignment horizontal="center"/>
    </xf>
    <xf numFmtId="4" fontId="1" fillId="7" borderId="40" xfId="0" applyNumberFormat="1" applyFont="1" applyFill="1" applyBorder="1" applyAlignment="1">
      <alignment horizontal="center" vertical="center"/>
    </xf>
    <xf numFmtId="49" fontId="1" fillId="0" borderId="40" xfId="0" applyNumberFormat="1" applyFont="1" applyBorder="1" applyAlignment="1">
      <alignment vertical="center"/>
    </xf>
    <xf numFmtId="49" fontId="1" fillId="0" borderId="40" xfId="0" applyNumberFormat="1" applyFont="1" applyBorder="1" applyAlignment="1">
      <alignment vertical="center" wrapText="1"/>
    </xf>
    <xf numFmtId="49" fontId="1" fillId="0" borderId="40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wrapText="1"/>
    </xf>
    <xf numFmtId="0" fontId="1" fillId="0" borderId="40" xfId="0" applyFont="1" applyBorder="1" applyAlignment="1">
      <alignment horizontal="center" vertical="center"/>
    </xf>
    <xf numFmtId="4" fontId="1" fillId="0" borderId="40" xfId="0" applyNumberFormat="1" applyFont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0" borderId="40" xfId="0" applyFont="1" applyBorder="1" applyAlignment="1">
      <alignment horizontal="center"/>
    </xf>
    <xf numFmtId="49" fontId="1" fillId="7" borderId="40" xfId="0" applyNumberFormat="1" applyFont="1" applyFill="1" applyBorder="1" applyAlignment="1">
      <alignment vertical="center"/>
    </xf>
    <xf numFmtId="49" fontId="1" fillId="7" borderId="40" xfId="0" applyNumberFormat="1" applyFont="1" applyFill="1" applyBorder="1" applyAlignment="1">
      <alignment vertical="center" wrapText="1"/>
    </xf>
    <xf numFmtId="0" fontId="1" fillId="6" borderId="40" xfId="0" applyFont="1" applyFill="1" applyBorder="1" applyAlignment="1">
      <alignment vertical="center" wrapText="1"/>
    </xf>
    <xf numFmtId="49" fontId="1" fillId="0" borderId="40" xfId="0" applyNumberFormat="1" applyFont="1" applyBorder="1" applyAlignment="1"/>
    <xf numFmtId="49" fontId="1" fillId="0" borderId="40" xfId="0" applyNumberFormat="1" applyFont="1" applyBorder="1" applyAlignment="1">
      <alignment wrapText="1"/>
    </xf>
    <xf numFmtId="2" fontId="1" fillId="0" borderId="40" xfId="0" applyNumberFormat="1" applyFont="1" applyBorder="1" applyAlignment="1"/>
    <xf numFmtId="0" fontId="1" fillId="0" borderId="40" xfId="0" applyFont="1" applyBorder="1" applyAlignment="1"/>
    <xf numFmtId="0" fontId="1" fillId="10" borderId="0" xfId="0" applyFont="1" applyFill="1" applyAlignment="1">
      <alignment horizontal="center" vertical="center"/>
    </xf>
    <xf numFmtId="0" fontId="0" fillId="0" borderId="0" xfId="0" applyFont="1" applyAlignment="1"/>
    <xf numFmtId="164" fontId="3" fillId="0" borderId="0" xfId="0" applyNumberFormat="1" applyFont="1" applyAlignment="1">
      <alignment vertical="center"/>
    </xf>
    <xf numFmtId="49" fontId="1" fillId="2" borderId="40" xfId="0" applyNumberFormat="1" applyFont="1" applyFill="1" applyBorder="1" applyAlignment="1"/>
    <xf numFmtId="0" fontId="2" fillId="0" borderId="40" xfId="0" applyFont="1" applyBorder="1"/>
    <xf numFmtId="49" fontId="1" fillId="2" borderId="1" xfId="0" applyNumberFormat="1" applyFont="1" applyFill="1" applyBorder="1" applyAlignment="1"/>
    <xf numFmtId="0" fontId="2" fillId="0" borderId="2" xfId="0" applyFont="1" applyBorder="1"/>
    <xf numFmtId="0" fontId="2" fillId="0" borderId="3" xfId="0" applyFont="1" applyBorder="1"/>
    <xf numFmtId="49" fontId="1" fillId="0" borderId="0" xfId="0" applyNumberFormat="1" applyFont="1" applyAlignment="1"/>
    <xf numFmtId="0" fontId="0" fillId="0" borderId="0" xfId="0" applyFont="1" applyAlignment="1"/>
    <xf numFmtId="49" fontId="1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7" xfId="0" applyFont="1" applyBorder="1"/>
    <xf numFmtId="0" fontId="2" fillId="0" borderId="13" xfId="0" applyFont="1" applyBorder="1"/>
    <xf numFmtId="0" fontId="2" fillId="0" borderId="14" xfId="0" applyFont="1" applyBorder="1"/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0" borderId="0" xfId="0" applyFont="1" applyAlignment="1">
      <alignment horizontal="center" vertical="center" wrapText="1"/>
    </xf>
    <xf numFmtId="0" fontId="2" fillId="0" borderId="8" xfId="0" applyFont="1" applyBorder="1"/>
    <xf numFmtId="49" fontId="1" fillId="0" borderId="16" xfId="0" applyNumberFormat="1" applyFont="1" applyBorder="1" applyAlignment="1">
      <alignment horizontal="center" vertical="center"/>
    </xf>
    <xf numFmtId="0" fontId="2" fillId="0" borderId="17" xfId="0" applyFont="1" applyBorder="1"/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/>
    <xf numFmtId="49" fontId="1" fillId="0" borderId="0" xfId="0" applyNumberFormat="1" applyFont="1" applyAlignment="1">
      <alignment horizontal="center" vertical="center"/>
    </xf>
    <xf numFmtId="49" fontId="8" fillId="2" borderId="40" xfId="0" applyNumberFormat="1" applyFont="1" applyFill="1" applyBorder="1" applyAlignment="1">
      <alignment horizontal="center" vertical="center"/>
    </xf>
    <xf numFmtId="49" fontId="8" fillId="2" borderId="40" xfId="0" applyNumberFormat="1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5" fillId="0" borderId="10" xfId="0" applyFont="1" applyBorder="1" applyAlignment="1"/>
    <xf numFmtId="0" fontId="2" fillId="0" borderId="11" xfId="0" applyFont="1" applyBorder="1"/>
    <xf numFmtId="0" fontId="4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8" fillId="2" borderId="4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8" fillId="2" borderId="40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16" fillId="8" borderId="22" xfId="0" applyFont="1" applyFill="1" applyBorder="1" applyAlignment="1">
      <alignment horizontal="left" vertical="center" wrapText="1"/>
    </xf>
    <xf numFmtId="0" fontId="17" fillId="9" borderId="23" xfId="0" applyFont="1" applyFill="1" applyBorder="1"/>
    <xf numFmtId="0" fontId="17" fillId="9" borderId="24" xfId="0" applyFont="1" applyFill="1" applyBorder="1"/>
    <xf numFmtId="0" fontId="10" fillId="2" borderId="1" xfId="0" applyFont="1" applyFill="1" applyBorder="1" applyAlignment="1">
      <alignment horizontal="center"/>
    </xf>
    <xf numFmtId="168" fontId="3" fillId="0" borderId="10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wrapText="1"/>
    </xf>
    <xf numFmtId="0" fontId="2" fillId="0" borderId="19" xfId="0" applyFont="1" applyBorder="1"/>
    <xf numFmtId="10" fontId="3" fillId="5" borderId="10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wrapText="1"/>
    </xf>
    <xf numFmtId="0" fontId="1" fillId="0" borderId="18" xfId="0" applyFont="1" applyBorder="1" applyAlignment="1"/>
    <xf numFmtId="0" fontId="2" fillId="0" borderId="20" xfId="0" applyFont="1" applyBorder="1"/>
    <xf numFmtId="0" fontId="1" fillId="0" borderId="18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10" xfId="0" applyFont="1" applyBorder="1" applyAlignment="1"/>
    <xf numFmtId="0" fontId="9" fillId="0" borderId="14" xfId="0" applyFont="1" applyBorder="1" applyAlignment="1"/>
    <xf numFmtId="0" fontId="13" fillId="0" borderId="10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1" fillId="0" borderId="3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33" xfId="0" applyFont="1" applyBorder="1"/>
    <xf numFmtId="0" fontId="2" fillId="0" borderId="34" xfId="0" applyFont="1" applyBorder="1"/>
    <xf numFmtId="49" fontId="1" fillId="0" borderId="25" xfId="0" applyNumberFormat="1" applyFont="1" applyBorder="1" applyAlignment="1">
      <alignment horizontal="center" vertical="center" wrapText="1"/>
    </xf>
    <xf numFmtId="0" fontId="2" fillId="0" borderId="26" xfId="0" applyFont="1" applyBorder="1"/>
    <xf numFmtId="0" fontId="2" fillId="0" borderId="29" xfId="0" applyFont="1" applyBorder="1"/>
    <xf numFmtId="0" fontId="2" fillId="0" borderId="31" xfId="0" applyFont="1" applyBorder="1"/>
    <xf numFmtId="0" fontId="2" fillId="0" borderId="32" xfId="0" applyFont="1" applyBorder="1"/>
    <xf numFmtId="0" fontId="4" fillId="0" borderId="27" xfId="0" applyFont="1" applyBorder="1" applyAlignment="1">
      <alignment horizontal="center" vertical="center" wrapText="1"/>
    </xf>
    <xf numFmtId="0" fontId="2" fillId="0" borderId="27" xfId="0" applyFont="1" applyBorder="1"/>
    <xf numFmtId="0" fontId="2" fillId="0" borderId="28" xfId="0" applyFont="1" applyBorder="1"/>
    <xf numFmtId="0" fontId="9" fillId="0" borderId="10" xfId="0" applyFont="1" applyBorder="1" applyAlignment="1"/>
    <xf numFmtId="0" fontId="14" fillId="0" borderId="35" xfId="0" applyFont="1" applyBorder="1" applyAlignment="1">
      <alignment horizontal="center" wrapText="1"/>
    </xf>
    <xf numFmtId="0" fontId="14" fillId="0" borderId="36" xfId="0" applyFont="1" applyBorder="1" applyAlignment="1">
      <alignment horizontal="center" wrapText="1"/>
    </xf>
    <xf numFmtId="0" fontId="14" fillId="0" borderId="37" xfId="0" applyFont="1" applyBorder="1" applyAlignment="1">
      <alignment horizontal="center" wrapText="1"/>
    </xf>
    <xf numFmtId="49" fontId="1" fillId="0" borderId="10" xfId="0" applyNumberFormat="1" applyFont="1" applyBorder="1" applyAlignment="1"/>
    <xf numFmtId="0" fontId="2" fillId="0" borderId="19" xfId="0" applyFont="1" applyBorder="1" applyAlignment="1"/>
    <xf numFmtId="0" fontId="2" fillId="0" borderId="11" xfId="0" applyFont="1" applyBorder="1" applyAlignment="1"/>
    <xf numFmtId="0" fontId="11" fillId="2" borderId="1" xfId="0" applyFont="1" applyFill="1" applyBorder="1" applyAlignment="1">
      <alignment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4" xfId="0" applyFont="1" applyFill="1" applyBorder="1" applyAlignment="1">
      <alignment horizontal="center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2</xdr:row>
      <xdr:rowOff>76200</xdr:rowOff>
    </xdr:from>
    <xdr:ext cx="1285875" cy="11906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638175</xdr:colOff>
      <xdr:row>2</xdr:row>
      <xdr:rowOff>76200</xdr:rowOff>
    </xdr:from>
    <xdr:ext cx="1276350" cy="12477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828675</xdr:colOff>
      <xdr:row>2</xdr:row>
      <xdr:rowOff>57150</xdr:rowOff>
    </xdr:from>
    <xdr:ext cx="1219200" cy="12668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2</xdr:row>
      <xdr:rowOff>76200</xdr:rowOff>
    </xdr:from>
    <xdr:ext cx="1219200" cy="10763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9000"/>
    <pageSetUpPr fitToPage="1"/>
  </sheetPr>
  <dimension ref="A1:Z1008"/>
  <sheetViews>
    <sheetView tabSelected="1" workbookViewId="0">
      <selection activeCell="D5" sqref="D5:G5"/>
    </sheetView>
  </sheetViews>
  <sheetFormatPr defaultColWidth="14.42578125" defaultRowHeight="15" customHeight="1" x14ac:dyDescent="0.2"/>
  <cols>
    <col min="1" max="1" width="6.28515625" customWidth="1"/>
    <col min="2" max="2" width="21.42578125" customWidth="1"/>
    <col min="3" max="3" width="9.28515625" customWidth="1"/>
    <col min="4" max="4" width="37.5703125" customWidth="1"/>
    <col min="5" max="5" width="5.42578125" customWidth="1"/>
    <col min="6" max="6" width="9.5703125" customWidth="1"/>
    <col min="7" max="12" width="15.28515625" customWidth="1"/>
    <col min="13" max="13" width="18.5703125" customWidth="1"/>
    <col min="14" max="14" width="16.28515625" customWidth="1"/>
    <col min="15" max="15" width="28.28515625" customWidth="1"/>
    <col min="16" max="26" width="8.7109375" customWidth="1"/>
  </cols>
  <sheetData>
    <row r="1" spans="1:26" ht="12.75" customHeight="1" x14ac:dyDescent="0.2">
      <c r="A1" s="106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6.5" customHeight="1" x14ac:dyDescent="0.2">
      <c r="A3" s="124"/>
      <c r="B3" s="111"/>
      <c r="C3" s="112"/>
      <c r="D3" s="116" t="s">
        <v>0</v>
      </c>
      <c r="E3" s="112"/>
      <c r="F3" s="112"/>
      <c r="G3" s="117"/>
      <c r="H3" s="5"/>
      <c r="I3" s="2"/>
      <c r="J3" s="2"/>
      <c r="K3" s="2"/>
      <c r="L3" s="2"/>
      <c r="M3" s="2"/>
      <c r="N3" s="1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110"/>
      <c r="B4" s="113"/>
      <c r="C4" s="110"/>
      <c r="D4" s="118" t="s">
        <v>1</v>
      </c>
      <c r="E4" s="110"/>
      <c r="F4" s="110"/>
      <c r="G4" s="119"/>
      <c r="H4" s="2"/>
      <c r="I4" s="2"/>
      <c r="J4" s="2"/>
      <c r="K4" s="2"/>
      <c r="L4" s="6" t="s">
        <v>2</v>
      </c>
      <c r="M4" s="7">
        <f>BDI!F28</f>
        <v>0.26019999999999999</v>
      </c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110"/>
      <c r="B5" s="113"/>
      <c r="C5" s="110"/>
      <c r="D5" s="130" t="s">
        <v>212</v>
      </c>
      <c r="E5" s="110"/>
      <c r="F5" s="110"/>
      <c r="G5" s="119"/>
      <c r="H5" s="2"/>
      <c r="I5" s="2"/>
      <c r="J5" s="2"/>
      <c r="K5" s="2"/>
      <c r="L5" s="128"/>
      <c r="M5" s="129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x14ac:dyDescent="0.25">
      <c r="A6" s="110"/>
      <c r="B6" s="113"/>
      <c r="C6" s="110"/>
      <c r="D6" s="131" t="s">
        <v>3</v>
      </c>
      <c r="E6" s="107"/>
      <c r="F6" s="107"/>
      <c r="G6" s="132"/>
      <c r="H6" s="2"/>
      <c r="I6" s="2"/>
      <c r="J6" s="2"/>
      <c r="K6" s="2"/>
      <c r="L6" s="8" t="s">
        <v>4</v>
      </c>
      <c r="M6" s="9">
        <f>SUM(L13,L26,L36)</f>
        <v>27502.409000000007</v>
      </c>
      <c r="N6" s="1"/>
      <c r="O6" s="103">
        <f>M31+M32</f>
        <v>5011.1096880000005</v>
      </c>
      <c r="P6" s="2" t="s">
        <v>210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25">
      <c r="A7" s="110"/>
      <c r="B7" s="113"/>
      <c r="C7" s="110"/>
      <c r="D7" s="118" t="s">
        <v>163</v>
      </c>
      <c r="E7" s="110"/>
      <c r="F7" s="110"/>
      <c r="G7" s="119"/>
      <c r="H7" s="2"/>
      <c r="I7" s="2"/>
      <c r="J7" s="2"/>
      <c r="K7" s="2"/>
      <c r="L7" s="8" t="s">
        <v>5</v>
      </c>
      <c r="M7" s="10">
        <f>SUM(N13:N40)</f>
        <v>34658.535821800004</v>
      </c>
      <c r="N7" s="76"/>
      <c r="O7" s="103">
        <f>M7-O6</f>
        <v>29647.426133800003</v>
      </c>
      <c r="P7" s="2" t="s">
        <v>211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2">
      <c r="A8" s="110"/>
      <c r="B8" s="113"/>
      <c r="C8" s="110"/>
      <c r="D8" s="134" t="s">
        <v>162</v>
      </c>
      <c r="E8" s="110"/>
      <c r="F8" s="110"/>
      <c r="G8" s="119"/>
      <c r="H8" s="2"/>
      <c r="I8" s="2"/>
      <c r="J8" s="2"/>
      <c r="K8" s="2"/>
      <c r="L8" s="2"/>
      <c r="M8" s="2" t="s">
        <v>6</v>
      </c>
      <c r="N8" s="1"/>
      <c r="O8" s="10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7.75" customHeight="1" x14ac:dyDescent="0.2">
      <c r="A9" s="110"/>
      <c r="B9" s="114"/>
      <c r="C9" s="115"/>
      <c r="D9" s="122" t="s">
        <v>7</v>
      </c>
      <c r="E9" s="115"/>
      <c r="F9" s="115"/>
      <c r="G9" s="123"/>
      <c r="H9" s="2"/>
      <c r="I9" s="2"/>
      <c r="J9" s="2"/>
      <c r="K9" s="2"/>
      <c r="L9" s="2"/>
      <c r="M9" s="2"/>
      <c r="N9" s="1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12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21"/>
      <c r="N10" s="1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">
      <c r="A11" s="125" t="s">
        <v>8</v>
      </c>
      <c r="B11" s="126" t="s">
        <v>9</v>
      </c>
      <c r="C11" s="126" t="s">
        <v>10</v>
      </c>
      <c r="D11" s="127" t="s">
        <v>11</v>
      </c>
      <c r="E11" s="133" t="s">
        <v>12</v>
      </c>
      <c r="F11" s="135" t="s">
        <v>13</v>
      </c>
      <c r="G11" s="133" t="s">
        <v>14</v>
      </c>
      <c r="H11" s="105"/>
      <c r="I11" s="105"/>
      <c r="J11" s="133" t="s">
        <v>15</v>
      </c>
      <c r="K11" s="105"/>
      <c r="L11" s="105"/>
      <c r="M11" s="127" t="s">
        <v>16</v>
      </c>
      <c r="N11" s="11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customHeight="1" x14ac:dyDescent="0.2">
      <c r="A12" s="105"/>
      <c r="B12" s="105"/>
      <c r="C12" s="105"/>
      <c r="D12" s="105"/>
      <c r="E12" s="105"/>
      <c r="F12" s="105"/>
      <c r="G12" s="77" t="s">
        <v>17</v>
      </c>
      <c r="H12" s="77" t="s">
        <v>18</v>
      </c>
      <c r="I12" s="77" t="s">
        <v>19</v>
      </c>
      <c r="J12" s="77" t="s">
        <v>20</v>
      </c>
      <c r="K12" s="77" t="s">
        <v>18</v>
      </c>
      <c r="L12" s="77" t="s">
        <v>19</v>
      </c>
      <c r="M12" s="105"/>
      <c r="N12" s="11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x14ac:dyDescent="0.2">
      <c r="A13" s="78" t="s">
        <v>21</v>
      </c>
      <c r="B13" s="79" t="s">
        <v>22</v>
      </c>
      <c r="C13" s="80"/>
      <c r="D13" s="81"/>
      <c r="E13" s="82"/>
      <c r="F13" s="83"/>
      <c r="G13" s="83"/>
      <c r="H13" s="83"/>
      <c r="I13" s="83"/>
      <c r="J13" s="83">
        <f t="shared" ref="J13:L13" si="0">SUM(J14:J24)</f>
        <v>6825.37</v>
      </c>
      <c r="K13" s="83">
        <f t="shared" si="0"/>
        <v>868.98</v>
      </c>
      <c r="L13" s="83">
        <f t="shared" si="0"/>
        <v>7694.35</v>
      </c>
      <c r="M13" s="83">
        <f>SUM(M14:M24)</f>
        <v>9696.4198699999979</v>
      </c>
      <c r="N13" s="47">
        <f>M13</f>
        <v>9696.4198699999979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38.25" x14ac:dyDescent="0.2">
      <c r="A14" s="84" t="s">
        <v>23</v>
      </c>
      <c r="B14" s="85" t="s">
        <v>24</v>
      </c>
      <c r="C14" s="86" t="s">
        <v>25</v>
      </c>
      <c r="D14" s="87" t="s">
        <v>26</v>
      </c>
      <c r="E14" s="88" t="s">
        <v>27</v>
      </c>
      <c r="F14" s="89">
        <v>55</v>
      </c>
      <c r="G14" s="90">
        <v>0.78000000000000025</v>
      </c>
      <c r="H14" s="90" t="s">
        <v>28</v>
      </c>
      <c r="I14" s="89">
        <f t="shared" ref="I14:I24" si="1">G14+H14</f>
        <v>2.74</v>
      </c>
      <c r="J14" s="89">
        <f t="shared" ref="J14:J24" si="2">G14*F14</f>
        <v>42.900000000000013</v>
      </c>
      <c r="K14" s="89">
        <f t="shared" ref="K14:K24" si="3">H14*F14</f>
        <v>107.8</v>
      </c>
      <c r="L14" s="89">
        <f t="shared" ref="L14:L24" si="4">J14+K14</f>
        <v>150.70000000000002</v>
      </c>
      <c r="M14" s="89">
        <f t="shared" ref="M14:M24" si="5">L14*(1+$M$4)</f>
        <v>189.91214000000002</v>
      </c>
      <c r="N14" s="1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8.25" x14ac:dyDescent="0.2">
      <c r="A15" s="84" t="s">
        <v>29</v>
      </c>
      <c r="B15" s="85" t="s">
        <v>30</v>
      </c>
      <c r="C15" s="86" t="s">
        <v>31</v>
      </c>
      <c r="D15" s="87" t="s">
        <v>32</v>
      </c>
      <c r="E15" s="88" t="s">
        <v>27</v>
      </c>
      <c r="F15" s="89">
        <v>50</v>
      </c>
      <c r="G15" s="90">
        <v>77.259999999999991</v>
      </c>
      <c r="H15" s="90" t="s">
        <v>33</v>
      </c>
      <c r="I15" s="89">
        <f t="shared" si="1"/>
        <v>79.819999999999993</v>
      </c>
      <c r="J15" s="89">
        <f t="shared" si="2"/>
        <v>3862.9999999999995</v>
      </c>
      <c r="K15" s="89">
        <f t="shared" si="3"/>
        <v>128</v>
      </c>
      <c r="L15" s="89">
        <f t="shared" si="4"/>
        <v>3990.9999999999995</v>
      </c>
      <c r="M15" s="89">
        <f t="shared" si="5"/>
        <v>5029.4581999999991</v>
      </c>
      <c r="N15" s="1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8.25" x14ac:dyDescent="0.2">
      <c r="A16" s="84" t="s">
        <v>34</v>
      </c>
      <c r="B16" s="85" t="s">
        <v>35</v>
      </c>
      <c r="C16" s="86" t="s">
        <v>31</v>
      </c>
      <c r="D16" s="87" t="s">
        <v>32</v>
      </c>
      <c r="E16" s="88" t="s">
        <v>27</v>
      </c>
      <c r="F16" s="89">
        <f>10*0.5</f>
        <v>5</v>
      </c>
      <c r="G16" s="90">
        <v>77.259999999999991</v>
      </c>
      <c r="H16" s="90" t="s">
        <v>33</v>
      </c>
      <c r="I16" s="89">
        <f t="shared" si="1"/>
        <v>79.819999999999993</v>
      </c>
      <c r="J16" s="89">
        <f t="shared" si="2"/>
        <v>386.29999999999995</v>
      </c>
      <c r="K16" s="89">
        <f t="shared" si="3"/>
        <v>12.8</v>
      </c>
      <c r="L16" s="89">
        <f t="shared" si="4"/>
        <v>399.09999999999997</v>
      </c>
      <c r="M16" s="89">
        <f t="shared" si="5"/>
        <v>502.94581999999997</v>
      </c>
      <c r="N16" s="1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8.25" x14ac:dyDescent="0.2">
      <c r="A17" s="84" t="s">
        <v>36</v>
      </c>
      <c r="B17" s="85" t="s">
        <v>37</v>
      </c>
      <c r="C17" s="86" t="s">
        <v>38</v>
      </c>
      <c r="D17" s="87" t="s">
        <v>39</v>
      </c>
      <c r="E17" s="88" t="s">
        <v>27</v>
      </c>
      <c r="F17" s="89">
        <v>25</v>
      </c>
      <c r="G17" s="90">
        <v>8.83</v>
      </c>
      <c r="H17" s="90" t="s">
        <v>164</v>
      </c>
      <c r="I17" s="89">
        <f t="shared" si="1"/>
        <v>18.09</v>
      </c>
      <c r="J17" s="89">
        <f t="shared" si="2"/>
        <v>220.75</v>
      </c>
      <c r="K17" s="89">
        <f t="shared" si="3"/>
        <v>231.5</v>
      </c>
      <c r="L17" s="89">
        <f t="shared" si="4"/>
        <v>452.25</v>
      </c>
      <c r="M17" s="89">
        <f t="shared" si="5"/>
        <v>569.92544999999996</v>
      </c>
      <c r="N17" s="1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63.75" x14ac:dyDescent="0.2">
      <c r="A18" s="84" t="s">
        <v>40</v>
      </c>
      <c r="B18" s="85" t="s">
        <v>37</v>
      </c>
      <c r="C18" s="86" t="s">
        <v>41</v>
      </c>
      <c r="D18" s="87" t="s">
        <v>42</v>
      </c>
      <c r="E18" s="88" t="s">
        <v>27</v>
      </c>
      <c r="F18" s="89">
        <v>25</v>
      </c>
      <c r="G18" s="90">
        <v>43.019999999999996</v>
      </c>
      <c r="H18" s="90" t="s">
        <v>165</v>
      </c>
      <c r="I18" s="89">
        <f t="shared" si="1"/>
        <v>47.94</v>
      </c>
      <c r="J18" s="89">
        <f t="shared" si="2"/>
        <v>1075.5</v>
      </c>
      <c r="K18" s="89">
        <f t="shared" si="3"/>
        <v>123</v>
      </c>
      <c r="L18" s="89">
        <f t="shared" si="4"/>
        <v>1198.5</v>
      </c>
      <c r="M18" s="89">
        <f t="shared" si="5"/>
        <v>1510.3497</v>
      </c>
      <c r="N18" s="1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38.25" x14ac:dyDescent="0.2">
      <c r="A19" s="84" t="s">
        <v>43</v>
      </c>
      <c r="B19" s="85" t="s">
        <v>44</v>
      </c>
      <c r="C19" s="86" t="s">
        <v>45</v>
      </c>
      <c r="D19" s="87" t="s">
        <v>46</v>
      </c>
      <c r="E19" s="88" t="s">
        <v>12</v>
      </c>
      <c r="F19" s="89">
        <v>1</v>
      </c>
      <c r="G19" s="90">
        <v>80.830000000000013</v>
      </c>
      <c r="H19" s="90" t="s">
        <v>47</v>
      </c>
      <c r="I19" s="89">
        <f t="shared" si="1"/>
        <v>178.96</v>
      </c>
      <c r="J19" s="89">
        <f t="shared" si="2"/>
        <v>80.830000000000013</v>
      </c>
      <c r="K19" s="89">
        <f t="shared" si="3"/>
        <v>98.13</v>
      </c>
      <c r="L19" s="89">
        <f t="shared" si="4"/>
        <v>178.96</v>
      </c>
      <c r="M19" s="89">
        <f t="shared" si="5"/>
        <v>225.52539200000001</v>
      </c>
      <c r="N19" s="1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63.75" x14ac:dyDescent="0.2">
      <c r="A20" s="84" t="s">
        <v>48</v>
      </c>
      <c r="B20" s="85" t="s">
        <v>44</v>
      </c>
      <c r="C20" s="86" t="s">
        <v>49</v>
      </c>
      <c r="D20" s="87" t="s">
        <v>50</v>
      </c>
      <c r="E20" s="88" t="s">
        <v>51</v>
      </c>
      <c r="F20" s="89">
        <v>95</v>
      </c>
      <c r="G20" s="90">
        <v>9.91</v>
      </c>
      <c r="H20" s="90" t="s">
        <v>166</v>
      </c>
      <c r="I20" s="89">
        <f t="shared" si="1"/>
        <v>11.14</v>
      </c>
      <c r="J20" s="89">
        <f t="shared" si="2"/>
        <v>941.45</v>
      </c>
      <c r="K20" s="89">
        <f t="shared" si="3"/>
        <v>116.85</v>
      </c>
      <c r="L20" s="89">
        <f t="shared" si="4"/>
        <v>1058.3</v>
      </c>
      <c r="M20" s="89">
        <f t="shared" si="5"/>
        <v>1333.66966</v>
      </c>
      <c r="N20" s="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s="45" customFormat="1" ht="63.75" x14ac:dyDescent="0.2">
      <c r="A21" s="84" t="s">
        <v>52</v>
      </c>
      <c r="B21" s="85" t="s">
        <v>187</v>
      </c>
      <c r="C21" s="86" t="s">
        <v>183</v>
      </c>
      <c r="D21" s="87" t="s">
        <v>184</v>
      </c>
      <c r="E21" s="88" t="s">
        <v>27</v>
      </c>
      <c r="F21" s="89">
        <v>4</v>
      </c>
      <c r="G21" s="90">
        <v>10.009999999999998</v>
      </c>
      <c r="H21" s="90" t="s">
        <v>186</v>
      </c>
      <c r="I21" s="89">
        <f t="shared" ref="I21" si="6">G21+H21</f>
        <v>18.809999999999999</v>
      </c>
      <c r="J21" s="89">
        <f t="shared" ref="J21" si="7">G21*F21</f>
        <v>40.039999999999992</v>
      </c>
      <c r="K21" s="89">
        <f t="shared" ref="K21" si="8">H21*F21</f>
        <v>35.200000000000003</v>
      </c>
      <c r="L21" s="89">
        <f t="shared" ref="L21" si="9">J21+K21</f>
        <v>75.239999999999995</v>
      </c>
      <c r="M21" s="89">
        <f t="shared" ref="M21" si="10">L21*(1+$M$4)</f>
        <v>94.817447999999999</v>
      </c>
      <c r="N21" s="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5.5" x14ac:dyDescent="0.2">
      <c r="A22" s="84" t="s">
        <v>55</v>
      </c>
      <c r="B22" s="85" t="s">
        <v>188</v>
      </c>
      <c r="C22" s="91" t="s">
        <v>53</v>
      </c>
      <c r="D22" s="87" t="s">
        <v>54</v>
      </c>
      <c r="E22" s="88" t="s">
        <v>51</v>
      </c>
      <c r="F22" s="89">
        <v>10</v>
      </c>
      <c r="G22" s="90">
        <v>12.21</v>
      </c>
      <c r="H22" s="90" t="s">
        <v>167</v>
      </c>
      <c r="I22" s="89">
        <f t="shared" si="1"/>
        <v>13.39</v>
      </c>
      <c r="J22" s="89">
        <f t="shared" si="2"/>
        <v>122.10000000000001</v>
      </c>
      <c r="K22" s="89">
        <f t="shared" si="3"/>
        <v>11.799999999999999</v>
      </c>
      <c r="L22" s="89">
        <f t="shared" si="4"/>
        <v>133.9</v>
      </c>
      <c r="M22" s="89">
        <f t="shared" si="5"/>
        <v>168.74078</v>
      </c>
      <c r="N22" s="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63.75" x14ac:dyDescent="0.2">
      <c r="A23" s="84" t="s">
        <v>185</v>
      </c>
      <c r="B23" s="85" t="s">
        <v>56</v>
      </c>
      <c r="C23" s="86">
        <v>10749</v>
      </c>
      <c r="D23" s="92" t="s">
        <v>57</v>
      </c>
      <c r="E23" s="88" t="s">
        <v>58</v>
      </c>
      <c r="F23" s="89">
        <v>5</v>
      </c>
      <c r="G23" s="89">
        <v>5.72</v>
      </c>
      <c r="H23" s="89">
        <v>0</v>
      </c>
      <c r="I23" s="89">
        <f t="shared" si="1"/>
        <v>5.72</v>
      </c>
      <c r="J23" s="89">
        <f t="shared" si="2"/>
        <v>28.599999999999998</v>
      </c>
      <c r="K23" s="89">
        <f t="shared" si="3"/>
        <v>0</v>
      </c>
      <c r="L23" s="89">
        <f t="shared" si="4"/>
        <v>28.599999999999998</v>
      </c>
      <c r="M23" s="89">
        <f t="shared" si="5"/>
        <v>36.041719999999998</v>
      </c>
      <c r="N23" s="1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8.25" x14ac:dyDescent="0.2">
      <c r="A24" s="84" t="s">
        <v>207</v>
      </c>
      <c r="B24" s="85" t="s">
        <v>201</v>
      </c>
      <c r="C24" s="91" t="s">
        <v>198</v>
      </c>
      <c r="D24" s="92" t="s">
        <v>200</v>
      </c>
      <c r="E24" s="88" t="s">
        <v>199</v>
      </c>
      <c r="F24" s="89">
        <v>5</v>
      </c>
      <c r="G24" s="90">
        <v>4.7799999999999994</v>
      </c>
      <c r="H24" s="90" t="s">
        <v>203</v>
      </c>
      <c r="I24" s="89">
        <f t="shared" si="1"/>
        <v>5.56</v>
      </c>
      <c r="J24" s="89">
        <f t="shared" si="2"/>
        <v>23.9</v>
      </c>
      <c r="K24" s="89">
        <f t="shared" si="3"/>
        <v>3.9000000000000004</v>
      </c>
      <c r="L24" s="89">
        <f t="shared" si="4"/>
        <v>27.799999999999997</v>
      </c>
      <c r="M24" s="89">
        <f t="shared" si="5"/>
        <v>35.033559999999994</v>
      </c>
      <c r="N24" s="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x14ac:dyDescent="0.2">
      <c r="A25" s="84"/>
      <c r="B25" s="85"/>
      <c r="C25" s="86"/>
      <c r="D25" s="87"/>
      <c r="E25" s="93"/>
      <c r="F25" s="89"/>
      <c r="G25" s="89"/>
      <c r="H25" s="89"/>
      <c r="I25" s="89"/>
      <c r="J25" s="89"/>
      <c r="K25" s="89"/>
      <c r="L25" s="89"/>
      <c r="M25" s="89"/>
      <c r="N25" s="4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x14ac:dyDescent="0.2">
      <c r="A26" s="94" t="s">
        <v>59</v>
      </c>
      <c r="B26" s="95" t="s">
        <v>60</v>
      </c>
      <c r="C26" s="80"/>
      <c r="D26" s="81"/>
      <c r="E26" s="82"/>
      <c r="F26" s="83"/>
      <c r="G26" s="83"/>
      <c r="H26" s="83"/>
      <c r="I26" s="83"/>
      <c r="J26" s="83">
        <f t="shared" ref="J26:L26" si="11">SUM(J27:J34)</f>
        <v>15928.030000000004</v>
      </c>
      <c r="K26" s="83">
        <f t="shared" si="11"/>
        <v>1889.11</v>
      </c>
      <c r="L26" s="83">
        <f t="shared" si="11"/>
        <v>17817.140000000003</v>
      </c>
      <c r="M26" s="83">
        <f>SUM(M27:M34)</f>
        <v>22453.159828000007</v>
      </c>
      <c r="N26" s="48">
        <f>M26</f>
        <v>22453.159828000007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8.25" x14ac:dyDescent="0.2">
      <c r="A27" s="84" t="s">
        <v>61</v>
      </c>
      <c r="B27" s="85" t="s">
        <v>62</v>
      </c>
      <c r="C27" s="86" t="s">
        <v>25</v>
      </c>
      <c r="D27" s="92" t="s">
        <v>63</v>
      </c>
      <c r="E27" s="88" t="s">
        <v>27</v>
      </c>
      <c r="F27" s="89">
        <v>150</v>
      </c>
      <c r="G27" s="90">
        <v>0.78000000000000025</v>
      </c>
      <c r="H27" s="90" t="s">
        <v>28</v>
      </c>
      <c r="I27" s="89">
        <f t="shared" ref="I27:I33" si="12">G27+H27</f>
        <v>2.74</v>
      </c>
      <c r="J27" s="89">
        <f t="shared" ref="J27:J33" si="13">G27*F27</f>
        <v>117.00000000000004</v>
      </c>
      <c r="K27" s="89">
        <f t="shared" ref="K27:K33" si="14">H27*F27</f>
        <v>294</v>
      </c>
      <c r="L27" s="89">
        <f t="shared" ref="L27:L33" si="15">J27+K27</f>
        <v>411.00000000000006</v>
      </c>
      <c r="M27" s="89">
        <f t="shared" ref="M27:M33" si="16">L27*(1+$M$4)</f>
        <v>517.94220000000007</v>
      </c>
      <c r="N27" s="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51" x14ac:dyDescent="0.2">
      <c r="A28" s="84" t="s">
        <v>64</v>
      </c>
      <c r="B28" s="85" t="s">
        <v>197</v>
      </c>
      <c r="C28" s="91" t="s">
        <v>65</v>
      </c>
      <c r="D28" s="92" t="s">
        <v>66</v>
      </c>
      <c r="E28" s="88" t="s">
        <v>27</v>
      </c>
      <c r="F28" s="89">
        <v>150</v>
      </c>
      <c r="G28" s="90">
        <v>72.27000000000001</v>
      </c>
      <c r="H28" s="90">
        <v>4.0999999999999996</v>
      </c>
      <c r="I28" s="89">
        <f t="shared" si="12"/>
        <v>76.37</v>
      </c>
      <c r="J28" s="89">
        <f t="shared" si="13"/>
        <v>10840.500000000002</v>
      </c>
      <c r="K28" s="89">
        <f t="shared" si="14"/>
        <v>615</v>
      </c>
      <c r="L28" s="89">
        <f t="shared" si="15"/>
        <v>11455.500000000002</v>
      </c>
      <c r="M28" s="89">
        <f t="shared" si="16"/>
        <v>14436.221100000002</v>
      </c>
      <c r="N28" s="1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8.25" x14ac:dyDescent="0.2">
      <c r="A29" s="84" t="s">
        <v>67</v>
      </c>
      <c r="B29" s="85" t="s">
        <v>168</v>
      </c>
      <c r="C29" s="86" t="s">
        <v>68</v>
      </c>
      <c r="D29" s="96" t="s">
        <v>69</v>
      </c>
      <c r="E29" s="88" t="s">
        <v>70</v>
      </c>
      <c r="F29" s="89">
        <v>26</v>
      </c>
      <c r="G29" s="90">
        <v>49.040000000000006</v>
      </c>
      <c r="H29" s="90" t="s">
        <v>71</v>
      </c>
      <c r="I29" s="89">
        <f t="shared" si="12"/>
        <v>54.59</v>
      </c>
      <c r="J29" s="89">
        <f t="shared" si="13"/>
        <v>1275.0400000000002</v>
      </c>
      <c r="K29" s="89">
        <f t="shared" si="14"/>
        <v>144.29999999999998</v>
      </c>
      <c r="L29" s="89">
        <f t="shared" si="15"/>
        <v>1419.3400000000001</v>
      </c>
      <c r="M29" s="89">
        <f t="shared" si="16"/>
        <v>1788.6522680000003</v>
      </c>
      <c r="N29" s="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51" x14ac:dyDescent="0.2">
      <c r="A30" s="84" t="s">
        <v>72</v>
      </c>
      <c r="B30" s="85" t="s">
        <v>169</v>
      </c>
      <c r="C30" s="91" t="s">
        <v>73</v>
      </c>
      <c r="D30" s="92" t="s">
        <v>69</v>
      </c>
      <c r="E30" s="88" t="s">
        <v>70</v>
      </c>
      <c r="F30" s="89">
        <v>30</v>
      </c>
      <c r="G30" s="90">
        <v>5.01</v>
      </c>
      <c r="H30" s="90" t="s">
        <v>71</v>
      </c>
      <c r="I30" s="89">
        <f t="shared" si="12"/>
        <v>10.559999999999999</v>
      </c>
      <c r="J30" s="89">
        <f t="shared" si="13"/>
        <v>150.29999999999998</v>
      </c>
      <c r="K30" s="89">
        <f t="shared" si="14"/>
        <v>166.5</v>
      </c>
      <c r="L30" s="89">
        <f t="shared" si="15"/>
        <v>316.79999999999995</v>
      </c>
      <c r="M30" s="89">
        <f t="shared" si="16"/>
        <v>399.23135999999994</v>
      </c>
      <c r="N30" s="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51" x14ac:dyDescent="0.2">
      <c r="A31" s="84" t="s">
        <v>74</v>
      </c>
      <c r="B31" s="85" t="s">
        <v>170</v>
      </c>
      <c r="C31" s="91" t="s">
        <v>75</v>
      </c>
      <c r="D31" s="92" t="s">
        <v>171</v>
      </c>
      <c r="E31" s="88" t="s">
        <v>12</v>
      </c>
      <c r="F31" s="89">
        <v>20</v>
      </c>
      <c r="G31" s="90">
        <v>81.490000000000009</v>
      </c>
      <c r="H31" s="90">
        <v>8.08</v>
      </c>
      <c r="I31" s="89">
        <f t="shared" si="12"/>
        <v>89.570000000000007</v>
      </c>
      <c r="J31" s="89">
        <f t="shared" si="13"/>
        <v>1629.8000000000002</v>
      </c>
      <c r="K31" s="89">
        <f t="shared" si="14"/>
        <v>161.6</v>
      </c>
      <c r="L31" s="89">
        <f t="shared" si="15"/>
        <v>1791.4</v>
      </c>
      <c r="M31" s="89">
        <f t="shared" si="16"/>
        <v>2257.5222800000001</v>
      </c>
      <c r="N31" s="1"/>
      <c r="O31" s="101" t="s">
        <v>209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8.25" x14ac:dyDescent="0.2">
      <c r="A32" s="84" t="s">
        <v>76</v>
      </c>
      <c r="B32" s="85" t="s">
        <v>176</v>
      </c>
      <c r="C32" s="91" t="s">
        <v>179</v>
      </c>
      <c r="D32" s="92" t="s">
        <v>173</v>
      </c>
      <c r="E32" s="88" t="s">
        <v>70</v>
      </c>
      <c r="F32" s="89">
        <v>52</v>
      </c>
      <c r="G32" s="90">
        <v>34.81</v>
      </c>
      <c r="H32" s="90">
        <v>7.21</v>
      </c>
      <c r="I32" s="89">
        <f t="shared" si="12"/>
        <v>42.02</v>
      </c>
      <c r="J32" s="89">
        <f t="shared" si="13"/>
        <v>1810.1200000000001</v>
      </c>
      <c r="K32" s="89">
        <f t="shared" si="14"/>
        <v>374.92</v>
      </c>
      <c r="L32" s="89">
        <f t="shared" si="15"/>
        <v>2185.04</v>
      </c>
      <c r="M32" s="89">
        <f t="shared" si="16"/>
        <v>2753.5874079999999</v>
      </c>
      <c r="N32" s="1"/>
      <c r="O32" s="101" t="s">
        <v>209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s="75" customFormat="1" ht="51" x14ac:dyDescent="0.2">
      <c r="A33" s="84" t="s">
        <v>77</v>
      </c>
      <c r="B33" s="85" t="s">
        <v>78</v>
      </c>
      <c r="C33" s="91" t="s">
        <v>79</v>
      </c>
      <c r="D33" s="92" t="s">
        <v>80</v>
      </c>
      <c r="E33" s="88" t="s">
        <v>81</v>
      </c>
      <c r="F33" s="89">
        <v>8</v>
      </c>
      <c r="G33" s="90">
        <v>5.69</v>
      </c>
      <c r="H33" s="90" t="s">
        <v>82</v>
      </c>
      <c r="I33" s="89">
        <f t="shared" si="12"/>
        <v>21.07</v>
      </c>
      <c r="J33" s="89">
        <f t="shared" si="13"/>
        <v>45.52</v>
      </c>
      <c r="K33" s="89">
        <f t="shared" si="14"/>
        <v>123.04</v>
      </c>
      <c r="L33" s="89">
        <f t="shared" si="15"/>
        <v>168.56</v>
      </c>
      <c r="M33" s="89">
        <f t="shared" si="16"/>
        <v>212.41931199999999</v>
      </c>
      <c r="N33" s="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8.25" x14ac:dyDescent="0.2">
      <c r="A34" s="84" t="s">
        <v>202</v>
      </c>
      <c r="B34" s="85" t="s">
        <v>201</v>
      </c>
      <c r="C34" s="91" t="s">
        <v>198</v>
      </c>
      <c r="D34" s="92" t="s">
        <v>200</v>
      </c>
      <c r="E34" s="88" t="s">
        <v>199</v>
      </c>
      <c r="F34" s="89">
        <f>150*0.25/3</f>
        <v>12.5</v>
      </c>
      <c r="G34" s="90">
        <v>4.7799999999999994</v>
      </c>
      <c r="H34" s="90" t="s">
        <v>203</v>
      </c>
      <c r="I34" s="89">
        <f t="shared" ref="I34" si="17">G34+H34</f>
        <v>5.56</v>
      </c>
      <c r="J34" s="89">
        <f t="shared" ref="J34" si="18">G34*F34</f>
        <v>59.749999999999993</v>
      </c>
      <c r="K34" s="89">
        <f t="shared" ref="K34" si="19">H34*F34</f>
        <v>9.75</v>
      </c>
      <c r="L34" s="89">
        <f t="shared" ref="L34" si="20">J34+K34</f>
        <v>69.5</v>
      </c>
      <c r="M34" s="89">
        <f t="shared" ref="M34" si="21">L34*(1+$M$4)</f>
        <v>87.5839</v>
      </c>
      <c r="N34" s="1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s="75" customFormat="1" ht="12.75" x14ac:dyDescent="0.2">
      <c r="A35" s="97"/>
      <c r="B35" s="98"/>
      <c r="C35" s="86"/>
      <c r="D35" s="87"/>
      <c r="E35" s="93"/>
      <c r="F35" s="99"/>
      <c r="G35" s="100"/>
      <c r="H35" s="100"/>
      <c r="I35" s="100"/>
      <c r="J35" s="100"/>
      <c r="K35" s="100"/>
      <c r="L35" s="100"/>
      <c r="M35" s="100"/>
      <c r="N35" s="4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s="75" customFormat="1" ht="25.5" x14ac:dyDescent="0.2">
      <c r="A36" s="94" t="s">
        <v>189</v>
      </c>
      <c r="B36" s="95" t="s">
        <v>204</v>
      </c>
      <c r="C36" s="80"/>
      <c r="D36" s="81"/>
      <c r="E36" s="82"/>
      <c r="F36" s="83"/>
      <c r="G36" s="83"/>
      <c r="H36" s="83"/>
      <c r="I36" s="83"/>
      <c r="J36" s="83">
        <f t="shared" ref="J36:L36" si="22">SUM(J37:J40)</f>
        <v>1838.4649999999999</v>
      </c>
      <c r="K36" s="83">
        <f t="shared" si="22"/>
        <v>152.45399999999998</v>
      </c>
      <c r="L36" s="83">
        <f t="shared" si="22"/>
        <v>1990.9189999999999</v>
      </c>
      <c r="M36" s="83">
        <f>SUM(M37:M40)</f>
        <v>2508.9561238000001</v>
      </c>
      <c r="N36" s="48">
        <f>M36</f>
        <v>2508.9561238000001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s="75" customFormat="1" ht="38.25" x14ac:dyDescent="0.2">
      <c r="A37" s="84" t="s">
        <v>190</v>
      </c>
      <c r="B37" s="85" t="s">
        <v>195</v>
      </c>
      <c r="C37" s="86" t="s">
        <v>25</v>
      </c>
      <c r="D37" s="92" t="s">
        <v>63</v>
      </c>
      <c r="E37" s="88" t="s">
        <v>27</v>
      </c>
      <c r="F37" s="89">
        <v>24.9</v>
      </c>
      <c r="G37" s="90">
        <v>0.78000000000000025</v>
      </c>
      <c r="H37" s="90" t="s">
        <v>28</v>
      </c>
      <c r="I37" s="89">
        <f t="shared" ref="I37:I39" si="23">G37+H37</f>
        <v>2.74</v>
      </c>
      <c r="J37" s="89">
        <f t="shared" ref="J37:J39" si="24">G37*F37</f>
        <v>19.422000000000004</v>
      </c>
      <c r="K37" s="89">
        <f t="shared" ref="K37:K39" si="25">H37*F37</f>
        <v>48.803999999999995</v>
      </c>
      <c r="L37" s="89">
        <f t="shared" ref="L37:L39" si="26">J37+K37</f>
        <v>68.225999999999999</v>
      </c>
      <c r="M37" s="89">
        <f t="shared" ref="M37:M39" si="27">L37*(1+$M$4)</f>
        <v>85.978405199999997</v>
      </c>
      <c r="N37" s="1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75" customFormat="1" ht="51" x14ac:dyDescent="0.2">
      <c r="A38" s="84" t="s">
        <v>205</v>
      </c>
      <c r="B38" s="85" t="s">
        <v>196</v>
      </c>
      <c r="C38" s="91" t="s">
        <v>191</v>
      </c>
      <c r="D38" s="92" t="s">
        <v>208</v>
      </c>
      <c r="E38" s="88" t="s">
        <v>27</v>
      </c>
      <c r="F38" s="89">
        <v>24.9</v>
      </c>
      <c r="G38" s="90">
        <v>72.67</v>
      </c>
      <c r="H38" s="90">
        <v>4.0999999999999996</v>
      </c>
      <c r="I38" s="89">
        <f t="shared" si="23"/>
        <v>76.77</v>
      </c>
      <c r="J38" s="89">
        <f t="shared" si="24"/>
        <v>1809.4829999999999</v>
      </c>
      <c r="K38" s="89">
        <f t="shared" si="25"/>
        <v>102.08999999999999</v>
      </c>
      <c r="L38" s="89">
        <f t="shared" si="26"/>
        <v>1911.5729999999999</v>
      </c>
      <c r="M38" s="89">
        <f t="shared" si="27"/>
        <v>2408.9642945999999</v>
      </c>
      <c r="N38" s="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s="75" customFormat="1" ht="38.25" x14ac:dyDescent="0.2">
      <c r="A39" s="84" t="s">
        <v>206</v>
      </c>
      <c r="B39" s="85" t="s">
        <v>201</v>
      </c>
      <c r="C39" s="91" t="s">
        <v>198</v>
      </c>
      <c r="D39" s="92" t="s">
        <v>200</v>
      </c>
      <c r="E39" s="88" t="s">
        <v>199</v>
      </c>
      <c r="F39" s="89">
        <v>2</v>
      </c>
      <c r="G39" s="90">
        <v>4.7799999999999994</v>
      </c>
      <c r="H39" s="90" t="s">
        <v>203</v>
      </c>
      <c r="I39" s="89">
        <f t="shared" si="23"/>
        <v>5.56</v>
      </c>
      <c r="J39" s="89">
        <f t="shared" si="24"/>
        <v>9.5599999999999987</v>
      </c>
      <c r="K39" s="89">
        <f t="shared" si="25"/>
        <v>1.56</v>
      </c>
      <c r="L39" s="89">
        <f t="shared" si="26"/>
        <v>11.12</v>
      </c>
      <c r="M39" s="89">
        <f t="shared" si="27"/>
        <v>14.013423999999999</v>
      </c>
      <c r="N39" s="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97"/>
      <c r="B40" s="98"/>
      <c r="C40" s="86"/>
      <c r="D40" s="87"/>
      <c r="E40" s="93"/>
      <c r="F40" s="99"/>
      <c r="G40" s="100"/>
      <c r="H40" s="100"/>
      <c r="I40" s="100"/>
      <c r="J40" s="100"/>
      <c r="K40" s="100"/>
      <c r="L40" s="100"/>
      <c r="M40" s="100"/>
      <c r="N40" s="1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104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5"/>
      <c r="D42" s="1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5"/>
      <c r="D43" s="1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5"/>
      <c r="D44" s="1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5"/>
      <c r="D45" s="1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5"/>
      <c r="D46" s="1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5"/>
      <c r="D47" s="1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5"/>
      <c r="D48" s="1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5"/>
      <c r="D49" s="1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5"/>
      <c r="D50" s="1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5"/>
      <c r="D51" s="1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5"/>
      <c r="D52" s="1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5"/>
      <c r="D53" s="1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5"/>
      <c r="D54" s="1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5"/>
      <c r="D55" s="1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5"/>
      <c r="D56" s="1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5"/>
      <c r="D57" s="1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5"/>
      <c r="D58" s="1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5"/>
      <c r="D59" s="1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5"/>
      <c r="D60" s="1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5"/>
      <c r="D61" s="1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5"/>
      <c r="D62" s="1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5"/>
      <c r="D63" s="1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5"/>
      <c r="D64" s="1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5"/>
      <c r="D65" s="1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5"/>
      <c r="D66" s="1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5"/>
      <c r="D67" s="1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5"/>
      <c r="D68" s="1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5"/>
      <c r="D69" s="1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5"/>
      <c r="D70" s="1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5"/>
      <c r="D71" s="1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5"/>
      <c r="D72" s="1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5"/>
      <c r="D73" s="1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5"/>
      <c r="D74" s="1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5"/>
      <c r="D75" s="1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5"/>
      <c r="D76" s="1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5"/>
      <c r="D77" s="1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5"/>
      <c r="D78" s="1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5"/>
      <c r="D79" s="1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5"/>
      <c r="D80" s="1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5"/>
      <c r="D81" s="1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5"/>
      <c r="D82" s="1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5"/>
      <c r="D83" s="1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5"/>
      <c r="D84" s="1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5"/>
      <c r="D85" s="1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5"/>
      <c r="D86" s="1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5"/>
      <c r="D87" s="1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5"/>
      <c r="D88" s="1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5"/>
      <c r="D89" s="1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5"/>
      <c r="D90" s="1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5"/>
      <c r="D91" s="1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5"/>
      <c r="D92" s="1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5"/>
      <c r="D93" s="1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5"/>
      <c r="D94" s="1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5"/>
      <c r="D95" s="1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5"/>
      <c r="D96" s="1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5"/>
      <c r="D97" s="1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5"/>
      <c r="D98" s="1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5"/>
      <c r="D99" s="1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5"/>
      <c r="D100" s="1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5"/>
      <c r="D101" s="1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5"/>
      <c r="D102" s="1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5"/>
      <c r="D103" s="1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5"/>
      <c r="D104" s="1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5"/>
      <c r="D105" s="1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5"/>
      <c r="D106" s="1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5"/>
      <c r="D107" s="1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5"/>
      <c r="D108" s="1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5"/>
      <c r="D109" s="1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5"/>
      <c r="D110" s="1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5"/>
      <c r="D111" s="1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5"/>
      <c r="D112" s="1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5"/>
      <c r="D113" s="1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5"/>
      <c r="D114" s="1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5"/>
      <c r="D115" s="1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5"/>
      <c r="D116" s="1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5"/>
      <c r="D117" s="1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5"/>
      <c r="D118" s="1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5"/>
      <c r="D119" s="1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5"/>
      <c r="D120" s="1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5"/>
      <c r="D121" s="1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5"/>
      <c r="D122" s="1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5"/>
      <c r="D123" s="1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5"/>
      <c r="D124" s="1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5"/>
      <c r="D125" s="1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5"/>
      <c r="D126" s="1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5"/>
      <c r="D127" s="1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5"/>
      <c r="D128" s="1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5"/>
      <c r="D129" s="1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5"/>
      <c r="D130" s="1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5"/>
      <c r="D131" s="1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5"/>
      <c r="D132" s="1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5"/>
      <c r="D133" s="1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5"/>
      <c r="D134" s="1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5"/>
      <c r="D135" s="1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5"/>
      <c r="D136" s="1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5"/>
      <c r="D137" s="1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5"/>
      <c r="D138" s="1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5"/>
      <c r="D139" s="1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5"/>
      <c r="D140" s="1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5"/>
      <c r="D141" s="1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5"/>
      <c r="D142" s="1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5"/>
      <c r="D143" s="1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5"/>
      <c r="D144" s="1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5"/>
      <c r="D145" s="1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5"/>
      <c r="D146" s="1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5"/>
      <c r="D147" s="1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5"/>
      <c r="D148" s="1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5"/>
      <c r="D149" s="1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5"/>
      <c r="D150" s="1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5"/>
      <c r="D151" s="1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5"/>
      <c r="D152" s="1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5"/>
      <c r="D153" s="1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5"/>
      <c r="D154" s="1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5"/>
      <c r="D155" s="1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5"/>
      <c r="D156" s="1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5"/>
      <c r="D157" s="1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5"/>
      <c r="D158" s="1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5"/>
      <c r="D159" s="1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5"/>
      <c r="D160" s="1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5"/>
      <c r="D161" s="1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5"/>
      <c r="D162" s="1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5"/>
      <c r="D163" s="1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5"/>
      <c r="D164" s="1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5"/>
      <c r="D165" s="1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5"/>
      <c r="D166" s="1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5"/>
      <c r="D167" s="1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5"/>
      <c r="D168" s="1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5"/>
      <c r="D169" s="1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5"/>
      <c r="D170" s="1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5"/>
      <c r="D171" s="1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5"/>
      <c r="D172" s="1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5"/>
      <c r="D173" s="1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5"/>
      <c r="D174" s="1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5"/>
      <c r="D175" s="1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5"/>
      <c r="D176" s="1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5"/>
      <c r="D177" s="1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5"/>
      <c r="D178" s="1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5"/>
      <c r="D179" s="1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5"/>
      <c r="D180" s="1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5"/>
      <c r="D181" s="1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5"/>
      <c r="D182" s="1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5"/>
      <c r="D183" s="1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5"/>
      <c r="D184" s="1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5"/>
      <c r="D185" s="1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5"/>
      <c r="D186" s="1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5"/>
      <c r="D187" s="1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5"/>
      <c r="D188" s="1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5"/>
      <c r="D189" s="1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5"/>
      <c r="D190" s="1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5"/>
      <c r="D191" s="1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5"/>
      <c r="D192" s="1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5"/>
      <c r="D193" s="1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5"/>
      <c r="D194" s="1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5"/>
      <c r="D195" s="1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5"/>
      <c r="D196" s="1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5"/>
      <c r="D197" s="1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5"/>
      <c r="D198" s="1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5"/>
      <c r="D199" s="1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5"/>
      <c r="D200" s="1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5"/>
      <c r="D201" s="1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5"/>
      <c r="D202" s="1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5"/>
      <c r="D203" s="1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5"/>
      <c r="D204" s="1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5"/>
      <c r="D205" s="1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5"/>
      <c r="D206" s="1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5"/>
      <c r="D207" s="1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5"/>
      <c r="D208" s="1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5"/>
      <c r="D209" s="1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5"/>
      <c r="D210" s="1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5"/>
      <c r="D211" s="1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5"/>
      <c r="D212" s="1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5"/>
      <c r="D213" s="1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5"/>
      <c r="D214" s="1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5"/>
      <c r="D215" s="1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5"/>
      <c r="D216" s="1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5"/>
      <c r="D217" s="1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5"/>
      <c r="D218" s="1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5"/>
      <c r="D219" s="1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5"/>
      <c r="D220" s="1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5"/>
      <c r="D221" s="1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5"/>
      <c r="D222" s="1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5"/>
      <c r="D223" s="1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5"/>
      <c r="D224" s="1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5"/>
      <c r="D225" s="1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5"/>
      <c r="D226" s="1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5"/>
      <c r="D227" s="1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5"/>
      <c r="D228" s="1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5"/>
      <c r="D229" s="1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5"/>
      <c r="D230" s="1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5"/>
      <c r="D231" s="1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5"/>
      <c r="D232" s="1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5"/>
      <c r="D233" s="1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5"/>
      <c r="D234" s="1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5"/>
      <c r="D235" s="1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5"/>
      <c r="D236" s="1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5"/>
      <c r="D237" s="1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5"/>
      <c r="D238" s="1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5"/>
      <c r="D239" s="1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5"/>
      <c r="D240" s="1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5"/>
      <c r="D241" s="1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5"/>
      <c r="D242" s="1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5"/>
      <c r="D243" s="1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5"/>
      <c r="D244" s="1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5"/>
      <c r="D245" s="1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5"/>
      <c r="D246" s="1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5"/>
      <c r="D247" s="1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5"/>
      <c r="D248" s="1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5"/>
      <c r="D249" s="1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5"/>
      <c r="D250" s="1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5"/>
      <c r="D251" s="1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5"/>
      <c r="D252" s="1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5"/>
      <c r="D253" s="1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5"/>
      <c r="D254" s="1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5"/>
      <c r="D255" s="1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5"/>
      <c r="D256" s="1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5"/>
      <c r="D257" s="1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5"/>
      <c r="D258" s="1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5"/>
      <c r="D259" s="1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5"/>
      <c r="D260" s="1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5"/>
      <c r="D261" s="1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5"/>
      <c r="D262" s="1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5"/>
      <c r="D263" s="1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5"/>
      <c r="D264" s="1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5"/>
      <c r="D265" s="1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5"/>
      <c r="D266" s="1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5"/>
      <c r="D267" s="1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5"/>
      <c r="D268" s="1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5"/>
      <c r="D269" s="1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5"/>
      <c r="D270" s="1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5"/>
      <c r="D271" s="1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5"/>
      <c r="D272" s="1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5"/>
      <c r="D273" s="1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5"/>
      <c r="D274" s="1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5"/>
      <c r="D275" s="1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5"/>
      <c r="D276" s="1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5"/>
      <c r="D277" s="1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5"/>
      <c r="D278" s="1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5"/>
      <c r="D279" s="1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5"/>
      <c r="D280" s="1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5"/>
      <c r="D281" s="1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5"/>
      <c r="D282" s="1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5"/>
      <c r="D283" s="1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5"/>
      <c r="D284" s="1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5"/>
      <c r="D285" s="1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5"/>
      <c r="D286" s="1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5"/>
      <c r="D287" s="1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5"/>
      <c r="D288" s="1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5"/>
      <c r="D289" s="1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5"/>
      <c r="D290" s="1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5"/>
      <c r="D291" s="1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5"/>
      <c r="D292" s="1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5"/>
      <c r="D293" s="1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5"/>
      <c r="D294" s="1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5"/>
      <c r="D295" s="1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5"/>
      <c r="D296" s="1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5"/>
      <c r="D297" s="1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5"/>
      <c r="D298" s="1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5"/>
      <c r="D299" s="1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5"/>
      <c r="D300" s="1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5"/>
      <c r="D301" s="1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5"/>
      <c r="D302" s="1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5"/>
      <c r="D303" s="1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5"/>
      <c r="D304" s="1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5"/>
      <c r="D305" s="1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5"/>
      <c r="D306" s="1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5"/>
      <c r="D307" s="1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5"/>
      <c r="D308" s="1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5"/>
      <c r="D309" s="1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5"/>
      <c r="D310" s="1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5"/>
      <c r="D311" s="1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5"/>
      <c r="D312" s="1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5"/>
      <c r="D313" s="1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5"/>
      <c r="D314" s="1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5"/>
      <c r="D315" s="1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5"/>
      <c r="D316" s="1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5"/>
      <c r="D317" s="1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5"/>
      <c r="D318" s="1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5"/>
      <c r="D319" s="1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5"/>
      <c r="D320" s="1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5"/>
      <c r="D321" s="1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5"/>
      <c r="D322" s="1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5"/>
      <c r="D323" s="1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5"/>
      <c r="D324" s="1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5"/>
      <c r="D325" s="1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5"/>
      <c r="D326" s="1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5"/>
      <c r="D327" s="1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5"/>
      <c r="D328" s="1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5"/>
      <c r="D329" s="1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5"/>
      <c r="D330" s="1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5"/>
      <c r="D331" s="1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5"/>
      <c r="D332" s="1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5"/>
      <c r="D333" s="1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5"/>
      <c r="D334" s="1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5"/>
      <c r="D335" s="1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5"/>
      <c r="D336" s="1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5"/>
      <c r="D337" s="1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5"/>
      <c r="D338" s="1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5"/>
      <c r="D339" s="1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5"/>
      <c r="D340" s="1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5"/>
      <c r="D341" s="1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5"/>
      <c r="D342" s="1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5"/>
      <c r="D343" s="1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5"/>
      <c r="D344" s="1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5"/>
      <c r="D345" s="1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5"/>
      <c r="D346" s="1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5"/>
      <c r="D347" s="1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5"/>
      <c r="D348" s="1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5"/>
      <c r="D349" s="1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5"/>
      <c r="D350" s="1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5"/>
      <c r="D351" s="1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5"/>
      <c r="D352" s="1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5"/>
      <c r="D353" s="1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5"/>
      <c r="D354" s="1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5"/>
      <c r="D355" s="1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5"/>
      <c r="D356" s="1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5"/>
      <c r="D357" s="1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5"/>
      <c r="D358" s="1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5"/>
      <c r="D359" s="1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5"/>
      <c r="D360" s="1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5"/>
      <c r="D361" s="1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5"/>
      <c r="D362" s="1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5"/>
      <c r="D363" s="1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5"/>
      <c r="D364" s="1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5"/>
      <c r="D365" s="1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5"/>
      <c r="D366" s="1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5"/>
      <c r="D367" s="1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5"/>
      <c r="D368" s="1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5"/>
      <c r="D369" s="1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5"/>
      <c r="D370" s="1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5"/>
      <c r="D371" s="1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5"/>
      <c r="D372" s="1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5"/>
      <c r="D373" s="1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5"/>
      <c r="D374" s="1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5"/>
      <c r="D375" s="1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5"/>
      <c r="D376" s="1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5"/>
      <c r="D377" s="1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5"/>
      <c r="D378" s="1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5"/>
      <c r="D379" s="1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5"/>
      <c r="D380" s="1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5"/>
      <c r="D381" s="1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5"/>
      <c r="D382" s="1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5"/>
      <c r="D383" s="1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5"/>
      <c r="D384" s="1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5"/>
      <c r="D385" s="1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5"/>
      <c r="D386" s="1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5"/>
      <c r="D387" s="1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5"/>
      <c r="D388" s="1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5"/>
      <c r="D389" s="1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5"/>
      <c r="D390" s="1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5"/>
      <c r="D391" s="1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5"/>
      <c r="D392" s="1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5"/>
      <c r="D393" s="1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5"/>
      <c r="D394" s="1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5"/>
      <c r="D395" s="1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5"/>
      <c r="D396" s="1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5"/>
      <c r="D397" s="1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5"/>
      <c r="D398" s="1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5"/>
      <c r="D399" s="1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5"/>
      <c r="D400" s="1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5"/>
      <c r="D401" s="1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5"/>
      <c r="D402" s="1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5"/>
      <c r="D403" s="1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5"/>
      <c r="D404" s="1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5"/>
      <c r="D405" s="1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5"/>
      <c r="D406" s="1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5"/>
      <c r="D407" s="1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5"/>
      <c r="D408" s="1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5"/>
      <c r="D409" s="1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5"/>
      <c r="D410" s="1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5"/>
      <c r="D411" s="1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5"/>
      <c r="D412" s="1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5"/>
      <c r="D413" s="1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5"/>
      <c r="D414" s="1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5"/>
      <c r="D415" s="1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5"/>
      <c r="D416" s="1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5"/>
      <c r="D417" s="1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5"/>
      <c r="D418" s="1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5"/>
      <c r="D419" s="1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5"/>
      <c r="D420" s="1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5"/>
      <c r="D421" s="1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5"/>
      <c r="D422" s="1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5"/>
      <c r="D423" s="1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5"/>
      <c r="D424" s="1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5"/>
      <c r="D425" s="1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5"/>
      <c r="D426" s="1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5"/>
      <c r="D427" s="1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5"/>
      <c r="D428" s="1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5"/>
      <c r="D429" s="1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5"/>
      <c r="D430" s="1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5"/>
      <c r="D431" s="1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5"/>
      <c r="D432" s="1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5"/>
      <c r="D433" s="1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5"/>
      <c r="D434" s="1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5"/>
      <c r="D435" s="1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5"/>
      <c r="D436" s="1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5"/>
      <c r="D437" s="1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5"/>
      <c r="D438" s="1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5"/>
      <c r="D439" s="1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5"/>
      <c r="D440" s="1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5"/>
      <c r="D441" s="1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5"/>
      <c r="D442" s="1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5"/>
      <c r="D443" s="1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5"/>
      <c r="D444" s="1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5"/>
      <c r="D445" s="1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5"/>
      <c r="D446" s="1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5"/>
      <c r="D447" s="1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5"/>
      <c r="D448" s="1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5"/>
      <c r="D449" s="1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5"/>
      <c r="D450" s="1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5"/>
      <c r="D451" s="1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5"/>
      <c r="D452" s="1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5"/>
      <c r="D453" s="1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5"/>
      <c r="D454" s="1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5"/>
      <c r="D455" s="1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5"/>
      <c r="D456" s="1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5"/>
      <c r="D457" s="1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5"/>
      <c r="D458" s="1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5"/>
      <c r="D459" s="1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5"/>
      <c r="D460" s="1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5"/>
      <c r="D461" s="1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5"/>
      <c r="D462" s="1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5"/>
      <c r="D463" s="1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5"/>
      <c r="D464" s="1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5"/>
      <c r="D465" s="1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5"/>
      <c r="D466" s="1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5"/>
      <c r="D467" s="1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5"/>
      <c r="D468" s="1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5"/>
      <c r="D469" s="1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5"/>
      <c r="D470" s="1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5"/>
      <c r="D471" s="1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5"/>
      <c r="D472" s="1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5"/>
      <c r="D473" s="1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5"/>
      <c r="D474" s="1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5"/>
      <c r="D475" s="1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5"/>
      <c r="D476" s="1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5"/>
      <c r="D477" s="1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5"/>
      <c r="D478" s="1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5"/>
      <c r="D479" s="1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5"/>
      <c r="D480" s="1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5"/>
      <c r="D481" s="1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5"/>
      <c r="D482" s="1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5"/>
      <c r="D483" s="1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5"/>
      <c r="D484" s="1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5"/>
      <c r="D485" s="1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5"/>
      <c r="D486" s="1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5"/>
      <c r="D487" s="1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5"/>
      <c r="D488" s="1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5"/>
      <c r="D489" s="1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5"/>
      <c r="D490" s="1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5"/>
      <c r="D491" s="1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5"/>
      <c r="D492" s="1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5"/>
      <c r="D493" s="1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5"/>
      <c r="D494" s="1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5"/>
      <c r="D495" s="1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5"/>
      <c r="D496" s="1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5"/>
      <c r="D497" s="1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5"/>
      <c r="D498" s="1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5"/>
      <c r="D499" s="1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5"/>
      <c r="D500" s="1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5"/>
      <c r="D501" s="1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5"/>
      <c r="D502" s="1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5"/>
      <c r="D503" s="1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5"/>
      <c r="D504" s="1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5"/>
      <c r="D505" s="1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5"/>
      <c r="D506" s="1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5"/>
      <c r="D507" s="1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5"/>
      <c r="D508" s="1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5"/>
      <c r="D509" s="1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5"/>
      <c r="D510" s="1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5"/>
      <c r="D511" s="1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5"/>
      <c r="D512" s="1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5"/>
      <c r="D513" s="1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5"/>
      <c r="D514" s="1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5"/>
      <c r="D515" s="1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5"/>
      <c r="D516" s="1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5"/>
      <c r="D517" s="1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5"/>
      <c r="D518" s="1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5"/>
      <c r="D519" s="1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5"/>
      <c r="D520" s="1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5"/>
      <c r="D521" s="1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5"/>
      <c r="D522" s="1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5"/>
      <c r="D523" s="1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5"/>
      <c r="D524" s="1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5"/>
      <c r="D525" s="1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5"/>
      <c r="D526" s="1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5"/>
      <c r="D527" s="1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5"/>
      <c r="D528" s="1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5"/>
      <c r="D529" s="1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5"/>
      <c r="D530" s="1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5"/>
      <c r="D531" s="1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5"/>
      <c r="D532" s="1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5"/>
      <c r="D533" s="1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5"/>
      <c r="D534" s="1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5"/>
      <c r="D535" s="1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5"/>
      <c r="D536" s="1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5"/>
      <c r="D537" s="1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5"/>
      <c r="D538" s="1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5"/>
      <c r="D539" s="1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5"/>
      <c r="D540" s="1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5"/>
      <c r="D541" s="1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5"/>
      <c r="D542" s="1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5"/>
      <c r="D543" s="1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5"/>
      <c r="D544" s="1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5"/>
      <c r="D545" s="1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5"/>
      <c r="D546" s="1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5"/>
      <c r="D547" s="1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5"/>
      <c r="D548" s="1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5"/>
      <c r="D549" s="1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5"/>
      <c r="D550" s="1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5"/>
      <c r="D551" s="1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5"/>
      <c r="D552" s="1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5"/>
      <c r="D553" s="1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5"/>
      <c r="D554" s="1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5"/>
      <c r="D555" s="1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5"/>
      <c r="D556" s="1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5"/>
      <c r="D557" s="1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5"/>
      <c r="D558" s="1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5"/>
      <c r="D559" s="1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5"/>
      <c r="D560" s="1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5"/>
      <c r="D561" s="1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5"/>
      <c r="D562" s="1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5"/>
      <c r="D563" s="1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5"/>
      <c r="D564" s="1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5"/>
      <c r="D565" s="1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5"/>
      <c r="D566" s="1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5"/>
      <c r="D567" s="1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5"/>
      <c r="D568" s="1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5"/>
      <c r="D569" s="1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5"/>
      <c r="D570" s="1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5"/>
      <c r="D571" s="1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5"/>
      <c r="D572" s="1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5"/>
      <c r="D573" s="1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5"/>
      <c r="D574" s="1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5"/>
      <c r="D575" s="1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5"/>
      <c r="D576" s="1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5"/>
      <c r="D577" s="1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5"/>
      <c r="D578" s="1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5"/>
      <c r="D579" s="1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5"/>
      <c r="D580" s="1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5"/>
      <c r="D581" s="1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5"/>
      <c r="D582" s="1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5"/>
      <c r="D583" s="1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5"/>
      <c r="D584" s="1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5"/>
      <c r="D585" s="1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5"/>
      <c r="D586" s="1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5"/>
      <c r="D587" s="1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5"/>
      <c r="D588" s="1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5"/>
      <c r="D589" s="1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5"/>
      <c r="D590" s="1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5"/>
      <c r="D591" s="1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5"/>
      <c r="D592" s="1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5"/>
      <c r="D593" s="1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5"/>
      <c r="D594" s="1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5"/>
      <c r="D595" s="1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5"/>
      <c r="D596" s="1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5"/>
      <c r="D597" s="1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5"/>
      <c r="D598" s="1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5"/>
      <c r="D599" s="1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5"/>
      <c r="D600" s="1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5"/>
      <c r="D601" s="1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5"/>
      <c r="D602" s="1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5"/>
      <c r="D603" s="1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5"/>
      <c r="D604" s="1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5"/>
      <c r="D605" s="1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5"/>
      <c r="D606" s="1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5"/>
      <c r="D607" s="1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5"/>
      <c r="D608" s="1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5"/>
      <c r="D609" s="1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5"/>
      <c r="D610" s="1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5"/>
      <c r="D611" s="1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5"/>
      <c r="D612" s="1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5"/>
      <c r="D613" s="1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5"/>
      <c r="D614" s="1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5"/>
      <c r="D615" s="1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5"/>
      <c r="D616" s="1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5"/>
      <c r="D617" s="1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5"/>
      <c r="D618" s="1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5"/>
      <c r="D619" s="1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5"/>
      <c r="D620" s="1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5"/>
      <c r="D621" s="1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5"/>
      <c r="D622" s="1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5"/>
      <c r="D623" s="1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5"/>
      <c r="D624" s="1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5"/>
      <c r="D625" s="1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5"/>
      <c r="D626" s="1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5"/>
      <c r="D627" s="1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5"/>
      <c r="D628" s="1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5"/>
      <c r="D629" s="1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5"/>
      <c r="D630" s="1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5"/>
      <c r="D631" s="1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5"/>
      <c r="D632" s="1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5"/>
      <c r="D633" s="1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5"/>
      <c r="D634" s="1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5"/>
      <c r="D635" s="1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5"/>
      <c r="D636" s="1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5"/>
      <c r="D637" s="1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5"/>
      <c r="D638" s="1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5"/>
      <c r="D639" s="1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5"/>
      <c r="D640" s="1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5"/>
      <c r="D641" s="1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5"/>
      <c r="D642" s="1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5"/>
      <c r="D643" s="1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5"/>
      <c r="D644" s="1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5"/>
      <c r="D645" s="1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5"/>
      <c r="D646" s="1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5"/>
      <c r="D647" s="1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5"/>
      <c r="D648" s="1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5"/>
      <c r="D649" s="1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5"/>
      <c r="D650" s="1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5"/>
      <c r="D651" s="1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5"/>
      <c r="D652" s="1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5"/>
      <c r="D653" s="1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5"/>
      <c r="D654" s="1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5"/>
      <c r="D655" s="1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5"/>
      <c r="D656" s="1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5"/>
      <c r="D657" s="1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5"/>
      <c r="D658" s="1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5"/>
      <c r="D659" s="1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5"/>
      <c r="D660" s="1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5"/>
      <c r="D661" s="1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5"/>
      <c r="D662" s="1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5"/>
      <c r="D663" s="1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5"/>
      <c r="D664" s="1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5"/>
      <c r="D665" s="1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5"/>
      <c r="D666" s="1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5"/>
      <c r="D667" s="1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5"/>
      <c r="D668" s="1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5"/>
      <c r="D669" s="1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5"/>
      <c r="D670" s="1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5"/>
      <c r="D671" s="1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5"/>
      <c r="D672" s="1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5"/>
      <c r="D673" s="1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5"/>
      <c r="D674" s="1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5"/>
      <c r="D675" s="1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5"/>
      <c r="D676" s="1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5"/>
      <c r="D677" s="1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5"/>
      <c r="D678" s="1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5"/>
      <c r="D679" s="1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5"/>
      <c r="D680" s="1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5"/>
      <c r="D681" s="1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5"/>
      <c r="D682" s="1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5"/>
      <c r="D683" s="1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5"/>
      <c r="D684" s="1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5"/>
      <c r="D685" s="1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5"/>
      <c r="D686" s="1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5"/>
      <c r="D687" s="1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5"/>
      <c r="D688" s="1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5"/>
      <c r="D689" s="1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5"/>
      <c r="D690" s="1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5"/>
      <c r="D691" s="1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5"/>
      <c r="D692" s="1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5"/>
      <c r="D693" s="1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5"/>
      <c r="D694" s="1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5"/>
      <c r="D695" s="1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5"/>
      <c r="D696" s="1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5"/>
      <c r="D697" s="1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5"/>
      <c r="D698" s="1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5"/>
      <c r="D699" s="1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5"/>
      <c r="D700" s="1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5"/>
      <c r="D701" s="1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5"/>
      <c r="D702" s="1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5"/>
      <c r="D703" s="1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5"/>
      <c r="D704" s="1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5"/>
      <c r="D705" s="1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5"/>
      <c r="D706" s="1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5"/>
      <c r="D707" s="1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5"/>
      <c r="D708" s="1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5"/>
      <c r="D709" s="1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5"/>
      <c r="D710" s="1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5"/>
      <c r="D711" s="1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5"/>
      <c r="D712" s="1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5"/>
      <c r="D713" s="1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5"/>
      <c r="D714" s="1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5"/>
      <c r="D715" s="1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5"/>
      <c r="D716" s="1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5"/>
      <c r="D717" s="1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5"/>
      <c r="D718" s="1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5"/>
      <c r="D719" s="1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5"/>
      <c r="D720" s="1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5"/>
      <c r="D721" s="1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5"/>
      <c r="D722" s="1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5"/>
      <c r="D723" s="1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5"/>
      <c r="D724" s="1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5"/>
      <c r="D725" s="1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5"/>
      <c r="D726" s="1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5"/>
      <c r="D727" s="1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5"/>
      <c r="D728" s="1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5"/>
      <c r="D729" s="1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5"/>
      <c r="D730" s="1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5"/>
      <c r="D731" s="1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5"/>
      <c r="D732" s="1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5"/>
      <c r="D733" s="1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5"/>
      <c r="D734" s="1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5"/>
      <c r="D735" s="1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5"/>
      <c r="D736" s="1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5"/>
      <c r="D737" s="1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5"/>
      <c r="D738" s="1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5"/>
      <c r="D739" s="1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5"/>
      <c r="D740" s="1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5"/>
      <c r="D741" s="1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5"/>
      <c r="D742" s="1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5"/>
      <c r="D743" s="1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5"/>
      <c r="D744" s="1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5"/>
      <c r="D745" s="1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5"/>
      <c r="D746" s="1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5"/>
      <c r="D747" s="1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5"/>
      <c r="D748" s="1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5"/>
      <c r="D749" s="1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5"/>
      <c r="D750" s="1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5"/>
      <c r="D751" s="1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5"/>
      <c r="D752" s="1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5"/>
      <c r="D753" s="1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5"/>
      <c r="D754" s="1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5"/>
      <c r="D755" s="1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5"/>
      <c r="D756" s="1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5"/>
      <c r="D757" s="1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5"/>
      <c r="D758" s="1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5"/>
      <c r="D759" s="1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5"/>
      <c r="D760" s="1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5"/>
      <c r="D761" s="1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5"/>
      <c r="D762" s="1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5"/>
      <c r="D763" s="1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5"/>
      <c r="D764" s="1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5"/>
      <c r="D765" s="1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5"/>
      <c r="D766" s="1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5"/>
      <c r="D767" s="1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5"/>
      <c r="D768" s="1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5"/>
      <c r="D769" s="1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5"/>
      <c r="D770" s="1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5"/>
      <c r="D771" s="1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5"/>
      <c r="D772" s="1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5"/>
      <c r="D773" s="1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5"/>
      <c r="D774" s="1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5"/>
      <c r="D775" s="1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5"/>
      <c r="D776" s="1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5"/>
      <c r="D777" s="1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5"/>
      <c r="D778" s="1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5"/>
      <c r="D779" s="1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5"/>
      <c r="D780" s="1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5"/>
      <c r="D781" s="1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5"/>
      <c r="D782" s="1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5"/>
      <c r="D783" s="1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5"/>
      <c r="D784" s="1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5"/>
      <c r="D785" s="1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5"/>
      <c r="D786" s="1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5"/>
      <c r="D787" s="1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5"/>
      <c r="D788" s="1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5"/>
      <c r="D789" s="1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5"/>
      <c r="D790" s="1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5"/>
      <c r="D791" s="1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5"/>
      <c r="D792" s="1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5"/>
      <c r="D793" s="1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5"/>
      <c r="D794" s="1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5"/>
      <c r="D795" s="1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5"/>
      <c r="D796" s="1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5"/>
      <c r="D797" s="1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5"/>
      <c r="D798" s="1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5"/>
      <c r="D799" s="1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5"/>
      <c r="D800" s="1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5"/>
      <c r="D801" s="1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5"/>
      <c r="D802" s="1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5"/>
      <c r="D803" s="1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5"/>
      <c r="D804" s="1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5"/>
      <c r="D805" s="1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5"/>
      <c r="D806" s="1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5"/>
      <c r="D807" s="1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5"/>
      <c r="D808" s="1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5"/>
      <c r="D809" s="1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5"/>
      <c r="D810" s="1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5"/>
      <c r="D811" s="1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5"/>
      <c r="D812" s="1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5"/>
      <c r="D813" s="1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5"/>
      <c r="D814" s="1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5"/>
      <c r="D815" s="1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5"/>
      <c r="D816" s="1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5"/>
      <c r="D817" s="1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5"/>
      <c r="D818" s="1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5"/>
      <c r="D819" s="1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5"/>
      <c r="D820" s="1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5"/>
      <c r="D821" s="1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5"/>
      <c r="D822" s="1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5"/>
      <c r="D823" s="1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5"/>
      <c r="D824" s="1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5"/>
      <c r="D825" s="1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5"/>
      <c r="D826" s="1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5"/>
      <c r="D827" s="1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5"/>
      <c r="D828" s="1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5"/>
      <c r="D829" s="1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5"/>
      <c r="D830" s="1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5"/>
      <c r="D831" s="1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5"/>
      <c r="D832" s="1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5"/>
      <c r="D833" s="1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5"/>
      <c r="D834" s="1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5"/>
      <c r="D835" s="1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5"/>
      <c r="D836" s="1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5"/>
      <c r="D837" s="1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5"/>
      <c r="D838" s="1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5"/>
      <c r="D839" s="1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5"/>
      <c r="D840" s="1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5"/>
      <c r="D841" s="1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5"/>
      <c r="D842" s="1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5"/>
      <c r="D843" s="1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5"/>
      <c r="D844" s="1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5"/>
      <c r="D845" s="1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5"/>
      <c r="D846" s="1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5"/>
      <c r="D847" s="1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5"/>
      <c r="D848" s="1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5"/>
      <c r="D849" s="1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5"/>
      <c r="D850" s="1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5"/>
      <c r="D851" s="1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5"/>
      <c r="D852" s="1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5"/>
      <c r="D853" s="1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5"/>
      <c r="D854" s="1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5"/>
      <c r="D855" s="1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5"/>
      <c r="D856" s="1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5"/>
      <c r="D857" s="1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5"/>
      <c r="D858" s="1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5"/>
      <c r="D859" s="1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5"/>
      <c r="D860" s="1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5"/>
      <c r="D861" s="1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5"/>
      <c r="D862" s="1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5"/>
      <c r="D863" s="1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5"/>
      <c r="D864" s="1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5"/>
      <c r="D865" s="1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5"/>
      <c r="D866" s="1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5"/>
      <c r="D867" s="1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5"/>
      <c r="D868" s="1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5"/>
      <c r="D869" s="1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5"/>
      <c r="D870" s="1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5"/>
      <c r="D871" s="1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5"/>
      <c r="D872" s="1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5"/>
      <c r="D873" s="1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5"/>
      <c r="D874" s="1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5"/>
      <c r="D875" s="1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5"/>
      <c r="D876" s="1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5"/>
      <c r="D877" s="1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5"/>
      <c r="D878" s="1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5"/>
      <c r="D879" s="1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5"/>
      <c r="D880" s="1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5"/>
      <c r="D881" s="1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5"/>
      <c r="D882" s="1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5"/>
      <c r="D883" s="1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5"/>
      <c r="D884" s="1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5"/>
      <c r="D885" s="1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5"/>
      <c r="D886" s="1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5"/>
      <c r="D887" s="1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5"/>
      <c r="D888" s="1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5"/>
      <c r="D889" s="1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5"/>
      <c r="D890" s="1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5"/>
      <c r="D891" s="1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5"/>
      <c r="D892" s="1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5"/>
      <c r="D893" s="1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5"/>
      <c r="D894" s="1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5"/>
      <c r="D895" s="1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5"/>
      <c r="D896" s="1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5"/>
      <c r="D897" s="1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5"/>
      <c r="D898" s="1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5"/>
      <c r="D899" s="1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5"/>
      <c r="D900" s="1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5"/>
      <c r="D901" s="1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5"/>
      <c r="D902" s="1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5"/>
      <c r="D903" s="1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5"/>
      <c r="D904" s="1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5"/>
      <c r="D905" s="1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5"/>
      <c r="D906" s="1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5"/>
      <c r="D907" s="1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5"/>
      <c r="D908" s="1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5"/>
      <c r="D909" s="1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5"/>
      <c r="D910" s="1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5"/>
      <c r="D911" s="1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5"/>
      <c r="D912" s="1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5"/>
      <c r="D913" s="1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5"/>
      <c r="D914" s="1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5"/>
      <c r="D915" s="1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5"/>
      <c r="D916" s="1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5"/>
      <c r="D917" s="1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5"/>
      <c r="D918" s="1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5"/>
      <c r="D919" s="1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5"/>
      <c r="D920" s="1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5"/>
      <c r="D921" s="1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5"/>
      <c r="D922" s="1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5"/>
      <c r="D923" s="1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5"/>
      <c r="D924" s="1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5"/>
      <c r="D925" s="1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5"/>
      <c r="D926" s="1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5"/>
      <c r="D927" s="1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5"/>
      <c r="D928" s="1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5"/>
      <c r="D929" s="1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5"/>
      <c r="D930" s="1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5"/>
      <c r="D931" s="1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5"/>
      <c r="D932" s="1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5"/>
      <c r="D933" s="1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5"/>
      <c r="D934" s="1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5"/>
      <c r="D935" s="1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5"/>
      <c r="D936" s="1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5"/>
      <c r="D937" s="1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5"/>
      <c r="D938" s="1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5"/>
      <c r="D939" s="1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5"/>
      <c r="D940" s="1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5"/>
      <c r="D941" s="1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5"/>
      <c r="D942" s="1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5"/>
      <c r="D943" s="1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5"/>
      <c r="D944" s="1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5"/>
      <c r="D945" s="1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5"/>
      <c r="D946" s="1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5"/>
      <c r="D947" s="1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5"/>
      <c r="D948" s="1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5"/>
      <c r="D949" s="1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5"/>
      <c r="D950" s="1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5"/>
      <c r="D951" s="1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5"/>
      <c r="D952" s="1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5"/>
      <c r="D953" s="1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5"/>
      <c r="D954" s="1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5"/>
      <c r="D955" s="1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5"/>
      <c r="D956" s="1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5"/>
      <c r="D957" s="1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5"/>
      <c r="D958" s="1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5"/>
      <c r="D959" s="1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5"/>
      <c r="D960" s="1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5"/>
      <c r="D961" s="1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5"/>
      <c r="D962" s="1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5"/>
      <c r="D963" s="1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5"/>
      <c r="D964" s="1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5"/>
      <c r="D965" s="1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5"/>
      <c r="D966" s="1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5"/>
      <c r="D967" s="1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5"/>
      <c r="D968" s="1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5"/>
      <c r="D969" s="1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5"/>
      <c r="D970" s="1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5"/>
      <c r="D971" s="1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5"/>
      <c r="D972" s="1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5"/>
      <c r="D973" s="1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5"/>
      <c r="D974" s="1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5"/>
      <c r="D975" s="1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5"/>
      <c r="D976" s="1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5"/>
      <c r="D977" s="1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5"/>
      <c r="D978" s="1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5"/>
      <c r="D979" s="1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5"/>
      <c r="D980" s="1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5"/>
      <c r="D981" s="1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5"/>
      <c r="D982" s="1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5"/>
      <c r="D983" s="1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5"/>
      <c r="D984" s="1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5"/>
      <c r="D985" s="1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5"/>
      <c r="D986" s="1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5"/>
      <c r="D987" s="1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5"/>
      <c r="D988" s="1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5"/>
      <c r="D989" s="1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5"/>
      <c r="D990" s="1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5"/>
      <c r="D991" s="1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5"/>
      <c r="D992" s="1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5"/>
      <c r="D993" s="1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5"/>
      <c r="D994" s="1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5"/>
      <c r="D995" s="1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5"/>
      <c r="D996" s="1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5"/>
      <c r="D997" s="1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5"/>
      <c r="D998" s="1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5"/>
      <c r="D999" s="1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5"/>
      <c r="D1000" s="1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 x14ac:dyDescent="0.2">
      <c r="A1001" s="2"/>
      <c r="B1001" s="2"/>
      <c r="C1001" s="5"/>
      <c r="D1001" s="1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 x14ac:dyDescent="0.2">
      <c r="A1002" s="2"/>
      <c r="B1002" s="2"/>
      <c r="C1002" s="5"/>
      <c r="D1002" s="1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 x14ac:dyDescent="0.2">
      <c r="A1003" s="2"/>
      <c r="B1003" s="2"/>
      <c r="C1003" s="5"/>
      <c r="D1003" s="1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 x14ac:dyDescent="0.2">
      <c r="A1004" s="2"/>
      <c r="B1004" s="2"/>
      <c r="C1004" s="5"/>
      <c r="D1004" s="1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.75" customHeight="1" x14ac:dyDescent="0.2">
      <c r="A1005" s="2"/>
      <c r="B1005" s="2"/>
      <c r="C1005" s="5"/>
      <c r="D1005" s="1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.75" customHeight="1" x14ac:dyDescent="0.2">
      <c r="A1006" s="2"/>
      <c r="B1006" s="2"/>
      <c r="C1006" s="5"/>
      <c r="D1006" s="1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.75" customHeight="1" x14ac:dyDescent="0.2">
      <c r="A1007" s="2"/>
      <c r="B1007" s="2"/>
      <c r="C1007" s="5"/>
      <c r="D1007" s="1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" customHeight="1" x14ac:dyDescent="0.2">
      <c r="A1008" s="2"/>
      <c r="B1008" s="2"/>
      <c r="C1008" s="5"/>
      <c r="D1008" s="12"/>
      <c r="E1008" s="2"/>
      <c r="F1008" s="2"/>
      <c r="G1008" s="2"/>
      <c r="H1008" s="2"/>
      <c r="I1008" s="2"/>
      <c r="J1008" s="2"/>
      <c r="K1008" s="2"/>
      <c r="L1008" s="2"/>
      <c r="M1008" s="2"/>
    </row>
  </sheetData>
  <mergeCells count="23">
    <mergeCell ref="D6:G6"/>
    <mergeCell ref="J11:L11"/>
    <mergeCell ref="M11:M12"/>
    <mergeCell ref="D8:G8"/>
    <mergeCell ref="E11:E12"/>
    <mergeCell ref="F11:F12"/>
    <mergeCell ref="G11:I11"/>
    <mergeCell ref="A41:M41"/>
    <mergeCell ref="A1:M1"/>
    <mergeCell ref="A2:M2"/>
    <mergeCell ref="B3:C9"/>
    <mergeCell ref="D3:G3"/>
    <mergeCell ref="D4:G4"/>
    <mergeCell ref="D7:G7"/>
    <mergeCell ref="A10:M10"/>
    <mergeCell ref="D9:G9"/>
    <mergeCell ref="A3:A9"/>
    <mergeCell ref="A11:A12"/>
    <mergeCell ref="B11:B12"/>
    <mergeCell ref="C11:C12"/>
    <mergeCell ref="D11:D12"/>
    <mergeCell ref="L5:M5"/>
    <mergeCell ref="D5:G5"/>
  </mergeCells>
  <pageMargins left="0.25" right="0.25" top="0.75" bottom="0.75" header="0" footer="0"/>
  <pageSetup paperSize="9" scale="57" fitToHeight="0" orientation="landscape" r:id="rId1"/>
  <headerFooter>
    <oddHeader>&amp;L&amp;F&amp;C&amp;A</oddHeader>
    <oddFooter>&amp;L&amp;D &amp;T&amp;CPágina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155CC"/>
    <pageSetUpPr fitToPage="1"/>
  </sheetPr>
  <dimension ref="A1:Z1014"/>
  <sheetViews>
    <sheetView topLeftCell="A50" workbookViewId="0">
      <selection sqref="A1:J55"/>
    </sheetView>
  </sheetViews>
  <sheetFormatPr defaultColWidth="14.42578125" defaultRowHeight="15" customHeight="1" x14ac:dyDescent="0.2"/>
  <cols>
    <col min="1" max="1" width="14.42578125" customWidth="1"/>
    <col min="2" max="2" width="11.7109375" customWidth="1"/>
    <col min="3" max="3" width="27.140625" customWidth="1"/>
    <col min="4" max="4" width="8.42578125" customWidth="1"/>
    <col min="5" max="13" width="14.42578125" customWidth="1"/>
    <col min="14" max="26" width="8.7109375" customWidth="1"/>
  </cols>
  <sheetData>
    <row r="1" spans="1:26" ht="12.75" customHeight="1" x14ac:dyDescent="0.2">
      <c r="A1" s="106"/>
      <c r="B1" s="107"/>
      <c r="C1" s="107"/>
      <c r="D1" s="107"/>
      <c r="E1" s="107"/>
      <c r="F1" s="107"/>
      <c r="G1" s="107"/>
      <c r="H1" s="107"/>
      <c r="I1" s="107"/>
      <c r="J1" s="108"/>
      <c r="K1" s="3"/>
      <c r="L1" s="3"/>
      <c r="M1" s="13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2"/>
    </row>
    <row r="2" spans="1:26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2"/>
    </row>
    <row r="3" spans="1:26" ht="12.75" customHeight="1" x14ac:dyDescent="0.2">
      <c r="A3" s="124"/>
      <c r="B3" s="2"/>
      <c r="C3" s="111"/>
      <c r="D3" s="112"/>
      <c r="E3" s="116" t="s">
        <v>0</v>
      </c>
      <c r="F3" s="112"/>
      <c r="G3" s="112"/>
      <c r="H3" s="117"/>
      <c r="I3" s="2"/>
      <c r="J3" s="2"/>
      <c r="K3" s="2"/>
      <c r="L3" s="2"/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2"/>
    </row>
    <row r="4" spans="1:26" ht="15.75" customHeight="1" x14ac:dyDescent="0.25">
      <c r="A4" s="110"/>
      <c r="B4" s="2"/>
      <c r="C4" s="113"/>
      <c r="D4" s="110"/>
      <c r="E4" s="118" t="s">
        <v>1</v>
      </c>
      <c r="F4" s="110"/>
      <c r="G4" s="110"/>
      <c r="H4" s="119"/>
      <c r="I4" s="2"/>
      <c r="J4" s="2"/>
      <c r="K4" s="14"/>
      <c r="L4" s="15"/>
      <c r="M4" s="13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2"/>
    </row>
    <row r="5" spans="1:26" ht="15.75" customHeight="1" x14ac:dyDescent="0.25">
      <c r="A5" s="110"/>
      <c r="B5" s="2"/>
      <c r="C5" s="113"/>
      <c r="D5" s="110"/>
      <c r="E5" s="130" t="s">
        <v>212</v>
      </c>
      <c r="F5" s="110"/>
      <c r="G5" s="110"/>
      <c r="H5" s="119"/>
      <c r="I5" s="2"/>
      <c r="J5" s="2"/>
      <c r="K5" s="136"/>
      <c r="L5" s="110"/>
      <c r="M5" s="13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2"/>
    </row>
    <row r="6" spans="1:26" ht="15.75" customHeight="1" x14ac:dyDescent="0.25">
      <c r="A6" s="110"/>
      <c r="B6" s="2"/>
      <c r="C6" s="113"/>
      <c r="D6" s="110"/>
      <c r="E6" s="131" t="s">
        <v>3</v>
      </c>
      <c r="F6" s="107"/>
      <c r="G6" s="107"/>
      <c r="H6" s="132"/>
      <c r="I6" s="2"/>
      <c r="J6" s="2"/>
      <c r="K6" s="16"/>
      <c r="L6" s="17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2"/>
    </row>
    <row r="7" spans="1:26" ht="15.75" customHeight="1" x14ac:dyDescent="0.25">
      <c r="A7" s="110"/>
      <c r="B7" s="2"/>
      <c r="C7" s="113"/>
      <c r="D7" s="110"/>
      <c r="E7" s="118" t="s">
        <v>163</v>
      </c>
      <c r="F7" s="110"/>
      <c r="G7" s="110"/>
      <c r="H7" s="119"/>
      <c r="I7" s="2"/>
      <c r="J7" s="2"/>
      <c r="K7" s="16"/>
      <c r="L7" s="18"/>
      <c r="M7" s="13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2"/>
    </row>
    <row r="8" spans="1:26" ht="12.75" customHeight="1" x14ac:dyDescent="0.2">
      <c r="A8" s="110"/>
      <c r="B8" s="2"/>
      <c r="C8" s="113"/>
      <c r="D8" s="110"/>
      <c r="E8" s="134" t="s">
        <v>162</v>
      </c>
      <c r="F8" s="110"/>
      <c r="G8" s="110"/>
      <c r="H8" s="119"/>
      <c r="I8" s="2"/>
      <c r="J8" s="2"/>
      <c r="K8" s="2"/>
      <c r="L8" s="2"/>
      <c r="M8" s="2"/>
      <c r="N8" s="2"/>
      <c r="O8" s="2"/>
      <c r="P8" s="2"/>
      <c r="Q8" s="2"/>
      <c r="R8" s="2"/>
      <c r="S8" s="12"/>
      <c r="T8" s="12"/>
      <c r="U8" s="12"/>
      <c r="V8" s="12"/>
      <c r="W8" s="12"/>
      <c r="X8" s="12"/>
      <c r="Y8" s="12"/>
      <c r="Z8" s="2"/>
    </row>
    <row r="9" spans="1:26" ht="12.75" customHeight="1" x14ac:dyDescent="0.2">
      <c r="A9" s="110"/>
      <c r="B9" s="2"/>
      <c r="C9" s="114"/>
      <c r="D9" s="115"/>
      <c r="E9" s="122" t="s">
        <v>7</v>
      </c>
      <c r="F9" s="115"/>
      <c r="G9" s="115"/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12"/>
      <c r="T9" s="12"/>
      <c r="U9" s="12"/>
      <c r="V9" s="12"/>
      <c r="W9" s="12"/>
      <c r="X9" s="12"/>
      <c r="Y9" s="12"/>
      <c r="Z9" s="2"/>
    </row>
    <row r="10" spans="1:26" ht="12.75" customHeight="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3"/>
      <c r="L10" s="13"/>
      <c r="M10" s="2"/>
      <c r="N10" s="2"/>
      <c r="O10" s="2"/>
      <c r="P10" s="2"/>
      <c r="Q10" s="2"/>
      <c r="R10" s="2"/>
      <c r="S10" s="12"/>
      <c r="T10" s="12"/>
      <c r="U10" s="12"/>
      <c r="V10" s="12"/>
      <c r="W10" s="12"/>
      <c r="X10" s="12"/>
      <c r="Y10" s="12"/>
      <c r="Z10" s="2"/>
    </row>
    <row r="11" spans="1:26" ht="17.25" customHeight="1" x14ac:dyDescent="0.3">
      <c r="A11" s="140" t="s">
        <v>83</v>
      </c>
      <c r="B11" s="107"/>
      <c r="C11" s="107"/>
      <c r="D11" s="107"/>
      <c r="E11" s="107"/>
      <c r="F11" s="107"/>
      <c r="G11" s="107"/>
      <c r="H11" s="107"/>
      <c r="I11" s="107"/>
      <c r="J11" s="108"/>
      <c r="K11" s="13"/>
      <c r="L11" s="13"/>
      <c r="M11" s="2"/>
      <c r="N11" s="2"/>
      <c r="O11" s="2"/>
      <c r="P11" s="2"/>
      <c r="Q11" s="2"/>
      <c r="R11" s="2"/>
      <c r="S11" s="12"/>
      <c r="T11" s="12"/>
      <c r="U11" s="12"/>
      <c r="V11" s="12"/>
      <c r="W11" s="12"/>
      <c r="X11" s="12"/>
      <c r="Y11" s="12"/>
      <c r="Z11" s="2"/>
    </row>
    <row r="12" spans="1:26" ht="12.75" customHeight="1" x14ac:dyDescent="0.3">
      <c r="A12" s="19"/>
      <c r="B12" s="2"/>
      <c r="C12" s="2"/>
      <c r="D12" s="2"/>
      <c r="E12" s="2"/>
      <c r="F12" s="2"/>
      <c r="G12" s="2"/>
      <c r="H12" s="2"/>
      <c r="I12" s="2"/>
      <c r="J12" s="2"/>
      <c r="K12" s="13"/>
      <c r="L12" s="13"/>
      <c r="M12" s="2"/>
      <c r="N12" s="2"/>
      <c r="O12" s="2"/>
      <c r="P12" s="2"/>
      <c r="Q12" s="2"/>
      <c r="R12" s="2"/>
      <c r="S12" s="12"/>
      <c r="T12" s="12"/>
      <c r="U12" s="12"/>
      <c r="V12" s="12"/>
      <c r="W12" s="12"/>
      <c r="X12" s="12"/>
      <c r="Y12" s="12"/>
      <c r="Z12" s="2"/>
    </row>
    <row r="13" spans="1:26" s="55" customFormat="1" ht="25.5" customHeight="1" x14ac:dyDescent="0.2">
      <c r="A13" s="71" t="s">
        <v>65</v>
      </c>
      <c r="B13" s="137" t="s">
        <v>84</v>
      </c>
      <c r="C13" s="138"/>
      <c r="D13" s="138"/>
      <c r="E13" s="138"/>
      <c r="F13" s="139"/>
      <c r="G13" s="72" t="s">
        <v>27</v>
      </c>
      <c r="H13" s="71"/>
      <c r="I13" s="73"/>
      <c r="J13" s="73"/>
      <c r="K13" s="54"/>
      <c r="L13" s="54"/>
      <c r="S13" s="70"/>
      <c r="T13" s="70"/>
      <c r="U13" s="70"/>
      <c r="V13" s="70"/>
      <c r="W13" s="70"/>
      <c r="X13" s="70"/>
      <c r="Y13" s="54"/>
    </row>
    <row r="14" spans="1:26" s="55" customFormat="1" ht="12.75" x14ac:dyDescent="0.2">
      <c r="A14" s="56"/>
      <c r="B14" s="56"/>
      <c r="C14" s="57"/>
      <c r="D14" s="56" t="s">
        <v>12</v>
      </c>
      <c r="E14" s="56" t="s">
        <v>13</v>
      </c>
      <c r="F14" s="56" t="s">
        <v>85</v>
      </c>
      <c r="G14" s="56" t="s">
        <v>86</v>
      </c>
      <c r="H14" s="56" t="s">
        <v>87</v>
      </c>
      <c r="I14" s="58" t="s">
        <v>88</v>
      </c>
      <c r="J14" s="58" t="s">
        <v>89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26" s="55" customFormat="1" ht="63.75" x14ac:dyDescent="0.2">
      <c r="A15" s="59" t="s">
        <v>90</v>
      </c>
      <c r="B15" s="59" t="s">
        <v>91</v>
      </c>
      <c r="C15" s="56" t="s">
        <v>92</v>
      </c>
      <c r="D15" s="59" t="s">
        <v>93</v>
      </c>
      <c r="E15" s="60">
        <v>0.94</v>
      </c>
      <c r="F15" s="61">
        <v>0.17</v>
      </c>
      <c r="G15" s="62">
        <v>0</v>
      </c>
      <c r="H15" s="63">
        <f t="shared" ref="H15:H22" si="0">ROUND(F15*E15,2)</f>
        <v>0.16</v>
      </c>
      <c r="I15" s="63">
        <f t="shared" ref="I15:I22" si="1">ROUND(G15*E15,2)</f>
        <v>0</v>
      </c>
      <c r="J15" s="63">
        <f t="shared" ref="J15:J22" si="2">ROUND(H15+I15,2)</f>
        <v>0.16</v>
      </c>
    </row>
    <row r="16" spans="1:26" s="55" customFormat="1" ht="38.25" x14ac:dyDescent="0.2">
      <c r="A16" s="59" t="s">
        <v>90</v>
      </c>
      <c r="B16" s="59" t="s">
        <v>94</v>
      </c>
      <c r="C16" s="56" t="s">
        <v>95</v>
      </c>
      <c r="D16" s="59" t="s">
        <v>12</v>
      </c>
      <c r="E16" s="60">
        <v>0.31</v>
      </c>
      <c r="F16" s="61">
        <v>1.99</v>
      </c>
      <c r="G16" s="62">
        <v>0</v>
      </c>
      <c r="H16" s="63">
        <f t="shared" si="0"/>
        <v>0.62</v>
      </c>
      <c r="I16" s="63">
        <f t="shared" si="1"/>
        <v>0</v>
      </c>
      <c r="J16" s="63">
        <f t="shared" si="2"/>
        <v>0.62</v>
      </c>
    </row>
    <row r="17" spans="1:10" s="55" customFormat="1" ht="38.25" x14ac:dyDescent="0.2">
      <c r="A17" s="59" t="s">
        <v>90</v>
      </c>
      <c r="B17" s="64">
        <v>7220</v>
      </c>
      <c r="C17" s="56" t="s">
        <v>96</v>
      </c>
      <c r="D17" s="59" t="s">
        <v>12</v>
      </c>
      <c r="E17" s="60">
        <v>0.13500000000000001</v>
      </c>
      <c r="F17" s="61">
        <v>503.18</v>
      </c>
      <c r="G17" s="62">
        <v>0</v>
      </c>
      <c r="H17" s="63">
        <f t="shared" si="0"/>
        <v>67.930000000000007</v>
      </c>
      <c r="I17" s="63">
        <f t="shared" si="1"/>
        <v>0</v>
      </c>
      <c r="J17" s="63">
        <f t="shared" si="2"/>
        <v>67.930000000000007</v>
      </c>
    </row>
    <row r="18" spans="1:10" s="55" customFormat="1" ht="38.25" x14ac:dyDescent="0.2">
      <c r="A18" s="59" t="s">
        <v>90</v>
      </c>
      <c r="B18" s="59" t="s">
        <v>97</v>
      </c>
      <c r="C18" s="56" t="s">
        <v>98</v>
      </c>
      <c r="D18" s="59" t="s">
        <v>12</v>
      </c>
      <c r="E18" s="60">
        <v>0.94</v>
      </c>
      <c r="F18" s="61">
        <v>1.96</v>
      </c>
      <c r="G18" s="62">
        <v>0</v>
      </c>
      <c r="H18" s="63">
        <f t="shared" si="0"/>
        <v>1.84</v>
      </c>
      <c r="I18" s="63">
        <f t="shared" si="1"/>
        <v>0</v>
      </c>
      <c r="J18" s="63">
        <f t="shared" si="2"/>
        <v>1.84</v>
      </c>
    </row>
    <row r="19" spans="1:10" s="55" customFormat="1" ht="25.5" x14ac:dyDescent="0.2">
      <c r="A19" s="59" t="s">
        <v>99</v>
      </c>
      <c r="B19" s="59" t="s">
        <v>100</v>
      </c>
      <c r="C19" s="56" t="s">
        <v>101</v>
      </c>
      <c r="D19" s="59" t="s">
        <v>81</v>
      </c>
      <c r="E19" s="60">
        <v>0.157</v>
      </c>
      <c r="F19" s="61">
        <v>5.68</v>
      </c>
      <c r="G19" s="61" t="s">
        <v>174</v>
      </c>
      <c r="H19" s="63">
        <f t="shared" si="0"/>
        <v>0.89</v>
      </c>
      <c r="I19" s="63">
        <f t="shared" si="1"/>
        <v>1.86</v>
      </c>
      <c r="J19" s="63">
        <f t="shared" si="2"/>
        <v>2.75</v>
      </c>
    </row>
    <row r="20" spans="1:10" s="55" customFormat="1" ht="25.5" x14ac:dyDescent="0.2">
      <c r="A20" s="59" t="s">
        <v>99</v>
      </c>
      <c r="B20" s="59" t="s">
        <v>79</v>
      </c>
      <c r="C20" s="56" t="s">
        <v>80</v>
      </c>
      <c r="D20" s="59" t="s">
        <v>81</v>
      </c>
      <c r="E20" s="60">
        <v>0.13900000000000001</v>
      </c>
      <c r="F20" s="61">
        <v>5.6899999999999995</v>
      </c>
      <c r="G20" s="61" t="s">
        <v>82</v>
      </c>
      <c r="H20" s="63">
        <f t="shared" si="0"/>
        <v>0.79</v>
      </c>
      <c r="I20" s="63">
        <f t="shared" si="1"/>
        <v>2.14</v>
      </c>
      <c r="J20" s="63">
        <f t="shared" si="2"/>
        <v>2.93</v>
      </c>
    </row>
    <row r="21" spans="1:10" s="55" customFormat="1" ht="63.75" x14ac:dyDescent="0.2">
      <c r="A21" s="59" t="s">
        <v>99</v>
      </c>
      <c r="B21" s="59" t="s">
        <v>102</v>
      </c>
      <c r="C21" s="56" t="s">
        <v>103</v>
      </c>
      <c r="D21" s="59" t="s">
        <v>104</v>
      </c>
      <c r="E21" s="60">
        <v>2.5000000000000001E-3</v>
      </c>
      <c r="F21" s="61">
        <v>6.1000000000000014</v>
      </c>
      <c r="G21" s="61" t="s">
        <v>175</v>
      </c>
      <c r="H21" s="63">
        <f t="shared" si="0"/>
        <v>0.02</v>
      </c>
      <c r="I21" s="63">
        <f t="shared" si="1"/>
        <v>0.04</v>
      </c>
      <c r="J21" s="63">
        <f t="shared" si="2"/>
        <v>0.06</v>
      </c>
    </row>
    <row r="22" spans="1:10" s="55" customFormat="1" ht="63.75" x14ac:dyDescent="0.2">
      <c r="A22" s="59" t="s">
        <v>99</v>
      </c>
      <c r="B22" s="59" t="s">
        <v>105</v>
      </c>
      <c r="C22" s="56" t="s">
        <v>106</v>
      </c>
      <c r="D22" s="59" t="s">
        <v>107</v>
      </c>
      <c r="E22" s="60">
        <v>3.3999999999999998E-3</v>
      </c>
      <c r="F22" s="61">
        <v>5.23</v>
      </c>
      <c r="G22" s="61" t="s">
        <v>175</v>
      </c>
      <c r="H22" s="63">
        <f t="shared" si="0"/>
        <v>0.02</v>
      </c>
      <c r="I22" s="63">
        <f t="shared" si="1"/>
        <v>0.06</v>
      </c>
      <c r="J22" s="63">
        <f t="shared" si="2"/>
        <v>0.08</v>
      </c>
    </row>
    <row r="23" spans="1:10" s="55" customFormat="1" ht="12.75" x14ac:dyDescent="0.2">
      <c r="A23" s="59"/>
      <c r="B23" s="59"/>
      <c r="C23" s="59"/>
      <c r="D23" s="59"/>
      <c r="E23" s="59"/>
      <c r="F23" s="59"/>
      <c r="G23" s="59"/>
      <c r="H23" s="65">
        <f t="shared" ref="H23:J23" si="3">SUM(H15:H22)</f>
        <v>72.27000000000001</v>
      </c>
      <c r="I23" s="65">
        <f t="shared" si="3"/>
        <v>4.0999999999999996</v>
      </c>
      <c r="J23" s="63">
        <f t="shared" si="3"/>
        <v>76.370000000000019</v>
      </c>
    </row>
    <row r="24" spans="1:10" s="55" customFormat="1" ht="12.75" x14ac:dyDescent="0.2"/>
    <row r="25" spans="1:10" s="55" customFormat="1" ht="26.25" customHeight="1" x14ac:dyDescent="0.2">
      <c r="A25" s="71" t="s">
        <v>75</v>
      </c>
      <c r="B25" s="137" t="s">
        <v>172</v>
      </c>
      <c r="C25" s="138"/>
      <c r="D25" s="138"/>
      <c r="E25" s="138"/>
      <c r="F25" s="139"/>
      <c r="G25" s="72" t="s">
        <v>12</v>
      </c>
      <c r="H25" s="71"/>
      <c r="I25" s="73"/>
      <c r="J25" s="73"/>
    </row>
    <row r="26" spans="1:10" s="55" customFormat="1" ht="12.75" x14ac:dyDescent="0.2">
      <c r="A26" s="56"/>
      <c r="B26" s="56"/>
      <c r="C26" s="57"/>
      <c r="D26" s="56" t="s">
        <v>12</v>
      </c>
      <c r="E26" s="56" t="s">
        <v>13</v>
      </c>
      <c r="F26" s="56" t="s">
        <v>85</v>
      </c>
      <c r="G26" s="56" t="s">
        <v>86</v>
      </c>
      <c r="H26" s="56" t="s">
        <v>87</v>
      </c>
      <c r="I26" s="58" t="s">
        <v>88</v>
      </c>
      <c r="J26" s="58" t="s">
        <v>89</v>
      </c>
    </row>
    <row r="27" spans="1:10" s="55" customFormat="1" ht="51" x14ac:dyDescent="0.2">
      <c r="A27" s="59" t="s">
        <v>90</v>
      </c>
      <c r="B27" s="59">
        <v>40598</v>
      </c>
      <c r="C27" s="56" t="s">
        <v>108</v>
      </c>
      <c r="D27" s="59" t="s">
        <v>109</v>
      </c>
      <c r="E27" s="60">
        <v>7.1</v>
      </c>
      <c r="F27" s="62">
        <v>9.07</v>
      </c>
      <c r="G27" s="62">
        <v>0</v>
      </c>
      <c r="H27" s="63">
        <f t="shared" ref="H27:H30" si="4">ROUND(F27*E27,2)</f>
        <v>64.400000000000006</v>
      </c>
      <c r="I27" s="63">
        <f t="shared" ref="I27:I30" si="5">ROUND(G27*E27,2)</f>
        <v>0</v>
      </c>
      <c r="J27" s="63">
        <f t="shared" ref="J27:J30" si="6">ROUND(H27+I27,2)</f>
        <v>64.400000000000006</v>
      </c>
    </row>
    <row r="28" spans="1:10" s="55" customFormat="1" ht="51" x14ac:dyDescent="0.2">
      <c r="A28" s="59" t="s">
        <v>90</v>
      </c>
      <c r="B28" s="59">
        <v>11964</v>
      </c>
      <c r="C28" s="56" t="s">
        <v>110</v>
      </c>
      <c r="D28" s="59" t="s">
        <v>111</v>
      </c>
      <c r="E28" s="66">
        <v>4</v>
      </c>
      <c r="F28" s="62">
        <v>1.82</v>
      </c>
      <c r="G28" s="62">
        <v>0</v>
      </c>
      <c r="H28" s="63">
        <f t="shared" si="4"/>
        <v>7.28</v>
      </c>
      <c r="I28" s="63">
        <f t="shared" si="5"/>
        <v>0</v>
      </c>
      <c r="J28" s="63">
        <f t="shared" si="6"/>
        <v>7.28</v>
      </c>
    </row>
    <row r="29" spans="1:10" s="55" customFormat="1" ht="89.25" x14ac:dyDescent="0.2">
      <c r="A29" s="59" t="s">
        <v>99</v>
      </c>
      <c r="B29" s="59">
        <v>100743</v>
      </c>
      <c r="C29" s="56" t="s">
        <v>112</v>
      </c>
      <c r="D29" s="59" t="s">
        <v>27</v>
      </c>
      <c r="E29" s="66">
        <v>1.3</v>
      </c>
      <c r="F29" s="62">
        <v>5.73</v>
      </c>
      <c r="G29" s="62" t="s">
        <v>113</v>
      </c>
      <c r="H29" s="63">
        <f t="shared" si="4"/>
        <v>7.45</v>
      </c>
      <c r="I29" s="63">
        <f t="shared" si="5"/>
        <v>1.38</v>
      </c>
      <c r="J29" s="63">
        <f t="shared" si="6"/>
        <v>8.83</v>
      </c>
    </row>
    <row r="30" spans="1:10" s="55" customFormat="1" ht="38.25" x14ac:dyDescent="0.2">
      <c r="A30" s="59" t="s">
        <v>99</v>
      </c>
      <c r="B30" s="59">
        <v>88278</v>
      </c>
      <c r="C30" s="56" t="s">
        <v>114</v>
      </c>
      <c r="D30" s="59" t="s">
        <v>115</v>
      </c>
      <c r="E30" s="66">
        <v>0.3</v>
      </c>
      <c r="F30" s="62">
        <v>4.9000000000000021</v>
      </c>
      <c r="G30" s="62" t="s">
        <v>116</v>
      </c>
      <c r="H30" s="63">
        <f t="shared" si="4"/>
        <v>1.47</v>
      </c>
      <c r="I30" s="63">
        <f t="shared" si="5"/>
        <v>4.84</v>
      </c>
      <c r="J30" s="63">
        <f t="shared" si="6"/>
        <v>6.31</v>
      </c>
    </row>
    <row r="31" spans="1:10" s="55" customFormat="1" ht="25.5" x14ac:dyDescent="0.2">
      <c r="A31" s="59" t="s">
        <v>99</v>
      </c>
      <c r="B31" s="59">
        <v>88316</v>
      </c>
      <c r="C31" s="56" t="s">
        <v>101</v>
      </c>
      <c r="D31" s="59" t="s">
        <v>81</v>
      </c>
      <c r="E31" s="60">
        <v>0.15</v>
      </c>
      <c r="F31" s="62">
        <v>5.68</v>
      </c>
      <c r="G31" s="62" t="s">
        <v>174</v>
      </c>
      <c r="H31" s="63">
        <v>0.89</v>
      </c>
      <c r="I31" s="63">
        <v>1.86</v>
      </c>
      <c r="J31" s="63">
        <v>2.75</v>
      </c>
    </row>
    <row r="32" spans="1:10" s="55" customFormat="1" ht="12.75" x14ac:dyDescent="0.2">
      <c r="H32" s="65">
        <f t="shared" ref="H32:J32" si="7">SUM(H27:H31)</f>
        <v>81.490000000000009</v>
      </c>
      <c r="I32" s="65">
        <f t="shared" si="7"/>
        <v>8.08</v>
      </c>
      <c r="J32" s="63">
        <f t="shared" si="7"/>
        <v>89.570000000000007</v>
      </c>
    </row>
    <row r="33" spans="1:10" s="55" customFormat="1" ht="25.5" customHeight="1" x14ac:dyDescent="0.2">
      <c r="A33" s="71" t="s">
        <v>179</v>
      </c>
      <c r="B33" s="137" t="s">
        <v>173</v>
      </c>
      <c r="C33" s="138"/>
      <c r="D33" s="138"/>
      <c r="E33" s="138"/>
      <c r="F33" s="139"/>
      <c r="G33" s="72" t="s">
        <v>70</v>
      </c>
      <c r="H33" s="71"/>
      <c r="I33" s="73"/>
      <c r="J33" s="73"/>
    </row>
    <row r="34" spans="1:10" s="55" customFormat="1" ht="12.75" x14ac:dyDescent="0.2">
      <c r="A34" s="56"/>
      <c r="B34" s="56"/>
      <c r="C34" s="57"/>
      <c r="D34" s="56" t="s">
        <v>12</v>
      </c>
      <c r="E34" s="56" t="s">
        <v>13</v>
      </c>
      <c r="F34" s="56" t="s">
        <v>85</v>
      </c>
      <c r="G34" s="56" t="s">
        <v>86</v>
      </c>
      <c r="H34" s="56" t="s">
        <v>87</v>
      </c>
      <c r="I34" s="58" t="s">
        <v>88</v>
      </c>
      <c r="J34" s="58" t="s">
        <v>89</v>
      </c>
    </row>
    <row r="35" spans="1:10" s="55" customFormat="1" ht="51" x14ac:dyDescent="0.2">
      <c r="A35" s="59" t="s">
        <v>90</v>
      </c>
      <c r="B35" s="59">
        <v>40598</v>
      </c>
      <c r="C35" s="56" t="s">
        <v>108</v>
      </c>
      <c r="D35" s="59" t="s">
        <v>109</v>
      </c>
      <c r="E35" s="60">
        <f>17.7/6</f>
        <v>2.9499999999999997</v>
      </c>
      <c r="F35" s="67">
        <v>9.07</v>
      </c>
      <c r="G35" s="67">
        <v>0</v>
      </c>
      <c r="H35" s="63">
        <f t="shared" ref="H35:H39" si="8">ROUND(F35*E35,2)</f>
        <v>26.76</v>
      </c>
      <c r="I35" s="63">
        <f t="shared" ref="I35:I39" si="9">ROUND(G35*E35,2)</f>
        <v>0</v>
      </c>
      <c r="J35" s="63">
        <f t="shared" ref="J35:J39" si="10">ROUND(H35+I35,2)</f>
        <v>26.76</v>
      </c>
    </row>
    <row r="36" spans="1:10" s="55" customFormat="1" ht="51" x14ac:dyDescent="0.2">
      <c r="A36" s="59" t="s">
        <v>90</v>
      </c>
      <c r="B36" s="59" t="s">
        <v>177</v>
      </c>
      <c r="C36" s="56" t="s">
        <v>178</v>
      </c>
      <c r="D36" s="59" t="s">
        <v>111</v>
      </c>
      <c r="E36" s="66">
        <v>1</v>
      </c>
      <c r="F36" s="67">
        <v>0.98</v>
      </c>
      <c r="G36" s="67">
        <v>0</v>
      </c>
      <c r="H36" s="63">
        <f t="shared" si="8"/>
        <v>0.98</v>
      </c>
      <c r="I36" s="63">
        <f t="shared" si="9"/>
        <v>0</v>
      </c>
      <c r="J36" s="63">
        <f t="shared" si="10"/>
        <v>0.98</v>
      </c>
    </row>
    <row r="37" spans="1:10" s="55" customFormat="1" ht="38.25" x14ac:dyDescent="0.2">
      <c r="A37" s="59" t="s">
        <v>90</v>
      </c>
      <c r="B37" s="59" t="s">
        <v>97</v>
      </c>
      <c r="C37" s="56" t="s">
        <v>98</v>
      </c>
      <c r="D37" s="59" t="s">
        <v>12</v>
      </c>
      <c r="E37" s="60">
        <v>1</v>
      </c>
      <c r="F37" s="61">
        <v>1.96</v>
      </c>
      <c r="G37" s="62">
        <v>0</v>
      </c>
      <c r="H37" s="63">
        <f t="shared" si="8"/>
        <v>1.96</v>
      </c>
      <c r="I37" s="63">
        <f t="shared" si="9"/>
        <v>0</v>
      </c>
      <c r="J37" s="63">
        <f t="shared" si="10"/>
        <v>1.96</v>
      </c>
    </row>
    <row r="38" spans="1:10" s="55" customFormat="1" ht="89.25" x14ac:dyDescent="0.2">
      <c r="A38" s="59" t="s">
        <v>99</v>
      </c>
      <c r="B38" s="59">
        <v>100743</v>
      </c>
      <c r="C38" s="56" t="s">
        <v>112</v>
      </c>
      <c r="D38" s="59" t="s">
        <v>27</v>
      </c>
      <c r="E38" s="66">
        <f>(0.1+0.05+0.05+0.02+0.02)*2</f>
        <v>0.48</v>
      </c>
      <c r="F38" s="62">
        <v>5.73</v>
      </c>
      <c r="G38" s="62">
        <v>1.06</v>
      </c>
      <c r="H38" s="63">
        <f t="shared" si="8"/>
        <v>2.75</v>
      </c>
      <c r="I38" s="63">
        <f t="shared" si="9"/>
        <v>0.51</v>
      </c>
      <c r="J38" s="63">
        <f t="shared" si="10"/>
        <v>3.26</v>
      </c>
    </row>
    <row r="39" spans="1:10" s="55" customFormat="1" ht="38.25" x14ac:dyDescent="0.2">
      <c r="A39" s="59" t="s">
        <v>99</v>
      </c>
      <c r="B39" s="59">
        <v>88278</v>
      </c>
      <c r="C39" s="56" t="s">
        <v>114</v>
      </c>
      <c r="D39" s="59" t="s">
        <v>115</v>
      </c>
      <c r="E39" s="66">
        <v>0.3</v>
      </c>
      <c r="F39" s="62">
        <v>4.9000000000000021</v>
      </c>
      <c r="G39" s="62">
        <v>16.13</v>
      </c>
      <c r="H39" s="63">
        <f t="shared" si="8"/>
        <v>1.47</v>
      </c>
      <c r="I39" s="63">
        <f t="shared" si="9"/>
        <v>4.84</v>
      </c>
      <c r="J39" s="63">
        <f t="shared" si="10"/>
        <v>6.31</v>
      </c>
    </row>
    <row r="40" spans="1:10" s="55" customFormat="1" ht="25.5" x14ac:dyDescent="0.2">
      <c r="A40" s="59" t="s">
        <v>99</v>
      </c>
      <c r="B40" s="59">
        <v>88316</v>
      </c>
      <c r="C40" s="56" t="s">
        <v>101</v>
      </c>
      <c r="D40" s="59" t="s">
        <v>81</v>
      </c>
      <c r="E40" s="60">
        <v>0.15</v>
      </c>
      <c r="F40" s="62">
        <v>5.68</v>
      </c>
      <c r="G40" s="62">
        <v>11.84</v>
      </c>
      <c r="H40" s="63">
        <v>0.89</v>
      </c>
      <c r="I40" s="63">
        <v>1.86</v>
      </c>
      <c r="J40" s="63">
        <v>2.75</v>
      </c>
    </row>
    <row r="41" spans="1:10" s="55" customFormat="1" ht="12.75" x14ac:dyDescent="0.2">
      <c r="H41" s="68">
        <f t="shared" ref="H41:J41" si="11">SUM(H35:H40)</f>
        <v>34.81</v>
      </c>
      <c r="I41" s="68">
        <f t="shared" si="11"/>
        <v>7.21</v>
      </c>
      <c r="J41" s="69">
        <f t="shared" si="11"/>
        <v>42.02</v>
      </c>
    </row>
    <row r="42" spans="1:10" s="55" customFormat="1" ht="12.75" x14ac:dyDescent="0.2">
      <c r="H42" s="68"/>
      <c r="I42" s="68"/>
      <c r="J42" s="69"/>
    </row>
    <row r="43" spans="1:10" s="55" customFormat="1" ht="12.75" x14ac:dyDescent="0.2">
      <c r="A43" s="71" t="s">
        <v>191</v>
      </c>
      <c r="B43" s="137" t="s">
        <v>192</v>
      </c>
      <c r="C43" s="138"/>
      <c r="D43" s="138"/>
      <c r="E43" s="138"/>
      <c r="F43" s="139"/>
      <c r="G43" s="72" t="s">
        <v>27</v>
      </c>
      <c r="H43" s="71"/>
      <c r="I43" s="73"/>
      <c r="J43" s="73"/>
    </row>
    <row r="44" spans="1:10" s="55" customFormat="1" ht="12.75" x14ac:dyDescent="0.2">
      <c r="A44" s="56"/>
      <c r="B44" s="56"/>
      <c r="C44" s="57"/>
      <c r="D44" s="56" t="s">
        <v>12</v>
      </c>
      <c r="E44" s="56" t="s">
        <v>13</v>
      </c>
      <c r="F44" s="56" t="s">
        <v>85</v>
      </c>
      <c r="G44" s="56" t="s">
        <v>86</v>
      </c>
      <c r="H44" s="56" t="s">
        <v>87</v>
      </c>
      <c r="I44" s="58" t="s">
        <v>88</v>
      </c>
      <c r="J44" s="58" t="s">
        <v>89</v>
      </c>
    </row>
    <row r="45" spans="1:10" s="55" customFormat="1" ht="63.75" x14ac:dyDescent="0.2">
      <c r="A45" s="59" t="s">
        <v>90</v>
      </c>
      <c r="B45" s="59" t="s">
        <v>91</v>
      </c>
      <c r="C45" s="56" t="s">
        <v>92</v>
      </c>
      <c r="D45" s="59" t="s">
        <v>93</v>
      </c>
      <c r="E45" s="60">
        <v>0.94</v>
      </c>
      <c r="F45" s="61">
        <v>0.17</v>
      </c>
      <c r="G45" s="62">
        <v>0</v>
      </c>
      <c r="H45" s="63">
        <f t="shared" ref="H45:H52" si="12">ROUND(F45*E45,2)</f>
        <v>0.16</v>
      </c>
      <c r="I45" s="63">
        <f t="shared" ref="I45:I52" si="13">ROUND(G45*E45,2)</f>
        <v>0</v>
      </c>
      <c r="J45" s="63">
        <f t="shared" ref="J45:J52" si="14">ROUND(H45+I45,2)</f>
        <v>0.16</v>
      </c>
    </row>
    <row r="46" spans="1:10" s="55" customFormat="1" ht="38.25" x14ac:dyDescent="0.2">
      <c r="A46" s="59" t="s">
        <v>90</v>
      </c>
      <c r="B46" s="59" t="s">
        <v>94</v>
      </c>
      <c r="C46" s="56" t="s">
        <v>95</v>
      </c>
      <c r="D46" s="59" t="s">
        <v>12</v>
      </c>
      <c r="E46" s="60">
        <v>0.31</v>
      </c>
      <c r="F46" s="61">
        <v>1.99</v>
      </c>
      <c r="G46" s="62">
        <v>0</v>
      </c>
      <c r="H46" s="63">
        <f t="shared" si="12"/>
        <v>0.62</v>
      </c>
      <c r="I46" s="63">
        <f t="shared" si="13"/>
        <v>0</v>
      </c>
      <c r="J46" s="63">
        <f t="shared" si="14"/>
        <v>0.62</v>
      </c>
    </row>
    <row r="47" spans="1:10" s="55" customFormat="1" ht="38.25" x14ac:dyDescent="0.2">
      <c r="A47" s="59" t="s">
        <v>90</v>
      </c>
      <c r="B47" s="64">
        <v>34447</v>
      </c>
      <c r="C47" s="56" t="s">
        <v>193</v>
      </c>
      <c r="D47" s="59" t="s">
        <v>12</v>
      </c>
      <c r="E47" s="60">
        <v>0.122</v>
      </c>
      <c r="F47" s="61" t="s">
        <v>194</v>
      </c>
      <c r="G47" s="62">
        <v>0</v>
      </c>
      <c r="H47" s="63">
        <f t="shared" si="12"/>
        <v>68.33</v>
      </c>
      <c r="I47" s="63">
        <f t="shared" si="13"/>
        <v>0</v>
      </c>
      <c r="J47" s="63">
        <f t="shared" si="14"/>
        <v>68.33</v>
      </c>
    </row>
    <row r="48" spans="1:10" s="55" customFormat="1" ht="38.25" x14ac:dyDescent="0.2">
      <c r="A48" s="59" t="s">
        <v>90</v>
      </c>
      <c r="B48" s="59" t="s">
        <v>97</v>
      </c>
      <c r="C48" s="56" t="s">
        <v>98</v>
      </c>
      <c r="D48" s="59" t="s">
        <v>12</v>
      </c>
      <c r="E48" s="60">
        <v>0.94</v>
      </c>
      <c r="F48" s="61">
        <v>1.96</v>
      </c>
      <c r="G48" s="62">
        <v>0</v>
      </c>
      <c r="H48" s="63">
        <f t="shared" si="12"/>
        <v>1.84</v>
      </c>
      <c r="I48" s="63">
        <f t="shared" si="13"/>
        <v>0</v>
      </c>
      <c r="J48" s="63">
        <f t="shared" si="14"/>
        <v>1.84</v>
      </c>
    </row>
    <row r="49" spans="1:10" s="55" customFormat="1" ht="25.5" x14ac:dyDescent="0.2">
      <c r="A49" s="59" t="s">
        <v>99</v>
      </c>
      <c r="B49" s="59" t="s">
        <v>100</v>
      </c>
      <c r="C49" s="56" t="s">
        <v>101</v>
      </c>
      <c r="D49" s="59" t="s">
        <v>81</v>
      </c>
      <c r="E49" s="60">
        <v>0.157</v>
      </c>
      <c r="F49" s="61">
        <v>5.68</v>
      </c>
      <c r="G49" s="61" t="s">
        <v>174</v>
      </c>
      <c r="H49" s="63">
        <f t="shared" si="12"/>
        <v>0.89</v>
      </c>
      <c r="I49" s="63">
        <f t="shared" si="13"/>
        <v>1.86</v>
      </c>
      <c r="J49" s="63">
        <f t="shared" si="14"/>
        <v>2.75</v>
      </c>
    </row>
    <row r="50" spans="1:10" s="55" customFormat="1" ht="25.5" x14ac:dyDescent="0.2">
      <c r="A50" s="59" t="s">
        <v>99</v>
      </c>
      <c r="B50" s="59" t="s">
        <v>79</v>
      </c>
      <c r="C50" s="56" t="s">
        <v>80</v>
      </c>
      <c r="D50" s="59" t="s">
        <v>81</v>
      </c>
      <c r="E50" s="60">
        <v>0.13900000000000001</v>
      </c>
      <c r="F50" s="61">
        <v>5.6899999999999995</v>
      </c>
      <c r="G50" s="61" t="s">
        <v>82</v>
      </c>
      <c r="H50" s="63">
        <f t="shared" si="12"/>
        <v>0.79</v>
      </c>
      <c r="I50" s="63">
        <f t="shared" si="13"/>
        <v>2.14</v>
      </c>
      <c r="J50" s="63">
        <f t="shared" si="14"/>
        <v>2.93</v>
      </c>
    </row>
    <row r="51" spans="1:10" s="55" customFormat="1" ht="63.75" x14ac:dyDescent="0.2">
      <c r="A51" s="59" t="s">
        <v>99</v>
      </c>
      <c r="B51" s="59" t="s">
        <v>102</v>
      </c>
      <c r="C51" s="56" t="s">
        <v>103</v>
      </c>
      <c r="D51" s="59" t="s">
        <v>104</v>
      </c>
      <c r="E51" s="60">
        <v>2.5000000000000001E-3</v>
      </c>
      <c r="F51" s="61">
        <v>6.1000000000000014</v>
      </c>
      <c r="G51" s="61" t="s">
        <v>175</v>
      </c>
      <c r="H51" s="63">
        <f t="shared" si="12"/>
        <v>0.02</v>
      </c>
      <c r="I51" s="63">
        <f t="shared" si="13"/>
        <v>0.04</v>
      </c>
      <c r="J51" s="63">
        <f t="shared" si="14"/>
        <v>0.06</v>
      </c>
    </row>
    <row r="52" spans="1:10" s="55" customFormat="1" ht="63.75" x14ac:dyDescent="0.2">
      <c r="A52" s="59" t="s">
        <v>99</v>
      </c>
      <c r="B52" s="59" t="s">
        <v>105</v>
      </c>
      <c r="C52" s="56" t="s">
        <v>106</v>
      </c>
      <c r="D52" s="59" t="s">
        <v>107</v>
      </c>
      <c r="E52" s="60">
        <v>3.3999999999999998E-3</v>
      </c>
      <c r="F52" s="61">
        <v>5.23</v>
      </c>
      <c r="G52" s="61" t="s">
        <v>175</v>
      </c>
      <c r="H52" s="63">
        <f t="shared" si="12"/>
        <v>0.02</v>
      </c>
      <c r="I52" s="63">
        <f t="shared" si="13"/>
        <v>0.06</v>
      </c>
      <c r="J52" s="63">
        <f t="shared" si="14"/>
        <v>0.08</v>
      </c>
    </row>
    <row r="53" spans="1:10" s="55" customFormat="1" ht="12.75" x14ac:dyDescent="0.2">
      <c r="A53" s="59"/>
      <c r="B53" s="59"/>
      <c r="C53" s="59"/>
      <c r="D53" s="59"/>
      <c r="E53" s="59"/>
      <c r="F53" s="59"/>
      <c r="G53" s="59"/>
      <c r="H53" s="65">
        <f t="shared" ref="H53:J53" si="15">SUM(H45:H52)</f>
        <v>72.67</v>
      </c>
      <c r="I53" s="65">
        <f t="shared" si="15"/>
        <v>4.0999999999999996</v>
      </c>
      <c r="J53" s="63">
        <f t="shared" si="15"/>
        <v>76.77000000000001</v>
      </c>
    </row>
    <row r="54" spans="1:10" s="55" customFormat="1" ht="12.75" x14ac:dyDescent="0.2">
      <c r="H54" s="68"/>
      <c r="I54" s="68"/>
      <c r="J54" s="69"/>
    </row>
    <row r="55" spans="1:10" s="55" customFormat="1" ht="12.75" x14ac:dyDescent="0.2">
      <c r="A55" s="106"/>
      <c r="B55" s="106"/>
      <c r="C55" s="106"/>
      <c r="D55" s="106"/>
      <c r="E55" s="106"/>
      <c r="F55" s="106"/>
      <c r="G55" s="106"/>
      <c r="H55" s="106"/>
      <c r="I55" s="106"/>
      <c r="J55" s="106"/>
    </row>
    <row r="56" spans="1:10" s="55" customFormat="1" ht="12.75" x14ac:dyDescent="0.2"/>
    <row r="57" spans="1:10" s="55" customFormat="1" ht="12.75" x14ac:dyDescent="0.2"/>
    <row r="58" spans="1:10" s="55" customFormat="1" ht="12.75" x14ac:dyDescent="0.2"/>
    <row r="59" spans="1:10" s="55" customFormat="1" ht="12.75" x14ac:dyDescent="0.2"/>
    <row r="60" spans="1:10" s="55" customFormat="1" ht="12.75" x14ac:dyDescent="0.2"/>
    <row r="61" spans="1:10" s="55" customFormat="1" ht="12.75" x14ac:dyDescent="0.2"/>
    <row r="62" spans="1:10" s="55" customFormat="1" ht="12.75" x14ac:dyDescent="0.2"/>
    <row r="63" spans="1:10" s="55" customFormat="1" ht="12.75" x14ac:dyDescent="0.2"/>
    <row r="64" spans="1:10" s="55" customFormat="1" ht="12.75" x14ac:dyDescent="0.2"/>
    <row r="65" s="55" customFormat="1" ht="12.75" x14ac:dyDescent="0.2"/>
    <row r="66" s="55" customFormat="1" ht="12.75" x14ac:dyDescent="0.2"/>
    <row r="67" s="55" customFormat="1" ht="12.75" x14ac:dyDescent="0.2"/>
    <row r="68" s="55" customFormat="1" ht="12.75" x14ac:dyDescent="0.2"/>
    <row r="69" s="55" customFormat="1" ht="12.75" x14ac:dyDescent="0.2"/>
    <row r="70" s="55" customFormat="1" ht="12.75" x14ac:dyDescent="0.2"/>
    <row r="71" s="55" customFormat="1" ht="12.75" x14ac:dyDescent="0.2"/>
    <row r="72" s="55" customFormat="1" ht="12.75" x14ac:dyDescent="0.2"/>
    <row r="73" s="55" customFormat="1" ht="12.75" x14ac:dyDescent="0.2"/>
    <row r="74" s="55" customFormat="1" ht="12.75" x14ac:dyDescent="0.2"/>
    <row r="75" s="55" customFormat="1" ht="12.75" x14ac:dyDescent="0.2"/>
    <row r="76" s="55" customFormat="1" ht="12.75" x14ac:dyDescent="0.2"/>
    <row r="77" s="55" customFormat="1" ht="12.75" x14ac:dyDescent="0.2"/>
    <row r="78" s="55" customFormat="1" ht="12.75" x14ac:dyDescent="0.2"/>
    <row r="79" s="55" customFormat="1" ht="12.75" x14ac:dyDescent="0.2"/>
    <row r="80" s="55" customFormat="1" ht="12.75" x14ac:dyDescent="0.2"/>
    <row r="81" spans="1:26" s="55" customFormat="1" ht="12.75" x14ac:dyDescent="0.2"/>
    <row r="82" spans="1:26" s="55" customFormat="1" ht="12.75" x14ac:dyDescent="0.2"/>
    <row r="83" spans="1:26" s="55" customFormat="1" ht="12.75" x14ac:dyDescent="0.2"/>
    <row r="84" spans="1:26" s="55" customFormat="1" ht="12.75" x14ac:dyDescent="0.2"/>
    <row r="85" spans="1:26" s="55" customFormat="1" ht="12.75" x14ac:dyDescent="0.2"/>
    <row r="86" spans="1:26" s="55" customFormat="1" ht="12.75" x14ac:dyDescent="0.2"/>
    <row r="87" spans="1:26" s="55" customFormat="1" ht="12.75" x14ac:dyDescent="0.2"/>
    <row r="88" spans="1:26" s="55" customFormat="1" ht="12.75" x14ac:dyDescent="0.2"/>
    <row r="89" spans="1:26" s="55" customFormat="1" ht="12.75" x14ac:dyDescent="0.2"/>
    <row r="90" spans="1:26" s="55" customFormat="1" ht="12.75" x14ac:dyDescent="0.2"/>
    <row r="91" spans="1:26" s="55" customFormat="1" ht="12.75" x14ac:dyDescent="0.2"/>
    <row r="92" spans="1:26" s="55" customFormat="1" ht="12.75" x14ac:dyDescent="0.2"/>
    <row r="93" spans="1:26" s="55" customFormat="1" ht="12.75" x14ac:dyDescent="0.2"/>
    <row r="94" spans="1:26" s="55" customFormat="1" ht="12.75" x14ac:dyDescent="0.2"/>
    <row r="95" spans="1:26" s="55" customFormat="1" ht="12.75" x14ac:dyDescent="0.2"/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.7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.7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.75" customHeight="1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2.75" customHeight="1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2.75" customHeight="1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2.75" customHeight="1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2.75" customHeight="1" x14ac:dyDescent="0.2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2.75" customHeight="1" x14ac:dyDescent="0.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2.75" customHeight="1" x14ac:dyDescent="0.2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12.75" customHeight="1" x14ac:dyDescent="0.2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</sheetData>
  <mergeCells count="17">
    <mergeCell ref="A55:J55"/>
    <mergeCell ref="K5:L5"/>
    <mergeCell ref="B33:F33"/>
    <mergeCell ref="A11:J11"/>
    <mergeCell ref="B13:F13"/>
    <mergeCell ref="B25:F25"/>
    <mergeCell ref="B43:F43"/>
    <mergeCell ref="A1:J1"/>
    <mergeCell ref="A3:A9"/>
    <mergeCell ref="C3:D9"/>
    <mergeCell ref="E3:H3"/>
    <mergeCell ref="E4:H4"/>
    <mergeCell ref="E5:H5"/>
    <mergeCell ref="E6:H6"/>
    <mergeCell ref="E7:H7"/>
    <mergeCell ref="E8:H8"/>
    <mergeCell ref="E9:H9"/>
  </mergeCells>
  <pageMargins left="0.25" right="0.25" top="0.75" bottom="0.75" header="0" footer="0"/>
  <pageSetup paperSize="9" scale="5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64D79"/>
    <pageSetUpPr fitToPage="1"/>
  </sheetPr>
  <dimension ref="A1:O1001"/>
  <sheetViews>
    <sheetView workbookViewId="0">
      <selection activeCell="B42" sqref="B42"/>
    </sheetView>
  </sheetViews>
  <sheetFormatPr defaultColWidth="14.42578125" defaultRowHeight="15" customHeight="1" x14ac:dyDescent="0.2"/>
  <cols>
    <col min="1" max="1" width="5.28515625" customWidth="1"/>
    <col min="2" max="2" width="26.42578125" customWidth="1"/>
    <col min="3" max="3" width="19" customWidth="1"/>
    <col min="4" max="15" width="14.42578125" customWidth="1"/>
    <col min="16" max="26" width="8.7109375" customWidth="1"/>
  </cols>
  <sheetData>
    <row r="1" spans="1:15" ht="12.75" customHeight="1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2"/>
      <c r="L1" s="2"/>
      <c r="M1" s="2"/>
      <c r="N1" s="2"/>
      <c r="O1" s="2"/>
    </row>
    <row r="2" spans="1:15" ht="12.75" customHeight="1" x14ac:dyDescent="0.2">
      <c r="A2" s="20"/>
      <c r="B2" s="20"/>
      <c r="C2" s="20"/>
      <c r="D2" s="20"/>
      <c r="E2" s="20"/>
      <c r="F2" s="20"/>
      <c r="G2" s="20"/>
      <c r="H2" s="20"/>
      <c r="I2" s="2"/>
      <c r="J2" s="2"/>
      <c r="K2" s="2"/>
      <c r="L2" s="2"/>
      <c r="M2" s="2"/>
      <c r="N2" s="2"/>
      <c r="O2" s="2"/>
    </row>
    <row r="3" spans="1:15" ht="15" customHeight="1" x14ac:dyDescent="0.2">
      <c r="A3" s="20"/>
      <c r="B3" s="111"/>
      <c r="C3" s="112"/>
      <c r="D3" s="116" t="s">
        <v>0</v>
      </c>
      <c r="E3" s="112"/>
      <c r="F3" s="112"/>
      <c r="G3" s="117"/>
      <c r="I3" s="2"/>
      <c r="J3" s="2"/>
      <c r="K3" s="2"/>
      <c r="L3" s="2"/>
      <c r="M3" s="2"/>
      <c r="N3" s="2"/>
      <c r="O3" s="2"/>
    </row>
    <row r="4" spans="1:15" ht="15" customHeight="1" x14ac:dyDescent="0.2">
      <c r="A4" s="20"/>
      <c r="B4" s="113"/>
      <c r="C4" s="110"/>
      <c r="D4" s="118" t="s">
        <v>1</v>
      </c>
      <c r="E4" s="110"/>
      <c r="F4" s="110"/>
      <c r="G4" s="119"/>
      <c r="I4" s="2"/>
      <c r="J4" s="2"/>
      <c r="K4" s="2"/>
      <c r="L4" s="2"/>
      <c r="M4" s="2"/>
      <c r="N4" s="2"/>
      <c r="O4" s="2"/>
    </row>
    <row r="5" spans="1:15" ht="15" customHeight="1" x14ac:dyDescent="0.2">
      <c r="A5" s="20"/>
      <c r="B5" s="113"/>
      <c r="C5" s="110"/>
      <c r="D5" s="130" t="s">
        <v>212</v>
      </c>
      <c r="E5" s="110"/>
      <c r="F5" s="110"/>
      <c r="G5" s="119"/>
      <c r="I5" s="2"/>
      <c r="J5" s="2"/>
      <c r="K5" s="2"/>
      <c r="L5" s="2"/>
      <c r="M5" s="2"/>
      <c r="N5" s="2"/>
      <c r="O5" s="2"/>
    </row>
    <row r="6" spans="1:15" ht="15" customHeight="1" x14ac:dyDescent="0.2">
      <c r="A6" s="20"/>
      <c r="B6" s="113"/>
      <c r="C6" s="110"/>
      <c r="D6" s="131" t="s">
        <v>3</v>
      </c>
      <c r="E6" s="107"/>
      <c r="F6" s="107"/>
      <c r="G6" s="132"/>
      <c r="I6" s="2"/>
      <c r="J6" s="2"/>
      <c r="K6" s="2"/>
      <c r="L6" s="2"/>
      <c r="M6" s="2"/>
      <c r="N6" s="2"/>
      <c r="O6" s="2"/>
    </row>
    <row r="7" spans="1:15" ht="15" customHeight="1" x14ac:dyDescent="0.2">
      <c r="A7" s="20"/>
      <c r="B7" s="113"/>
      <c r="C7" s="110"/>
      <c r="D7" s="118" t="s">
        <v>163</v>
      </c>
      <c r="E7" s="110"/>
      <c r="F7" s="110"/>
      <c r="G7" s="119"/>
      <c r="I7" s="2"/>
      <c r="J7" s="2"/>
      <c r="K7" s="2"/>
      <c r="L7" s="2"/>
      <c r="M7" s="2"/>
      <c r="N7" s="2"/>
      <c r="O7" s="2"/>
    </row>
    <row r="8" spans="1:15" ht="15" customHeight="1" x14ac:dyDescent="0.2">
      <c r="A8" s="20"/>
      <c r="B8" s="113"/>
      <c r="C8" s="110"/>
      <c r="D8" s="134" t="s">
        <v>162</v>
      </c>
      <c r="E8" s="110"/>
      <c r="F8" s="110"/>
      <c r="G8" s="119"/>
      <c r="I8" s="2"/>
      <c r="J8" s="2"/>
      <c r="K8" s="2"/>
      <c r="L8" s="2"/>
      <c r="M8" s="2"/>
      <c r="N8" s="2"/>
      <c r="O8" s="2"/>
    </row>
    <row r="9" spans="1:15" ht="20.25" customHeight="1" x14ac:dyDescent="0.2">
      <c r="A9" s="20"/>
      <c r="B9" s="114"/>
      <c r="C9" s="115"/>
      <c r="D9" s="122" t="s">
        <v>7</v>
      </c>
      <c r="E9" s="115"/>
      <c r="F9" s="115"/>
      <c r="G9" s="123"/>
      <c r="I9" s="2"/>
      <c r="J9" s="2"/>
      <c r="K9" s="2"/>
      <c r="L9" s="2"/>
      <c r="M9" s="2"/>
      <c r="N9" s="2"/>
      <c r="O9" s="2"/>
    </row>
    <row r="10" spans="1:15" ht="12.75" customHeight="1" x14ac:dyDescent="0.2">
      <c r="A10" s="20"/>
      <c r="B10" s="4"/>
      <c r="C10" s="2"/>
      <c r="D10" s="20"/>
      <c r="E10" s="20"/>
      <c r="F10" s="20"/>
      <c r="G10" s="20"/>
      <c r="H10" s="20"/>
      <c r="I10" s="2"/>
      <c r="J10" s="2"/>
      <c r="K10" s="2"/>
      <c r="L10" s="2"/>
      <c r="M10" s="2"/>
      <c r="N10" s="2"/>
      <c r="O10" s="2"/>
    </row>
    <row r="11" spans="1:15" ht="15" customHeight="1" x14ac:dyDescent="0.2">
      <c r="A11" s="179" t="s">
        <v>117</v>
      </c>
      <c r="B11" s="180"/>
      <c r="C11" s="180"/>
      <c r="D11" s="180"/>
      <c r="E11" s="180"/>
      <c r="F11" s="180"/>
      <c r="G11" s="180"/>
      <c r="H11" s="180"/>
      <c r="I11" s="180"/>
      <c r="J11" s="180"/>
      <c r="K11" s="2"/>
      <c r="L11" s="2"/>
      <c r="M11" s="2"/>
      <c r="N11" s="2"/>
      <c r="O11" s="2"/>
    </row>
    <row r="12" spans="1:15" ht="15" customHeight="1" x14ac:dyDescent="0.2">
      <c r="A12" s="146"/>
      <c r="B12" s="148" t="s">
        <v>118</v>
      </c>
      <c r="C12" s="21"/>
      <c r="D12" s="21"/>
      <c r="E12" s="142" t="s">
        <v>119</v>
      </c>
      <c r="F12" s="129"/>
      <c r="G12" s="142" t="s">
        <v>120</v>
      </c>
      <c r="H12" s="129"/>
      <c r="I12" s="142" t="s">
        <v>213</v>
      </c>
      <c r="J12" s="129"/>
      <c r="K12" s="2"/>
      <c r="L12" s="2"/>
      <c r="M12" s="2"/>
      <c r="N12" s="2"/>
      <c r="O12" s="2"/>
    </row>
    <row r="13" spans="1:15" ht="12.75" customHeight="1" x14ac:dyDescent="0.2">
      <c r="A13" s="147"/>
      <c r="B13" s="147"/>
      <c r="C13" s="22" t="s">
        <v>121</v>
      </c>
      <c r="D13" s="23" t="s">
        <v>122</v>
      </c>
      <c r="E13" s="24" t="s">
        <v>122</v>
      </c>
      <c r="F13" s="23" t="s">
        <v>123</v>
      </c>
      <c r="G13" s="24" t="s">
        <v>122</v>
      </c>
      <c r="H13" s="23" t="s">
        <v>123</v>
      </c>
      <c r="I13" s="24" t="s">
        <v>122</v>
      </c>
      <c r="J13" s="23" t="s">
        <v>123</v>
      </c>
      <c r="K13" s="2"/>
      <c r="L13" s="2"/>
      <c r="M13" s="2"/>
      <c r="N13" s="2"/>
      <c r="O13" s="2"/>
    </row>
    <row r="14" spans="1:15" ht="12.75" customHeight="1" x14ac:dyDescent="0.2">
      <c r="A14" s="25" t="s">
        <v>21</v>
      </c>
      <c r="B14" s="26" t="str">
        <f>VLOOKUP(A14,'ORÇAMENTO GLOBAL'!$A$13:M32,2,FALSE())</f>
        <v>TELHADO GARAGEM</v>
      </c>
      <c r="C14" s="27">
        <f>VLOOKUP(A14,'ORÇAMENTO GLOBAL'!$A$13:M32,13,FALSE())</f>
        <v>9696.4198699999979</v>
      </c>
      <c r="D14" s="28">
        <f>C14/$C$17</f>
        <v>0.27977003759925168</v>
      </c>
      <c r="E14" s="29"/>
      <c r="F14" s="30">
        <f t="shared" ref="F14:F16" si="0">E14*C14</f>
        <v>0</v>
      </c>
      <c r="G14" s="31"/>
      <c r="H14" s="32">
        <f>G14*C14</f>
        <v>0</v>
      </c>
      <c r="I14" s="31">
        <v>1</v>
      </c>
      <c r="J14" s="32">
        <f>I14*C14</f>
        <v>9696.4198699999979</v>
      </c>
      <c r="K14" s="2"/>
      <c r="L14" s="2"/>
      <c r="M14" s="2"/>
      <c r="N14" s="2"/>
      <c r="O14" s="2"/>
    </row>
    <row r="15" spans="1:15" ht="12.75" customHeight="1" x14ac:dyDescent="0.2">
      <c r="A15" s="25" t="s">
        <v>59</v>
      </c>
      <c r="B15" s="26" t="str">
        <f>VLOOKUP(A15,'ORÇAMENTO GLOBAL'!$A$13:M32,2,FALSE())</f>
        <v>TELHADO LAB. QUÍMICA</v>
      </c>
      <c r="C15" s="27">
        <f>VLOOKUP(A15,'ORÇAMENTO GLOBAL'!$A$13:M32,13,FALSE())</f>
        <v>22453.159828000007</v>
      </c>
      <c r="D15" s="28">
        <f>C15/$C$17</f>
        <v>0.64783924928176306</v>
      </c>
      <c r="E15" s="33">
        <v>0.5</v>
      </c>
      <c r="F15" s="30">
        <f t="shared" si="0"/>
        <v>11226.579914000004</v>
      </c>
      <c r="G15" s="34">
        <v>0.5</v>
      </c>
      <c r="H15" s="32">
        <f>G15*C15</f>
        <v>11226.579914000004</v>
      </c>
      <c r="I15" s="34"/>
      <c r="J15" s="32">
        <f t="shared" ref="J15:J16" si="1">I15*C15</f>
        <v>0</v>
      </c>
      <c r="K15" s="2"/>
      <c r="L15" s="2"/>
      <c r="M15" s="2"/>
      <c r="N15" s="2"/>
      <c r="O15" s="2"/>
    </row>
    <row r="16" spans="1:15" s="75" customFormat="1" ht="12.75" customHeight="1" x14ac:dyDescent="0.2">
      <c r="A16" s="25" t="s">
        <v>189</v>
      </c>
      <c r="B16" s="26" t="s">
        <v>204</v>
      </c>
      <c r="C16" s="27">
        <f>'ORÇAMENTO GLOBAL'!N36</f>
        <v>2508.9561238000001</v>
      </c>
      <c r="D16" s="28">
        <f>C16/$C$17</f>
        <v>7.2390713118985317E-2</v>
      </c>
      <c r="E16" s="33"/>
      <c r="F16" s="30">
        <f t="shared" si="0"/>
        <v>0</v>
      </c>
      <c r="G16" s="34"/>
      <c r="H16" s="32">
        <f>G16*C16</f>
        <v>0</v>
      </c>
      <c r="I16" s="34">
        <v>1</v>
      </c>
      <c r="J16" s="32">
        <f t="shared" si="1"/>
        <v>2508.9561238000001</v>
      </c>
      <c r="K16" s="2"/>
      <c r="L16" s="2"/>
      <c r="M16" s="2"/>
      <c r="N16" s="2"/>
      <c r="O16" s="2"/>
    </row>
    <row r="17" spans="1:15" ht="12.75" customHeight="1" x14ac:dyDescent="0.2">
      <c r="A17" s="25"/>
      <c r="B17" s="35" t="s">
        <v>19</v>
      </c>
      <c r="C17" s="27">
        <f>SUM(C14:C16)</f>
        <v>34658.535821800004</v>
      </c>
      <c r="D17" s="28">
        <f>C17/$C$17</f>
        <v>1</v>
      </c>
      <c r="E17" s="36"/>
      <c r="F17" s="30"/>
      <c r="G17" s="37"/>
      <c r="H17" s="32"/>
      <c r="I17" s="37"/>
      <c r="J17" s="32"/>
      <c r="K17" s="2"/>
      <c r="L17" s="2"/>
      <c r="M17" s="2"/>
      <c r="N17" s="2"/>
      <c r="O17" s="2"/>
    </row>
    <row r="18" spans="1:15" ht="12.75" customHeight="1" x14ac:dyDescent="0.2">
      <c r="A18" s="175"/>
      <c r="B18" s="176"/>
      <c r="C18" s="176"/>
      <c r="D18" s="176"/>
      <c r="E18" s="176"/>
      <c r="F18" s="176"/>
      <c r="G18" s="176"/>
      <c r="H18" s="177"/>
      <c r="I18" s="176"/>
      <c r="J18" s="177"/>
      <c r="K18" s="2"/>
      <c r="L18" s="2"/>
      <c r="M18" s="2"/>
      <c r="N18" s="2"/>
      <c r="O18" s="2"/>
    </row>
    <row r="19" spans="1:15" ht="12.75" customHeight="1" x14ac:dyDescent="0.2">
      <c r="A19" s="21"/>
      <c r="B19" s="38" t="s">
        <v>124</v>
      </c>
      <c r="C19" s="21"/>
      <c r="D19" s="21"/>
      <c r="E19" s="141">
        <f>SUM(F14:F15)</f>
        <v>11226.579914000004</v>
      </c>
      <c r="F19" s="129"/>
      <c r="G19" s="141">
        <f>SUM(H14:H16)</f>
        <v>11226.579914000004</v>
      </c>
      <c r="H19" s="129"/>
      <c r="I19" s="141">
        <f>SUM(J14:J16)</f>
        <v>12205.375993799998</v>
      </c>
      <c r="J19" s="129"/>
      <c r="K19" s="2"/>
      <c r="L19" s="2"/>
      <c r="M19" s="2"/>
      <c r="N19" s="2"/>
      <c r="O19" s="2"/>
    </row>
    <row r="20" spans="1:15" ht="12.75" customHeight="1" x14ac:dyDescent="0.2">
      <c r="A20" s="21"/>
      <c r="B20" s="38" t="s">
        <v>125</v>
      </c>
      <c r="C20" s="36"/>
      <c r="D20" s="36"/>
      <c r="E20" s="144">
        <f>SUM(E19/$C$17)</f>
        <v>0.32391962464088153</v>
      </c>
      <c r="F20" s="129"/>
      <c r="G20" s="144">
        <f>SUM(G19/$C$17)</f>
        <v>0.32391962464088153</v>
      </c>
      <c r="H20" s="129"/>
      <c r="I20" s="144">
        <f>SUM(I19/$C$17)</f>
        <v>0.35216075071823699</v>
      </c>
      <c r="J20" s="129"/>
      <c r="K20" s="2"/>
      <c r="L20" s="2"/>
      <c r="M20" s="2"/>
      <c r="N20" s="2"/>
      <c r="O20" s="2"/>
    </row>
    <row r="21" spans="1:15" ht="12.75" customHeight="1" x14ac:dyDescent="0.2">
      <c r="A21" s="21"/>
      <c r="B21" s="38" t="s">
        <v>126</v>
      </c>
      <c r="C21" s="21"/>
      <c r="D21" s="21"/>
      <c r="E21" s="141">
        <f t="shared" ref="E21:E22" si="2">E19</f>
        <v>11226.579914000004</v>
      </c>
      <c r="F21" s="129"/>
      <c r="G21" s="141">
        <f>E21+G19</f>
        <v>22453.159828000007</v>
      </c>
      <c r="H21" s="129"/>
      <c r="I21" s="141">
        <f>G21+I19</f>
        <v>34658.535821800004</v>
      </c>
      <c r="J21" s="129"/>
      <c r="K21" s="2"/>
      <c r="L21" s="2"/>
      <c r="M21" s="2"/>
      <c r="N21" s="2"/>
      <c r="O21" s="2"/>
    </row>
    <row r="22" spans="1:15" ht="12.75" customHeight="1" x14ac:dyDescent="0.2">
      <c r="A22" s="21"/>
      <c r="B22" s="38" t="s">
        <v>127</v>
      </c>
      <c r="C22" s="21"/>
      <c r="D22" s="36"/>
      <c r="E22" s="144">
        <f t="shared" si="2"/>
        <v>0.32391962464088153</v>
      </c>
      <c r="F22" s="129"/>
      <c r="G22" s="144">
        <f>E22+G20</f>
        <v>0.64783924928176306</v>
      </c>
      <c r="H22" s="129"/>
      <c r="I22" s="144">
        <f>G22+I20</f>
        <v>1</v>
      </c>
      <c r="J22" s="129"/>
      <c r="K22" s="2"/>
      <c r="L22" s="2"/>
      <c r="M22" s="2"/>
      <c r="N22" s="2"/>
      <c r="O22" s="2"/>
    </row>
    <row r="23" spans="1:15" ht="12.75" customHeight="1" x14ac:dyDescent="0.2"/>
    <row r="24" spans="1:15" ht="12.75" customHeight="1" x14ac:dyDescent="0.2">
      <c r="A24" s="178"/>
      <c r="B24" s="178"/>
      <c r="C24" s="178"/>
      <c r="D24" s="178"/>
      <c r="E24" s="178"/>
      <c r="F24" s="178"/>
      <c r="G24" s="178"/>
      <c r="H24" s="178"/>
      <c r="I24" s="178"/>
      <c r="J24" s="178"/>
    </row>
    <row r="25" spans="1:15" ht="12.75" customHeight="1" x14ac:dyDescent="0.2"/>
    <row r="26" spans="1:15" ht="12.75" customHeight="1" x14ac:dyDescent="0.2"/>
    <row r="27" spans="1:15" ht="12.75" customHeight="1" x14ac:dyDescent="0.2"/>
    <row r="28" spans="1:15" ht="12.75" customHeight="1" x14ac:dyDescent="0.2"/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mergeCells count="27">
    <mergeCell ref="A11:J11"/>
    <mergeCell ref="A1:J1"/>
    <mergeCell ref="I12:J12"/>
    <mergeCell ref="I19:J19"/>
    <mergeCell ref="I20:J20"/>
    <mergeCell ref="I21:J21"/>
    <mergeCell ref="I22:J22"/>
    <mergeCell ref="D8:G8"/>
    <mergeCell ref="D9:G9"/>
    <mergeCell ref="B3:C9"/>
    <mergeCell ref="D3:G3"/>
    <mergeCell ref="D4:G4"/>
    <mergeCell ref="D5:G5"/>
    <mergeCell ref="D6:G6"/>
    <mergeCell ref="D7:G7"/>
    <mergeCell ref="E22:F22"/>
    <mergeCell ref="G22:H22"/>
    <mergeCell ref="A12:A13"/>
    <mergeCell ref="B12:B13"/>
    <mergeCell ref="E12:F12"/>
    <mergeCell ref="E21:F21"/>
    <mergeCell ref="G21:H21"/>
    <mergeCell ref="G12:H12"/>
    <mergeCell ref="G19:H19"/>
    <mergeCell ref="E19:F19"/>
    <mergeCell ref="E20:F20"/>
    <mergeCell ref="G20:H20"/>
  </mergeCells>
  <pageMargins left="0.25" right="0.25" top="0.75" bottom="0.75" header="0" footer="0"/>
  <pageSetup paperSize="9" scale="96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74E13"/>
    <pageSetUpPr fitToPage="1"/>
  </sheetPr>
  <dimension ref="A1:M975"/>
  <sheetViews>
    <sheetView workbookViewId="0">
      <selection activeCell="N30" sqref="N30"/>
    </sheetView>
  </sheetViews>
  <sheetFormatPr defaultColWidth="14.42578125" defaultRowHeight="15" customHeight="1" x14ac:dyDescent="0.2"/>
  <cols>
    <col min="1" max="13" width="14.42578125" customWidth="1"/>
    <col min="14" max="26" width="8.7109375" customWidth="1"/>
  </cols>
  <sheetData>
    <row r="1" spans="1:13" ht="18.75" x14ac:dyDescent="0.3">
      <c r="A1" s="140"/>
      <c r="B1" s="107"/>
      <c r="C1" s="107"/>
      <c r="D1" s="107"/>
      <c r="E1" s="107"/>
      <c r="F1" s="107"/>
      <c r="G1" s="107"/>
      <c r="H1" s="107"/>
      <c r="I1" s="107"/>
      <c r="J1" s="107"/>
      <c r="K1" s="108"/>
    </row>
    <row r="2" spans="1:13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>
      <c r="A3" s="124"/>
      <c r="C3" s="163"/>
      <c r="D3" s="164"/>
      <c r="E3" s="168" t="s">
        <v>0</v>
      </c>
      <c r="F3" s="169"/>
      <c r="G3" s="169"/>
      <c r="H3" s="170"/>
      <c r="I3" s="2"/>
      <c r="J3" s="2"/>
      <c r="K3" s="2"/>
      <c r="L3" s="2"/>
      <c r="M3" s="2"/>
    </row>
    <row r="4" spans="1:13" ht="15" customHeight="1" x14ac:dyDescent="0.25">
      <c r="A4" s="110"/>
      <c r="C4" s="165"/>
      <c r="D4" s="121"/>
      <c r="E4" s="157" t="s">
        <v>1</v>
      </c>
      <c r="F4" s="158"/>
      <c r="G4" s="158"/>
      <c r="H4" s="156"/>
      <c r="I4" s="2"/>
      <c r="J4" s="2"/>
      <c r="K4" s="2"/>
      <c r="L4" s="14"/>
      <c r="M4" s="15"/>
    </row>
    <row r="5" spans="1:13" ht="15" customHeight="1" x14ac:dyDescent="0.25">
      <c r="A5" s="110"/>
      <c r="C5" s="165"/>
      <c r="D5" s="121"/>
      <c r="E5" s="130" t="s">
        <v>212</v>
      </c>
      <c r="F5" s="110"/>
      <c r="G5" s="110"/>
      <c r="H5" s="119"/>
      <c r="I5" s="2"/>
      <c r="J5" s="2"/>
      <c r="K5" s="2"/>
      <c r="L5" s="136"/>
      <c r="M5" s="110"/>
    </row>
    <row r="6" spans="1:13" ht="15" customHeight="1" x14ac:dyDescent="0.25">
      <c r="A6" s="110"/>
      <c r="C6" s="165"/>
      <c r="D6" s="121"/>
      <c r="E6" s="155" t="s">
        <v>3</v>
      </c>
      <c r="F6" s="108"/>
      <c r="G6" s="108"/>
      <c r="H6" s="156"/>
      <c r="L6" s="16"/>
      <c r="M6" s="17"/>
    </row>
    <row r="7" spans="1:13" ht="15" customHeight="1" x14ac:dyDescent="0.25">
      <c r="A7" s="110"/>
      <c r="C7" s="165"/>
      <c r="D7" s="121"/>
      <c r="E7" s="157" t="s">
        <v>163</v>
      </c>
      <c r="F7" s="158"/>
      <c r="G7" s="158"/>
      <c r="H7" s="156"/>
      <c r="L7" s="16"/>
      <c r="M7" s="18"/>
    </row>
    <row r="8" spans="1:13" ht="13.5" customHeight="1" x14ac:dyDescent="0.2">
      <c r="A8" s="110"/>
      <c r="C8" s="165"/>
      <c r="D8" s="121"/>
      <c r="E8" s="159" t="s">
        <v>162</v>
      </c>
      <c r="F8" s="158"/>
      <c r="G8" s="158"/>
      <c r="H8" s="156"/>
      <c r="J8" s="2"/>
      <c r="K8" s="2"/>
      <c r="L8" s="2"/>
      <c r="M8" s="2"/>
    </row>
    <row r="9" spans="1:13" ht="12.75" x14ac:dyDescent="0.2">
      <c r="A9" s="110"/>
      <c r="C9" s="166"/>
      <c r="D9" s="167"/>
      <c r="E9" s="160" t="s">
        <v>7</v>
      </c>
      <c r="F9" s="161"/>
      <c r="G9" s="161"/>
      <c r="H9" s="162"/>
      <c r="I9" s="2"/>
      <c r="J9" s="2"/>
      <c r="K9" s="2"/>
      <c r="L9" s="2"/>
      <c r="M9" s="2"/>
    </row>
    <row r="10" spans="1:13" ht="18.75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</row>
    <row r="11" spans="1:13" ht="18.75" x14ac:dyDescent="0.3">
      <c r="A11" s="140" t="s">
        <v>128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8"/>
    </row>
    <row r="12" spans="1:13" ht="12.75" x14ac:dyDescent="0.2">
      <c r="A12" s="152" t="s">
        <v>129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29"/>
    </row>
    <row r="13" spans="1:13" ht="12.75" x14ac:dyDescent="0.2">
      <c r="A13" s="153" t="s">
        <v>8</v>
      </c>
      <c r="B13" s="154" t="s">
        <v>130</v>
      </c>
      <c r="C13" s="112"/>
      <c r="D13" s="117"/>
      <c r="E13" s="153" t="s">
        <v>131</v>
      </c>
      <c r="F13" s="153" t="s">
        <v>132</v>
      </c>
      <c r="G13" s="153" t="s">
        <v>133</v>
      </c>
      <c r="H13" s="153" t="s">
        <v>134</v>
      </c>
      <c r="I13" s="152" t="s">
        <v>135</v>
      </c>
      <c r="J13" s="143"/>
      <c r="K13" s="129"/>
    </row>
    <row r="14" spans="1:13" ht="12.75" x14ac:dyDescent="0.2">
      <c r="A14" s="147"/>
      <c r="B14" s="114"/>
      <c r="C14" s="115"/>
      <c r="D14" s="123"/>
      <c r="E14" s="147"/>
      <c r="F14" s="147"/>
      <c r="G14" s="147"/>
      <c r="H14" s="147"/>
      <c r="I14" s="39" t="s">
        <v>136</v>
      </c>
      <c r="J14" s="39" t="s">
        <v>137</v>
      </c>
      <c r="K14" s="39" t="s">
        <v>138</v>
      </c>
    </row>
    <row r="15" spans="1:13" x14ac:dyDescent="0.25">
      <c r="A15" s="40">
        <v>1</v>
      </c>
      <c r="B15" s="150" t="s">
        <v>139</v>
      </c>
      <c r="C15" s="143"/>
      <c r="D15" s="129"/>
      <c r="E15" s="74"/>
      <c r="F15" s="42">
        <v>0.03</v>
      </c>
      <c r="G15" s="41"/>
      <c r="H15" s="40" t="s">
        <v>140</v>
      </c>
      <c r="I15" s="43">
        <v>0.03</v>
      </c>
      <c r="J15" s="43">
        <v>0.04</v>
      </c>
      <c r="K15" s="43">
        <v>5.5E-2</v>
      </c>
    </row>
    <row r="16" spans="1:13" x14ac:dyDescent="0.25">
      <c r="A16" s="40">
        <v>2</v>
      </c>
      <c r="B16" s="150" t="s">
        <v>141</v>
      </c>
      <c r="C16" s="143"/>
      <c r="D16" s="129"/>
      <c r="E16" s="74"/>
      <c r="F16" s="42">
        <v>8.0000000000000002E-3</v>
      </c>
      <c r="G16" s="41"/>
      <c r="H16" s="40" t="s">
        <v>140</v>
      </c>
      <c r="I16" s="43">
        <v>8.0000000000000002E-3</v>
      </c>
      <c r="J16" s="43">
        <v>8.0000000000000002E-3</v>
      </c>
      <c r="K16" s="43">
        <v>0.01</v>
      </c>
    </row>
    <row r="17" spans="1:11" x14ac:dyDescent="0.25">
      <c r="A17" s="40">
        <v>3</v>
      </c>
      <c r="B17" s="150" t="s">
        <v>142</v>
      </c>
      <c r="C17" s="143"/>
      <c r="D17" s="129"/>
      <c r="E17" s="74"/>
      <c r="F17" s="42">
        <v>9.7000000000000003E-3</v>
      </c>
      <c r="G17" s="41"/>
      <c r="H17" s="40" t="s">
        <v>140</v>
      </c>
      <c r="I17" s="43">
        <v>9.7000000000000003E-3</v>
      </c>
      <c r="J17" s="43">
        <v>1.2699999999999999E-2</v>
      </c>
      <c r="K17" s="43">
        <v>1.2699999999999999E-2</v>
      </c>
    </row>
    <row r="18" spans="1:11" x14ac:dyDescent="0.25">
      <c r="A18" s="40">
        <v>4</v>
      </c>
      <c r="B18" s="150" t="s">
        <v>143</v>
      </c>
      <c r="C18" s="143"/>
      <c r="D18" s="129"/>
      <c r="E18" s="74"/>
      <c r="F18" s="42">
        <v>5.8999999999999999E-3</v>
      </c>
      <c r="G18" s="41"/>
      <c r="H18" s="40" t="s">
        <v>140</v>
      </c>
      <c r="I18" s="43">
        <v>5.8999999999999999E-3</v>
      </c>
      <c r="J18" s="43">
        <v>1.23E-2</v>
      </c>
      <c r="K18" s="43">
        <v>1.3899999999999999E-2</v>
      </c>
    </row>
    <row r="19" spans="1:11" x14ac:dyDescent="0.25">
      <c r="A19" s="40">
        <v>5</v>
      </c>
      <c r="B19" s="150" t="s">
        <v>144</v>
      </c>
      <c r="C19" s="143"/>
      <c r="D19" s="129"/>
      <c r="E19" s="74"/>
      <c r="F19" s="42">
        <v>6.2399999999999997E-2</v>
      </c>
      <c r="G19" s="41"/>
      <c r="H19" s="40" t="s">
        <v>140</v>
      </c>
      <c r="I19" s="43">
        <v>6.1600000000000002E-2</v>
      </c>
      <c r="J19" s="43">
        <v>7.3999999999999996E-2</v>
      </c>
      <c r="K19" s="43">
        <v>8.9599999999999999E-2</v>
      </c>
    </row>
    <row r="20" spans="1:11" x14ac:dyDescent="0.25">
      <c r="A20" s="40">
        <v>6</v>
      </c>
      <c r="B20" s="150" t="s">
        <v>145</v>
      </c>
      <c r="C20" s="143"/>
      <c r="D20" s="129"/>
      <c r="E20" s="74"/>
      <c r="F20" s="42">
        <f>SUM(F21:F24)</f>
        <v>0.1115</v>
      </c>
      <c r="G20" s="149" t="s">
        <v>146</v>
      </c>
      <c r="H20" s="112"/>
      <c r="I20" s="112"/>
      <c r="J20" s="112"/>
      <c r="K20" s="117"/>
    </row>
    <row r="21" spans="1:11" ht="15.75" customHeight="1" x14ac:dyDescent="0.2">
      <c r="A21" s="44">
        <v>43836</v>
      </c>
      <c r="B21" s="150" t="s">
        <v>147</v>
      </c>
      <c r="C21" s="143"/>
      <c r="D21" s="143"/>
      <c r="E21" s="129"/>
      <c r="F21" s="42">
        <v>6.4999999999999997E-3</v>
      </c>
      <c r="G21" s="113"/>
      <c r="H21" s="110"/>
      <c r="I21" s="110"/>
      <c r="J21" s="110"/>
      <c r="K21" s="119"/>
    </row>
    <row r="22" spans="1:11" ht="15.75" customHeight="1" x14ac:dyDescent="0.2">
      <c r="A22" s="44">
        <v>43867</v>
      </c>
      <c r="B22" s="150" t="s">
        <v>148</v>
      </c>
      <c r="C22" s="143"/>
      <c r="D22" s="143"/>
      <c r="E22" s="129"/>
      <c r="F22" s="42">
        <v>0.03</v>
      </c>
      <c r="G22" s="113"/>
      <c r="H22" s="110"/>
      <c r="I22" s="110"/>
      <c r="J22" s="110"/>
      <c r="K22" s="119"/>
    </row>
    <row r="23" spans="1:11" ht="15.75" customHeight="1" x14ac:dyDescent="0.2">
      <c r="A23" s="44">
        <v>43896</v>
      </c>
      <c r="B23" s="150" t="s">
        <v>149</v>
      </c>
      <c r="C23" s="143"/>
      <c r="D23" s="143"/>
      <c r="E23" s="129"/>
      <c r="F23" s="42">
        <v>0.03</v>
      </c>
      <c r="G23" s="113"/>
      <c r="H23" s="110"/>
      <c r="I23" s="110"/>
      <c r="J23" s="110"/>
      <c r="K23" s="119"/>
    </row>
    <row r="24" spans="1:11" ht="15.75" customHeight="1" x14ac:dyDescent="0.2">
      <c r="A24" s="44">
        <v>43927</v>
      </c>
      <c r="B24" s="150" t="s">
        <v>150</v>
      </c>
      <c r="C24" s="143"/>
      <c r="D24" s="143"/>
      <c r="E24" s="129"/>
      <c r="F24" s="42">
        <v>4.4999999999999998E-2</v>
      </c>
      <c r="G24" s="113"/>
      <c r="H24" s="110"/>
      <c r="I24" s="110"/>
      <c r="J24" s="110"/>
      <c r="K24" s="119"/>
    </row>
    <row r="25" spans="1:11" ht="15.75" customHeight="1" x14ac:dyDescent="0.25">
      <c r="A25" s="151"/>
      <c r="B25" s="115"/>
      <c r="C25" s="115"/>
      <c r="D25" s="115"/>
      <c r="E25" s="115"/>
      <c r="F25" s="123"/>
      <c r="G25" s="113"/>
      <c r="H25" s="110"/>
      <c r="I25" s="110"/>
      <c r="J25" s="110"/>
      <c r="K25" s="119"/>
    </row>
    <row r="26" spans="1:11" ht="15.75" customHeight="1" x14ac:dyDescent="0.25">
      <c r="A26" s="152" t="s">
        <v>151</v>
      </c>
      <c r="B26" s="143"/>
      <c r="C26" s="143"/>
      <c r="D26" s="129"/>
      <c r="E26" s="41"/>
      <c r="F26" s="41"/>
      <c r="G26" s="114"/>
      <c r="H26" s="115"/>
      <c r="I26" s="115"/>
      <c r="J26" s="115"/>
      <c r="K26" s="123"/>
    </row>
    <row r="27" spans="1:11" ht="15.75" customHeight="1" x14ac:dyDescent="0.25">
      <c r="A27" s="152" t="s">
        <v>152</v>
      </c>
      <c r="B27" s="143"/>
      <c r="C27" s="143"/>
      <c r="D27" s="129"/>
      <c r="E27" s="41"/>
      <c r="F27" s="41"/>
      <c r="G27" s="150" t="s">
        <v>153</v>
      </c>
      <c r="H27" s="143"/>
      <c r="I27" s="143"/>
      <c r="J27" s="143"/>
      <c r="K27" s="129"/>
    </row>
    <row r="28" spans="1:11" ht="15.75" customHeight="1" x14ac:dyDescent="0.2">
      <c r="A28" s="152" t="s">
        <v>154</v>
      </c>
      <c r="B28" s="143"/>
      <c r="C28" s="143"/>
      <c r="D28" s="143"/>
      <c r="E28" s="129"/>
      <c r="F28" s="42">
        <f>ROUND((((1+(F15+F16+F17))*(1+F18)*(1+F19))/(1-F20))-1,4)</f>
        <v>0.26019999999999999</v>
      </c>
      <c r="G28" s="150" t="s">
        <v>155</v>
      </c>
      <c r="H28" s="143"/>
      <c r="I28" s="143"/>
      <c r="J28" s="143"/>
      <c r="K28" s="129"/>
    </row>
    <row r="29" spans="1:11" ht="15.75" customHeight="1" x14ac:dyDescent="0.25">
      <c r="A29" s="46"/>
      <c r="B29" s="45"/>
      <c r="C29" s="45"/>
      <c r="D29" s="45"/>
      <c r="E29" s="45"/>
      <c r="F29" s="49"/>
      <c r="G29" s="150" t="s">
        <v>156</v>
      </c>
      <c r="H29" s="143"/>
      <c r="I29" s="143"/>
      <c r="J29" s="143"/>
      <c r="K29" s="129"/>
    </row>
    <row r="30" spans="1:11" ht="15.75" customHeight="1" thickBot="1" x14ac:dyDescent="0.25">
      <c r="A30" s="45"/>
      <c r="B30" s="45"/>
      <c r="C30" s="45"/>
      <c r="D30" s="45"/>
      <c r="E30" s="45"/>
      <c r="F30" s="49"/>
      <c r="G30" s="150" t="s">
        <v>157</v>
      </c>
      <c r="H30" s="143"/>
      <c r="I30" s="143"/>
      <c r="J30" s="143"/>
      <c r="K30" s="129"/>
    </row>
    <row r="31" spans="1:11" ht="15.75" customHeight="1" thickBot="1" x14ac:dyDescent="0.25">
      <c r="A31" s="172" t="s">
        <v>180</v>
      </c>
      <c r="B31" s="173"/>
      <c r="C31" s="173"/>
      <c r="D31" s="174"/>
      <c r="E31" s="45"/>
      <c r="F31" s="49"/>
      <c r="G31" s="150" t="s">
        <v>158</v>
      </c>
      <c r="H31" s="143"/>
      <c r="I31" s="143"/>
      <c r="J31" s="143"/>
      <c r="K31" s="129"/>
    </row>
    <row r="32" spans="1:11" ht="15.75" customHeight="1" thickBot="1" x14ac:dyDescent="0.25">
      <c r="A32" s="52" t="s">
        <v>181</v>
      </c>
      <c r="B32" s="53">
        <v>0.2034</v>
      </c>
      <c r="C32" s="53">
        <v>0.22120000000000001</v>
      </c>
      <c r="D32" s="53">
        <v>0.25</v>
      </c>
      <c r="E32" s="45"/>
      <c r="F32" s="49"/>
      <c r="G32" s="150" t="s">
        <v>159</v>
      </c>
      <c r="H32" s="143"/>
      <c r="I32" s="143"/>
      <c r="J32" s="143"/>
      <c r="K32" s="129"/>
    </row>
    <row r="33" spans="1:11" ht="15.75" customHeight="1" thickBot="1" x14ac:dyDescent="0.25">
      <c r="A33" s="52" t="s">
        <v>182</v>
      </c>
      <c r="B33" s="53">
        <v>0.2601</v>
      </c>
      <c r="C33" s="53">
        <v>0.2787</v>
      </c>
      <c r="D33" s="53">
        <v>0.30890000000000001</v>
      </c>
      <c r="E33" s="45"/>
      <c r="F33" s="49"/>
      <c r="G33" s="150" t="s">
        <v>160</v>
      </c>
      <c r="H33" s="143"/>
      <c r="I33" s="143"/>
      <c r="J33" s="143"/>
      <c r="K33" s="129"/>
    </row>
    <row r="34" spans="1:11" ht="15.75" customHeight="1" x14ac:dyDescent="0.2">
      <c r="A34" s="50"/>
      <c r="B34" s="50"/>
      <c r="C34" s="50"/>
      <c r="D34" s="50"/>
      <c r="E34" s="50"/>
      <c r="F34" s="51"/>
      <c r="G34" s="150" t="s">
        <v>161</v>
      </c>
      <c r="H34" s="143"/>
      <c r="I34" s="143"/>
      <c r="J34" s="143"/>
      <c r="K34" s="129"/>
    </row>
    <row r="35" spans="1:11" ht="15.75" customHeight="1" x14ac:dyDescent="0.25">
      <c r="A35" s="171"/>
      <c r="B35" s="143"/>
      <c r="C35" s="143"/>
      <c r="D35" s="143"/>
      <c r="E35" s="143"/>
      <c r="F35" s="143"/>
      <c r="G35" s="143"/>
      <c r="H35" s="143"/>
      <c r="I35" s="143"/>
      <c r="J35" s="143"/>
      <c r="K35" s="129"/>
    </row>
    <row r="36" spans="1:11" ht="15.75" customHeight="1" x14ac:dyDescent="0.2"/>
    <row r="37" spans="1:11" ht="15.75" customHeight="1" x14ac:dyDescent="0.3">
      <c r="A37" s="140"/>
      <c r="B37" s="107"/>
      <c r="C37" s="107"/>
      <c r="D37" s="107"/>
      <c r="E37" s="107"/>
      <c r="F37" s="107"/>
      <c r="G37" s="107"/>
      <c r="H37" s="107"/>
      <c r="I37" s="107"/>
      <c r="J37" s="107"/>
      <c r="K37" s="108"/>
    </row>
    <row r="38" spans="1:11" ht="15.75" customHeight="1" x14ac:dyDescent="0.2"/>
    <row r="39" spans="1:11" ht="15.75" customHeight="1" x14ac:dyDescent="0.2"/>
    <row r="40" spans="1:11" ht="15.75" customHeight="1" x14ac:dyDescent="0.2"/>
    <row r="41" spans="1:11" ht="15.75" customHeight="1" x14ac:dyDescent="0.2"/>
    <row r="42" spans="1:11" ht="15.75" customHeight="1" x14ac:dyDescent="0.2"/>
    <row r="43" spans="1:11" ht="15.75" customHeight="1" x14ac:dyDescent="0.2"/>
    <row r="44" spans="1:11" ht="15.75" customHeight="1" x14ac:dyDescent="0.2"/>
    <row r="45" spans="1:11" ht="15.75" customHeight="1" x14ac:dyDescent="0.2"/>
    <row r="46" spans="1:11" ht="15.75" customHeight="1" x14ac:dyDescent="0.2"/>
    <row r="47" spans="1:11" ht="15.75" customHeight="1" x14ac:dyDescent="0.2"/>
    <row r="48" spans="1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</sheetData>
  <mergeCells count="46">
    <mergeCell ref="G31:K31"/>
    <mergeCell ref="G32:K32"/>
    <mergeCell ref="G33:K33"/>
    <mergeCell ref="G34:K34"/>
    <mergeCell ref="A35:K35"/>
    <mergeCell ref="A31:D31"/>
    <mergeCell ref="A37:K37"/>
    <mergeCell ref="A1:K1"/>
    <mergeCell ref="A3:A9"/>
    <mergeCell ref="C3:D9"/>
    <mergeCell ref="E3:H3"/>
    <mergeCell ref="E4:H4"/>
    <mergeCell ref="E5:H5"/>
    <mergeCell ref="A27:D27"/>
    <mergeCell ref="A28:E28"/>
    <mergeCell ref="B15:D15"/>
    <mergeCell ref="B16:D16"/>
    <mergeCell ref="B17:D17"/>
    <mergeCell ref="B18:D18"/>
    <mergeCell ref="B19:D19"/>
    <mergeCell ref="B20:D20"/>
    <mergeCell ref="B21:E21"/>
    <mergeCell ref="L5:M5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E6:H6"/>
    <mergeCell ref="E7:H7"/>
    <mergeCell ref="E8:H8"/>
    <mergeCell ref="E9:H9"/>
    <mergeCell ref="B22:E22"/>
    <mergeCell ref="B23:E23"/>
    <mergeCell ref="B24:E24"/>
    <mergeCell ref="A25:F25"/>
    <mergeCell ref="A26:D26"/>
    <mergeCell ref="G20:K26"/>
    <mergeCell ref="G27:K27"/>
    <mergeCell ref="G28:K28"/>
    <mergeCell ref="G29:K29"/>
    <mergeCell ref="G30:K30"/>
  </mergeCells>
  <pageMargins left="0.7" right="0.7" top="0.75" bottom="0.75" header="0" footer="0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 GLOBAL</vt:lpstr>
      <vt:lpstr>COMPOSIÇÕES</vt:lpstr>
      <vt:lpstr>CRONOGRAMA</vt:lpstr>
      <vt:lpstr>BDI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2021-04-12T14:35:29Z</cp:lastPrinted>
  <dcterms:created xsi:type="dcterms:W3CDTF">2020-01-10T10:10:48Z</dcterms:created>
  <dcterms:modified xsi:type="dcterms:W3CDTF">2021-04-12T14:36:19Z</dcterms:modified>
</cp:coreProperties>
</file>