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95" windowHeight="7170"/>
  </bookViews>
  <sheets>
    <sheet name="PLANILHA_SERVIÇOS" sheetId="1" r:id="rId1"/>
    <sheet name="CRONOGRAMA" sheetId="2" r:id="rId2"/>
    <sheet name="Plan3" sheetId="3" state="hidden" r:id="rId3"/>
  </sheets>
  <definedNames>
    <definedName name="_xlnm.Print_Area" localSheetId="1">CRONOGRAMA!$A$1:$I$38</definedName>
    <definedName name="_xlnm.Print_Area" localSheetId="0">PLANILHA_SERVIÇOS!$A$3:$L$127</definedName>
  </definedNames>
  <calcPr calcId="125725"/>
</workbook>
</file>

<file path=xl/calcChain.xml><?xml version="1.0" encoding="utf-8"?>
<calcChain xmlns="http://schemas.openxmlformats.org/spreadsheetml/2006/main">
  <c r="H7" i="1"/>
  <c r="H24" i="2"/>
  <c r="G24"/>
  <c r="D22"/>
  <c r="B22"/>
  <c r="D21"/>
  <c r="B21"/>
  <c r="D20"/>
  <c r="B20"/>
  <c r="D19"/>
  <c r="B19"/>
  <c r="D18"/>
  <c r="B18"/>
  <c r="D17"/>
  <c r="B17"/>
  <c r="D16"/>
  <c r="B16"/>
  <c r="D15"/>
  <c r="B15"/>
  <c r="D14"/>
  <c r="B14"/>
  <c r="D13"/>
  <c r="B13"/>
  <c r="D12"/>
  <c r="F24" s="1"/>
  <c r="B12"/>
  <c r="D11"/>
  <c r="K69" i="1"/>
  <c r="K77"/>
  <c r="K89"/>
  <c r="K94"/>
  <c r="K100"/>
  <c r="K105"/>
  <c r="K108"/>
  <c r="K111"/>
  <c r="K118"/>
  <c r="H118"/>
  <c r="H89"/>
  <c r="H94"/>
  <c r="H100"/>
  <c r="H81"/>
  <c r="K81" s="1"/>
  <c r="H77"/>
  <c r="H69"/>
  <c r="H48"/>
  <c r="H64"/>
  <c r="E28"/>
  <c r="D24" i="2" l="1"/>
  <c r="E24"/>
  <c r="F6"/>
  <c r="D24" i="3" l="1"/>
  <c r="D21"/>
  <c r="F76" i="1"/>
  <c r="E52"/>
  <c r="G10"/>
  <c r="E61"/>
  <c r="E60"/>
  <c r="F45"/>
  <c r="F60" s="1"/>
  <c r="N7" i="3"/>
  <c r="J7"/>
  <c r="K7"/>
  <c r="L7"/>
  <c r="I7"/>
  <c r="J6"/>
  <c r="I5"/>
  <c r="L4"/>
  <c r="K4"/>
  <c r="J4"/>
  <c r="I4"/>
  <c r="F11"/>
  <c r="F12"/>
  <c r="F13"/>
  <c r="F10"/>
  <c r="F4"/>
  <c r="F5"/>
  <c r="F6"/>
  <c r="F7"/>
  <c r="F8"/>
  <c r="F3"/>
  <c r="F46" i="1"/>
  <c r="F61" s="1"/>
  <c r="E46"/>
  <c r="E44"/>
  <c r="G35" l="1"/>
  <c r="G107"/>
  <c r="H107" s="1"/>
  <c r="H108" s="1"/>
  <c r="G92"/>
  <c r="H92" s="1"/>
  <c r="G93"/>
  <c r="H93" s="1"/>
  <c r="G97"/>
  <c r="H97" s="1"/>
  <c r="G98"/>
  <c r="H98" s="1"/>
  <c r="G99"/>
  <c r="H99" s="1"/>
  <c r="H35"/>
  <c r="G47"/>
  <c r="H47" s="1"/>
  <c r="G104"/>
  <c r="H104" s="1"/>
  <c r="G62"/>
  <c r="H62" s="1"/>
  <c r="G114"/>
  <c r="H114" s="1"/>
  <c r="H115" s="1"/>
  <c r="G51"/>
  <c r="H51" s="1"/>
  <c r="G103"/>
  <c r="H103" s="1"/>
  <c r="G63"/>
  <c r="H63" s="1"/>
  <c r="G78"/>
  <c r="H78" s="1"/>
  <c r="G59"/>
  <c r="G52"/>
  <c r="H52" s="1"/>
  <c r="G32"/>
  <c r="H32" s="1"/>
  <c r="G16"/>
  <c r="H16" s="1"/>
  <c r="G88"/>
  <c r="H88" s="1"/>
  <c r="G22"/>
  <c r="H22" s="1"/>
  <c r="G21"/>
  <c r="H21" s="1"/>
  <c r="G29"/>
  <c r="H29" s="1"/>
  <c r="G46"/>
  <c r="H46" s="1"/>
  <c r="G74"/>
  <c r="H74" s="1"/>
  <c r="G83"/>
  <c r="G20"/>
  <c r="H20" s="1"/>
  <c r="G28"/>
  <c r="H28" s="1"/>
  <c r="G73"/>
  <c r="H73" s="1"/>
  <c r="G34"/>
  <c r="H34" s="1"/>
  <c r="G19"/>
  <c r="H19" s="1"/>
  <c r="G45"/>
  <c r="H45" s="1"/>
  <c r="G61"/>
  <c r="H61" s="1"/>
  <c r="G72"/>
  <c r="H72" s="1"/>
  <c r="G33"/>
  <c r="H33" s="1"/>
  <c r="G18"/>
  <c r="H18" s="1"/>
  <c r="G80"/>
  <c r="H80" s="1"/>
  <c r="G110"/>
  <c r="H110" s="1"/>
  <c r="G17"/>
  <c r="H17" s="1"/>
  <c r="G44"/>
  <c r="H44" s="1"/>
  <c r="G60"/>
  <c r="H60" s="1"/>
  <c r="G69"/>
  <c r="G79"/>
  <c r="H79" s="1"/>
  <c r="G15"/>
  <c r="H15" s="1"/>
  <c r="H30" s="1"/>
  <c r="H65" s="1"/>
  <c r="K65" s="1"/>
  <c r="G50"/>
  <c r="H50" s="1"/>
  <c r="G76"/>
  <c r="H76" s="1"/>
  <c r="G68"/>
  <c r="H68" s="1"/>
  <c r="G84"/>
  <c r="H84" s="1"/>
  <c r="H85" s="1"/>
  <c r="K85" s="1"/>
  <c r="E57"/>
  <c r="E59" s="1"/>
  <c r="K120" l="1"/>
  <c r="H105"/>
  <c r="H111"/>
  <c r="H59"/>
  <c r="J12" l="1"/>
  <c r="F7" i="2" l="1"/>
  <c r="C17" l="1"/>
  <c r="C16"/>
  <c r="C15"/>
  <c r="C11"/>
  <c r="C13"/>
  <c r="C21"/>
  <c r="C19"/>
  <c r="C12"/>
  <c r="C22"/>
  <c r="C18"/>
  <c r="C14"/>
  <c r="C20"/>
  <c r="H120" i="1"/>
  <c r="H25" i="2"/>
  <c r="G25"/>
  <c r="F25"/>
  <c r="E26"/>
  <c r="F26" s="1"/>
  <c r="G26" s="1"/>
  <c r="H26" s="1"/>
  <c r="E25"/>
  <c r="E27" s="1"/>
  <c r="C25" l="1"/>
  <c r="L116" i="1"/>
  <c r="L100"/>
  <c r="L92"/>
  <c r="L84"/>
  <c r="L76"/>
  <c r="L68"/>
  <c r="L117"/>
  <c r="L109"/>
  <c r="L101"/>
  <c r="L93"/>
  <c r="L85"/>
  <c r="L77"/>
  <c r="L69"/>
  <c r="L112"/>
  <c r="L96"/>
  <c r="L72"/>
  <c r="L105"/>
  <c r="L73"/>
  <c r="L66"/>
  <c r="L107"/>
  <c r="L91"/>
  <c r="L67"/>
  <c r="L118"/>
  <c r="L110"/>
  <c r="L102"/>
  <c r="L94"/>
  <c r="L86"/>
  <c r="L78"/>
  <c r="L70"/>
  <c r="L104"/>
  <c r="L88"/>
  <c r="L113"/>
  <c r="L89"/>
  <c r="L65"/>
  <c r="L114"/>
  <c r="L106"/>
  <c r="L98"/>
  <c r="L90"/>
  <c r="L82"/>
  <c r="L74"/>
  <c r="L99"/>
  <c r="L75"/>
  <c r="L111"/>
  <c r="L103"/>
  <c r="L95"/>
  <c r="L87"/>
  <c r="L79"/>
  <c r="L71"/>
  <c r="L80"/>
  <c r="L97"/>
  <c r="L81"/>
  <c r="L115"/>
  <c r="L83"/>
  <c r="L10"/>
  <c r="L108"/>
  <c r="H10"/>
  <c r="F27" i="2"/>
  <c r="G27" s="1"/>
  <c r="H27" s="1"/>
  <c r="L120" i="1" l="1"/>
  <c r="I63"/>
  <c r="I52"/>
  <c r="I76"/>
  <c r="I60"/>
  <c r="I16"/>
  <c r="I46"/>
  <c r="I62"/>
  <c r="I19"/>
  <c r="I45"/>
  <c r="I117"/>
  <c r="I73"/>
  <c r="I17"/>
  <c r="I35"/>
  <c r="I33"/>
  <c r="I93"/>
  <c r="I104"/>
  <c r="I51"/>
  <c r="I80"/>
  <c r="I29"/>
  <c r="I68"/>
  <c r="I107"/>
  <c r="I15"/>
  <c r="I98"/>
  <c r="I72"/>
  <c r="I110"/>
  <c r="I74"/>
  <c r="I103"/>
  <c r="I59"/>
  <c r="I92"/>
  <c r="I34"/>
  <c r="I61"/>
  <c r="I10"/>
  <c r="I84"/>
  <c r="I47"/>
  <c r="I88"/>
  <c r="I44"/>
  <c r="I99"/>
  <c r="I97"/>
  <c r="I28"/>
  <c r="I120" l="1"/>
</calcChain>
</file>

<file path=xl/sharedStrings.xml><?xml version="1.0" encoding="utf-8"?>
<sst xmlns="http://schemas.openxmlformats.org/spreadsheetml/2006/main" count="239" uniqueCount="164">
  <si>
    <t>ítem</t>
  </si>
  <si>
    <t>serviços</t>
  </si>
  <si>
    <t>R$/unit</t>
  </si>
  <si>
    <t>%</t>
  </si>
  <si>
    <t>unid.</t>
  </si>
  <si>
    <t>qde.</t>
  </si>
  <si>
    <t>m²</t>
  </si>
  <si>
    <t>Proponente:</t>
  </si>
  <si>
    <t xml:space="preserve">Objeto: </t>
  </si>
  <si>
    <t>Local:</t>
  </si>
  <si>
    <t>BDI:</t>
  </si>
  <si>
    <t>Empresa:</t>
  </si>
  <si>
    <t xml:space="preserve">PLANILHA DE SERVIÇOS </t>
  </si>
  <si>
    <t>UNIVERSIDADE ESTADUAL DO NORTE DO PARANÁ-CAMPUS LUIZ MENEGUEL - BANDEIRANTES</t>
  </si>
  <si>
    <t>CAMPUS UENP/BANDEIRANTES - BR 369 KM 54</t>
  </si>
  <si>
    <t>R$- TOTAL C/ BDI</t>
  </si>
  <si>
    <t>data:</t>
  </si>
  <si>
    <t>área da construção:</t>
  </si>
  <si>
    <t>Tipo:</t>
  </si>
  <si>
    <t>R$-unit c/BDI</t>
  </si>
  <si>
    <t>Universidade Estadual do Norte do Paraná - UENP</t>
  </si>
  <si>
    <t xml:space="preserve">                            Divisão de Obras e Manutenção</t>
  </si>
  <si>
    <t>CRONOGRAMA FÍSICO-FINANCEIRO</t>
  </si>
  <si>
    <t>OBRA</t>
  </si>
  <si>
    <t>LOCAL</t>
  </si>
  <si>
    <t>ITEM</t>
  </si>
  <si>
    <t>DESCRIÇÃO DOS SERVIÇOS</t>
  </si>
  <si>
    <t>SERVIÇOS A EXECUTAR-EM %</t>
  </si>
  <si>
    <t>1.º MÊS</t>
  </si>
  <si>
    <t>2.º MÊS</t>
  </si>
  <si>
    <t>3.º MÊS</t>
  </si>
  <si>
    <t>TOTAL SIMPLES EM R$</t>
  </si>
  <si>
    <t>TOTAL SIMPLES EM %</t>
  </si>
  <si>
    <t>TOTAL ACUMULADO EM R$</t>
  </si>
  <si>
    <t>TOTAL ACUMULADO EM %</t>
  </si>
  <si>
    <t>CLM - BANDEIRANTES</t>
  </si>
  <si>
    <t xml:space="preserve">                  CAMPUS   CLM      -          BANDEIRANTES/PR</t>
  </si>
  <si>
    <t xml:space="preserve">                                      Decreto Estadual n.º3909, Publicado no Diario Oficial do Estado do Paraná Eem 01/12/08</t>
  </si>
  <si>
    <t>AREA (m²) :</t>
  </si>
  <si>
    <t>data</t>
  </si>
  <si>
    <t>VALOR DOS SERVIÇOS (R$)</t>
  </si>
  <si>
    <t>REFORÇO ESTRUTURAL - PRÉDIO  BOTÂNICO</t>
  </si>
  <si>
    <t>COD.</t>
  </si>
  <si>
    <t>m</t>
  </si>
  <si>
    <t>CONCRETO ARMADO</t>
  </si>
  <si>
    <t>m³</t>
  </si>
  <si>
    <t>BLOCOS SOBRE BROCAS, DIM 40X40X125CM (9x)</t>
  </si>
  <si>
    <t>BLOCOS SOBRE BROCAS, DIM 40X40X120CM (8x)</t>
  </si>
  <si>
    <t>BLOCOS SOBRE BROCAS, DIM 40X40X40CM (1x)</t>
  </si>
  <si>
    <t xml:space="preserve">PILAR </t>
  </si>
  <si>
    <t>FORMAS</t>
  </si>
  <si>
    <t>PILAR DIM VAR (15X140/20)CM X 300 CM(9X)</t>
  </si>
  <si>
    <t>PILAR DIM  (15X30)CM X 300 CM (5X)</t>
  </si>
  <si>
    <t>VIGAS</t>
  </si>
  <si>
    <t>VIGAS (15X30) - 28M</t>
  </si>
  <si>
    <t>VIGAS (20X60) -5,50M</t>
  </si>
  <si>
    <t>Resp. Téc.:</t>
  </si>
  <si>
    <t>ESTACA A TRADO(BROCA) D=25cm C/CONCRETO Fck=15MPa+20kg ACO/m³ MOLDADA IN - LOCO (31x)</t>
  </si>
  <si>
    <t>ESCAVACAO MANUAL A CEU ABERTO EM MATERIAL DE 1ª CATEGORIA, EM PROFUNDIDADE ATE 0,50m</t>
  </si>
  <si>
    <t>FORMA TABUAS MADEIRA 3A P/ PECAS CONCRETO ARM, REAPR 2X, INCL MONTAGEM E DESMONTAGEM.</t>
  </si>
  <si>
    <t>ARMACAO ACO CA - 50, DIAM. 6,3 (1/4") A 12,5MM(1/2") - FORNECIMENTO/ CORTE (PERDA DE 10%) / DOBRA / COLOCACAO.</t>
  </si>
  <si>
    <t>KG</t>
  </si>
  <si>
    <t>kg</t>
  </si>
  <si>
    <t>PERFURACAO MANUAL DIAMETRO 20 CM (5 TF)</t>
  </si>
  <si>
    <t>CONCRETO FCK= 20,0 MPA ( 1: 2,5:3) , INCLUIDO PREPARO MECANICO, LANCAMENTO E ADENSAMENTO.</t>
  </si>
  <si>
    <t>BROCAS</t>
  </si>
  <si>
    <t>BLOCOS</t>
  </si>
  <si>
    <t>N1</t>
  </si>
  <si>
    <t>N2</t>
  </si>
  <si>
    <t>N3</t>
  </si>
  <si>
    <t>N4</t>
  </si>
  <si>
    <t>N5</t>
  </si>
  <si>
    <t>N6</t>
  </si>
  <si>
    <t>BIT</t>
  </si>
  <si>
    <t>QDE</t>
  </si>
  <si>
    <t>COMP UM</t>
  </si>
  <si>
    <t>COMP TOT</t>
  </si>
  <si>
    <t>PILARES</t>
  </si>
  <si>
    <t>DEMOLICAO DE ALVENARIA DE TIJOLOS FURADOS S/REAPROVEITAMENTO (ABERTURA P/ EMBUTIMENTO DO PILAR)</t>
  </si>
  <si>
    <t>DEMOLICAO MANUAL DE  CAPA DE CONCRETO DA LAJE</t>
  </si>
  <si>
    <t>pç</t>
  </si>
  <si>
    <t>RETIRADA DE TELHAS DE CERAMICAS C/REAPROVEITAMENTO</t>
  </si>
  <si>
    <t>[Duas paredes internas, no alinhamento do pilar P6 e P12]</t>
  </si>
  <si>
    <t>Ver anexo "REPAROS NA TRINCA DA PAREDE"</t>
  </si>
  <si>
    <t>RECOLOCACAO DE TELHAS CERAMICAS TIPO FRANCESA, CONSIDERANDO REAPROVEITAMENTO DE MATERIAL</t>
  </si>
  <si>
    <t>REMOÇÃO DE PISO, FAIXA DE 1M DE LARGURA X 8m DE EXTENSÃO</t>
  </si>
  <si>
    <t>APILOAMENTO E CONCRETO MAGRO</t>
  </si>
  <si>
    <t>COLOCAÇÃO DE CERÂMICA INCLUSIVE RODAPÉ CERÂMICO</t>
  </si>
  <si>
    <t>PISO INTERNO - RECEPÇÃO</t>
  </si>
  <si>
    <t>FÔRRO</t>
  </si>
  <si>
    <t>PINTURA</t>
  </si>
  <si>
    <t>JANELA BASCULANTE EM CHAPA DE ACO INCLUSIVE VIDRO</t>
  </si>
  <si>
    <t>EMBOCO TRACO 1:2:11 (CIMENTO, CAL E AREIA), ESPESSURA 2,0CM, PREPARO MECANICO.</t>
  </si>
  <si>
    <t>REPINTURA C/TINTA LATEX PVA P/INTERIOR SOBRE SUPERF EM BOM ESTADO E NA COR EXISTENTE INCL LIMPEZA LEVE LIXAMENTO C/LIXA FINA UMA DEMAO DESELADOR E UMA DE ACABAMENTO</t>
  </si>
  <si>
    <t>ELÉTRICA</t>
  </si>
  <si>
    <t>VB</t>
  </si>
  <si>
    <t>REPAROS NA FIAÇÃO</t>
  </si>
  <si>
    <t>X</t>
  </si>
  <si>
    <t>FINALIZAÇÃO</t>
  </si>
  <si>
    <t>TOTAL DO ÍTEM</t>
  </si>
  <si>
    <t>PRÉDIO - BOTÂNICO</t>
  </si>
  <si>
    <t xml:space="preserve">VALOR DA REFORMA: </t>
  </si>
  <si>
    <t>REPAROS DA COPA,  SANITÁRIOS, REDES HIDRÁULICA E SANITÁRIA</t>
  </si>
  <si>
    <t>TOTAL GERAL</t>
  </si>
  <si>
    <t>4.º MÊS</t>
  </si>
  <si>
    <t>SANITÁRIOS / COPA (a ser definido)</t>
  </si>
  <si>
    <t>Arquiteto / Engenheiro:</t>
  </si>
  <si>
    <t>CREA / CAU:</t>
  </si>
  <si>
    <t xml:space="preserve">Data: </t>
  </si>
  <si>
    <t>Local, data:</t>
  </si>
  <si>
    <t>Eng. Civil Lincoln Makoto Nozaki</t>
  </si>
  <si>
    <t>REFORÇO ESTRUTURAL</t>
  </si>
  <si>
    <t>RETIRADA DE JANELA 200X100 S/ REAPROVEITAMENTO</t>
  </si>
  <si>
    <t>1.1</t>
  </si>
  <si>
    <t>1.2</t>
  </si>
  <si>
    <t>1.3</t>
  </si>
  <si>
    <t xml:space="preserve">REPARO  -  PAREDES </t>
  </si>
  <si>
    <t>REPARO - PISO INTERNO - AUDITÓRIO E RECEPÇÃO</t>
  </si>
  <si>
    <t>FÔRRO DE GESSO ACARTONADO EM PLACAS, INCLUSIVE FIXACAO      [local: RECEPÇÃO]</t>
  </si>
  <si>
    <t>REPARO/EXECUÇÃO - CALÇADA EXTERNA</t>
  </si>
  <si>
    <t>REPARO - BANCADAS EM ALVENARIA</t>
  </si>
  <si>
    <t>AZULEJO 30X30 OU 40X40  COM REJUNTAMENTO</t>
  </si>
  <si>
    <t>PRATELEIRA EM PLACA DE GRANILITE OU CONCRETO POLIDO LARGURA 40CM</t>
  </si>
  <si>
    <t>PAREDE E PIA</t>
  </si>
  <si>
    <t>PAREDE EM ALVENARIA, ALTURA 2,0M, EMBOÇO E REBOCO</t>
  </si>
  <si>
    <t>AZULEJO 40X40 BRANCO [FAIXA 40CM FRENTE E LATERAL DA PIA]</t>
  </si>
  <si>
    <t>PIA DE COZINHA, UMA CUBA, INOX, C/ TORNEIRA E LIGAÇÕES</t>
  </si>
  <si>
    <t>PÇ</t>
  </si>
  <si>
    <t>ELETROD. APARENTES/ CALHAS/ LUMINÁRIAS/ TOMADAS/ INTERRUPTORES / DISJUNTORES - NOVOS</t>
  </si>
  <si>
    <t>REPAROS-TELHADO</t>
  </si>
  <si>
    <t>LIMPEZA FINAL, TRANSPORTES</t>
  </si>
  <si>
    <t>TOTAL DO SUB- ÍTEM</t>
  </si>
  <si>
    <t>GB</t>
  </si>
  <si>
    <t xml:space="preserve"> % dos itens</t>
  </si>
  <si>
    <t xml:space="preserve"> % dos totais</t>
  </si>
  <si>
    <t>8.1</t>
  </si>
  <si>
    <t>8.2</t>
  </si>
  <si>
    <t>8.3</t>
  </si>
  <si>
    <t>9.1</t>
  </si>
  <si>
    <t>9.2</t>
  </si>
  <si>
    <t>7.1</t>
  </si>
  <si>
    <t>7.2</t>
  </si>
  <si>
    <t>3.1</t>
  </si>
  <si>
    <t>3.2</t>
  </si>
  <si>
    <t>3.3</t>
  </si>
  <si>
    <t>1.3.1</t>
  </si>
  <si>
    <t>1.3.2</t>
  </si>
  <si>
    <t>1.3.3</t>
  </si>
  <si>
    <t>1.3.4</t>
  </si>
  <si>
    <t>1.3.5</t>
  </si>
  <si>
    <t>1.2.1</t>
  </si>
  <si>
    <t>1.2.2</t>
  </si>
  <si>
    <t>1.2.3</t>
  </si>
  <si>
    <t>1.2.4</t>
  </si>
  <si>
    <t>1.2.5</t>
  </si>
  <si>
    <t>1.2.6</t>
  </si>
  <si>
    <t>1.3.6</t>
  </si>
  <si>
    <t>1.3.7</t>
  </si>
  <si>
    <t>REPARO / EXECUCAO DE CALCADA EM CONCRETO 1:3:5 (FCK=12 MPA) , E= 7cm   [TODO PERÍMETRO  DA EDIFICAÇÃO]</t>
  </si>
  <si>
    <t>SESSENTA E CINCO MIL REAIS</t>
  </si>
  <si>
    <t>Data: 06/08/2014</t>
  </si>
  <si>
    <t xml:space="preserve"> Decreto Estadual n.º3909, Publicado no Diario Oficial do Estado do Paraná Eem 01/12/08</t>
  </si>
  <si>
    <t>ALVENARIA C/LAJE</t>
  </si>
  <si>
    <t>VALOR TOTAL=</t>
  </si>
</sst>
</file>

<file path=xl/styles.xml><?xml version="1.0" encoding="utf-8"?>
<styleSheet xmlns="http://schemas.openxmlformats.org/spreadsheetml/2006/main">
  <numFmts count="5">
    <numFmt numFmtId="7" formatCode="&quot;R$&quot;\ #,##0.00;\-&quot;R$&quot;\ #,##0.00"/>
    <numFmt numFmtId="43" formatCode="_-* #,##0.00_-;\-* #,##0.00_-;_-* &quot;-&quot;??_-;_-@_-"/>
    <numFmt numFmtId="164" formatCode="[$-416]d\-mmm\-yy;@"/>
    <numFmt numFmtId="165" formatCode="0.0"/>
    <numFmt numFmtId="168" formatCode="&quot;R$&quot;\ #,##0.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4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43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0" xfId="0" applyNumberFormat="1" applyFont="1"/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9" fontId="0" fillId="0" borderId="0" xfId="2" applyFont="1"/>
    <xf numFmtId="0" fontId="0" fillId="0" borderId="9" xfId="0" applyBorder="1"/>
    <xf numFmtId="9" fontId="0" fillId="0" borderId="9" xfId="2" applyFont="1" applyBorder="1"/>
    <xf numFmtId="9" fontId="0" fillId="0" borderId="2" xfId="2" applyFont="1" applyBorder="1"/>
    <xf numFmtId="0" fontId="0" fillId="0" borderId="3" xfId="0" applyBorder="1"/>
    <xf numFmtId="43" fontId="0" fillId="0" borderId="2" xfId="0" applyNumberFormat="1" applyBorder="1"/>
    <xf numFmtId="9" fontId="0" fillId="0" borderId="5" xfId="2" applyFont="1" applyBorder="1"/>
    <xf numFmtId="9" fontId="0" fillId="0" borderId="5" xfId="0" applyNumberFormat="1" applyBorder="1"/>
    <xf numFmtId="0" fontId="0" fillId="0" borderId="6" xfId="0" applyBorder="1"/>
    <xf numFmtId="0" fontId="0" fillId="0" borderId="4" xfId="0" applyBorder="1" applyAlignment="1">
      <alignment horizontal="right"/>
    </xf>
    <xf numFmtId="4" fontId="0" fillId="0" borderId="0" xfId="0" applyNumberFormat="1" applyBorder="1"/>
    <xf numFmtId="0" fontId="0" fillId="0" borderId="8" xfId="0" applyBorder="1" applyAlignment="1">
      <alignment horizontal="right"/>
    </xf>
    <xf numFmtId="164" fontId="0" fillId="0" borderId="10" xfId="0" applyNumberFormat="1" applyBorder="1"/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43" fontId="0" fillId="2" borderId="2" xfId="0" applyNumberFormat="1" applyFill="1" applyBorder="1"/>
    <xf numFmtId="43" fontId="7" fillId="2" borderId="2" xfId="1" applyFont="1" applyFill="1" applyBorder="1"/>
    <xf numFmtId="0" fontId="0" fillId="2" borderId="3" xfId="0" applyFill="1" applyBorder="1"/>
    <xf numFmtId="43" fontId="0" fillId="2" borderId="2" xfId="2" applyNumberFormat="1" applyFont="1" applyFill="1" applyBorder="1"/>
    <xf numFmtId="4" fontId="0" fillId="2" borderId="2" xfId="0" applyNumberFormat="1" applyFill="1" applyBorder="1"/>
    <xf numFmtId="4" fontId="0" fillId="2" borderId="3" xfId="0" applyNumberFormat="1" applyFill="1" applyBorder="1"/>
    <xf numFmtId="0" fontId="9" fillId="0" borderId="16" xfId="0" applyFont="1" applyFill="1" applyBorder="1"/>
    <xf numFmtId="0" fontId="9" fillId="0" borderId="17" xfId="0" applyFont="1" applyFill="1" applyBorder="1"/>
    <xf numFmtId="0" fontId="9" fillId="0" borderId="7" xfId="0" applyFont="1" applyFill="1" applyBorder="1"/>
    <xf numFmtId="0" fontId="0" fillId="0" borderId="0" xfId="0" applyAlignment="1">
      <alignment horizontal="center" vertical="center"/>
    </xf>
    <xf numFmtId="43" fontId="0" fillId="0" borderId="0" xfId="1" applyFont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43" fontId="0" fillId="0" borderId="0" xfId="1" applyFont="1" applyAlignment="1">
      <alignment horizontal="right" vertical="center"/>
    </xf>
    <xf numFmtId="43" fontId="0" fillId="0" borderId="0" xfId="1" applyFont="1" applyAlignment="1">
      <alignment horizontal="right"/>
    </xf>
    <xf numFmtId="43" fontId="0" fillId="0" borderId="0" xfId="1" applyFont="1"/>
    <xf numFmtId="10" fontId="0" fillId="0" borderId="2" xfId="2" applyNumberFormat="1" applyFont="1" applyBorder="1"/>
    <xf numFmtId="10" fontId="0" fillId="0" borderId="2" xfId="0" applyNumberForma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3" fontId="0" fillId="0" borderId="2" xfId="1" applyFont="1" applyBorder="1" applyAlignment="1">
      <alignment horizontal="right" vertical="center"/>
    </xf>
    <xf numFmtId="43" fontId="0" fillId="0" borderId="2" xfId="1" applyFont="1" applyBorder="1" applyAlignment="1">
      <alignment vertical="center"/>
    </xf>
    <xf numFmtId="43" fontId="0" fillId="0" borderId="2" xfId="1" applyFont="1" applyBorder="1" applyAlignment="1">
      <alignment horizontal="right"/>
    </xf>
    <xf numFmtId="43" fontId="2" fillId="0" borderId="2" xfId="1" applyFont="1" applyBorder="1" applyAlignment="1">
      <alignment vertical="center"/>
    </xf>
    <xf numFmtId="43" fontId="2" fillId="0" borderId="2" xfId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0" fillId="0" borderId="2" xfId="0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43" fontId="2" fillId="0" borderId="2" xfId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/>
    </xf>
    <xf numFmtId="43" fontId="0" fillId="0" borderId="2" xfId="1" applyFont="1" applyBorder="1" applyAlignment="1"/>
    <xf numFmtId="0" fontId="3" fillId="0" borderId="2" xfId="0" applyFont="1" applyFill="1" applyBorder="1" applyAlignment="1">
      <alignment vertical="center"/>
    </xf>
    <xf numFmtId="43" fontId="3" fillId="0" borderId="2" xfId="0" applyNumberFormat="1" applyFont="1" applyFill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43" fontId="2" fillId="0" borderId="2" xfId="1" applyFont="1" applyBorder="1" applyAlignment="1">
      <alignment horizontal="center"/>
    </xf>
    <xf numFmtId="0" fontId="11" fillId="0" borderId="2" xfId="0" applyFont="1" applyFill="1" applyBorder="1" applyAlignment="1">
      <alignment horizontal="right" wrapText="1"/>
    </xf>
    <xf numFmtId="43" fontId="11" fillId="0" borderId="2" xfId="1" applyFont="1" applyBorder="1" applyAlignment="1">
      <alignment horizontal="center" vertical="center"/>
    </xf>
    <xf numFmtId="43" fontId="12" fillId="0" borderId="2" xfId="1" applyFont="1" applyBorder="1" applyAlignment="1">
      <alignment horizontal="right" vertical="center"/>
    </xf>
    <xf numFmtId="43" fontId="12" fillId="0" borderId="2" xfId="1" applyFont="1" applyBorder="1" applyAlignment="1">
      <alignment vertical="center"/>
    </xf>
    <xf numFmtId="43" fontId="11" fillId="0" borderId="2" xfId="1" applyFont="1" applyBorder="1" applyAlignment="1">
      <alignment horizontal="right"/>
    </xf>
    <xf numFmtId="0" fontId="0" fillId="0" borderId="8" xfId="0" applyBorder="1"/>
    <xf numFmtId="0" fontId="0" fillId="0" borderId="1" xfId="0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43" fontId="0" fillId="0" borderId="5" xfId="1" applyFont="1" applyBorder="1" applyAlignment="1">
      <alignment horizontal="right" vertical="center"/>
    </xf>
    <xf numFmtId="43" fontId="0" fillId="0" borderId="5" xfId="1" applyFont="1" applyBorder="1" applyAlignment="1">
      <alignment vertical="center"/>
    </xf>
    <xf numFmtId="43" fontId="0" fillId="0" borderId="5" xfId="1" applyFont="1" applyBorder="1" applyAlignment="1">
      <alignment horizontal="right"/>
    </xf>
    <xf numFmtId="0" fontId="3" fillId="0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43" fontId="3" fillId="0" borderId="2" xfId="1" applyFont="1" applyFill="1" applyBorder="1" applyAlignment="1">
      <alignment horizontal="right" vertical="center" wrapText="1"/>
    </xf>
    <xf numFmtId="43" fontId="0" fillId="0" borderId="2" xfId="1" applyFont="1" applyBorder="1" applyAlignment="1">
      <alignment horizontal="right" vertical="center" wrapText="1"/>
    </xf>
    <xf numFmtId="43" fontId="3" fillId="0" borderId="2" xfId="1" applyFont="1" applyFill="1" applyBorder="1" applyAlignment="1">
      <alignment vertical="center" wrapText="1"/>
    </xf>
    <xf numFmtId="43" fontId="0" fillId="0" borderId="2" xfId="1" applyFont="1" applyBorder="1" applyAlignment="1">
      <alignment vertical="center" wrapText="1"/>
    </xf>
    <xf numFmtId="0" fontId="0" fillId="0" borderId="2" xfId="0" applyBorder="1" applyAlignment="1"/>
    <xf numFmtId="0" fontId="3" fillId="0" borderId="2" xfId="0" applyFont="1" applyFill="1" applyBorder="1" applyAlignment="1">
      <alignment horizontal="left" wrapText="1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/>
    <xf numFmtId="0" fontId="3" fillId="0" borderId="2" xfId="0" applyFont="1" applyFill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3" fillId="0" borderId="2" xfId="0" applyFont="1" applyBorder="1" applyAlignment="1"/>
    <xf numFmtId="0" fontId="0" fillId="0" borderId="9" xfId="0" applyBorder="1" applyAlignment="1"/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wrapText="1"/>
    </xf>
    <xf numFmtId="43" fontId="3" fillId="0" borderId="2" xfId="1" applyFont="1" applyFill="1" applyBorder="1" applyAlignment="1">
      <alignment horizontal="right" vertical="center" wrapText="1"/>
    </xf>
    <xf numFmtId="43" fontId="0" fillId="0" borderId="2" xfId="1" applyFont="1" applyBorder="1" applyAlignment="1">
      <alignment horizontal="right" vertical="center" wrapText="1"/>
    </xf>
    <xf numFmtId="0" fontId="0" fillId="0" borderId="2" xfId="0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3" fontId="3" fillId="0" borderId="2" xfId="1" applyFont="1" applyFill="1" applyBorder="1" applyAlignment="1">
      <alignment vertical="center" wrapText="1"/>
    </xf>
    <xf numFmtId="43" fontId="0" fillId="0" borderId="2" xfId="1" applyFont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9" xfId="0" applyBorder="1" applyAlignment="1">
      <alignment horizontal="center"/>
    </xf>
    <xf numFmtId="9" fontId="0" fillId="0" borderId="9" xfId="2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4" fontId="0" fillId="0" borderId="9" xfId="0" applyNumberFormat="1" applyBorder="1" applyAlignment="1">
      <alignment horizontal="left"/>
    </xf>
    <xf numFmtId="0" fontId="0" fillId="0" borderId="9" xfId="0" applyBorder="1" applyAlignment="1">
      <alignment horizontal="left"/>
    </xf>
    <xf numFmtId="43" fontId="0" fillId="0" borderId="5" xfId="0" applyNumberForma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1" xfId="0" applyBorder="1" applyAlignment="1"/>
    <xf numFmtId="43" fontId="0" fillId="0" borderId="2" xfId="1" applyFont="1" applyBorder="1" applyAlignment="1">
      <alignment horizontal="center"/>
    </xf>
    <xf numFmtId="43" fontId="4" fillId="0" borderId="2" xfId="1" applyFont="1" applyBorder="1" applyAlignment="1">
      <alignment horizontal="right"/>
    </xf>
    <xf numFmtId="43" fontId="3" fillId="0" borderId="2" xfId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3" fontId="3" fillId="0" borderId="2" xfId="1" applyFont="1" applyBorder="1" applyAlignment="1">
      <alignment horizontal="right"/>
    </xf>
    <xf numFmtId="0" fontId="4" fillId="0" borderId="2" xfId="0" applyFont="1" applyFill="1" applyBorder="1" applyAlignment="1">
      <alignment horizontal="right" wrapText="1"/>
    </xf>
    <xf numFmtId="43" fontId="3" fillId="0" borderId="0" xfId="1" applyFont="1"/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0" fillId="0" borderId="22" xfId="0" applyBorder="1" applyAlignment="1">
      <alignment horizontal="center"/>
    </xf>
    <xf numFmtId="43" fontId="0" fillId="0" borderId="3" xfId="1" applyFont="1" applyBorder="1"/>
    <xf numFmtId="0" fontId="0" fillId="0" borderId="2" xfId="0" applyBorder="1" applyAlignment="1">
      <alignment horizontal="right"/>
    </xf>
    <xf numFmtId="10" fontId="0" fillId="0" borderId="2" xfId="1" applyNumberFormat="1" applyFont="1" applyBorder="1" applyAlignment="1">
      <alignment horizontal="right"/>
    </xf>
    <xf numFmtId="43" fontId="0" fillId="0" borderId="2" xfId="1" applyFont="1" applyBorder="1"/>
    <xf numFmtId="43" fontId="0" fillId="0" borderId="2" xfId="2" applyNumberFormat="1" applyFont="1" applyBorder="1" applyAlignment="1">
      <alignment horizontal="right"/>
    </xf>
    <xf numFmtId="43" fontId="0" fillId="0" borderId="6" xfId="1" applyFont="1" applyBorder="1"/>
    <xf numFmtId="43" fontId="0" fillId="0" borderId="30" xfId="1" applyFont="1" applyBorder="1" applyAlignment="1">
      <alignment horizontal="right"/>
    </xf>
    <xf numFmtId="0" fontId="0" fillId="0" borderId="31" xfId="0" applyBorder="1"/>
    <xf numFmtId="0" fontId="0" fillId="0" borderId="30" xfId="0" applyBorder="1" applyAlignment="1">
      <alignment horizontal="center"/>
    </xf>
    <xf numFmtId="0" fontId="0" fillId="0" borderId="25" xfId="0" applyBorder="1"/>
    <xf numFmtId="0" fontId="0" fillId="0" borderId="26" xfId="0" applyBorder="1" applyAlignment="1">
      <alignment horizontal="center"/>
    </xf>
    <xf numFmtId="0" fontId="0" fillId="0" borderId="18" xfId="0" applyBorder="1"/>
    <xf numFmtId="0" fontId="0" fillId="0" borderId="32" xfId="0" applyBorder="1" applyAlignment="1">
      <alignment horizontal="center"/>
    </xf>
    <xf numFmtId="43" fontId="0" fillId="0" borderId="30" xfId="1" applyFont="1" applyBorder="1" applyAlignment="1">
      <alignment horizontal="right" vertical="center"/>
    </xf>
    <xf numFmtId="0" fontId="3" fillId="0" borderId="9" xfId="0" applyFont="1" applyBorder="1" applyAlignment="1">
      <alignment horizontal="center"/>
    </xf>
    <xf numFmtId="0" fontId="5" fillId="0" borderId="9" xfId="0" applyFont="1" applyBorder="1" applyAlignment="1"/>
    <xf numFmtId="0" fontId="0" fillId="0" borderId="10" xfId="0" applyBorder="1" applyAlignment="1"/>
    <xf numFmtId="0" fontId="0" fillId="0" borderId="3" xfId="0" applyBorder="1" applyAlignment="1"/>
    <xf numFmtId="43" fontId="0" fillId="0" borderId="6" xfId="1" applyFont="1" applyBorder="1" applyAlignment="1">
      <alignment horizontal="right" vertical="center"/>
    </xf>
    <xf numFmtId="43" fontId="0" fillId="0" borderId="30" xfId="0" applyNumberFormat="1" applyBorder="1"/>
    <xf numFmtId="0" fontId="6" fillId="0" borderId="12" xfId="0" applyFont="1" applyBorder="1" applyAlignment="1">
      <alignment horizontal="right"/>
    </xf>
    <xf numFmtId="0" fontId="0" fillId="0" borderId="13" xfId="0" applyFont="1" applyBorder="1" applyAlignment="1">
      <alignment horizontal="right"/>
    </xf>
    <xf numFmtId="43" fontId="6" fillId="0" borderId="13" xfId="1" applyFont="1" applyBorder="1" applyAlignment="1">
      <alignment horizontal="right"/>
    </xf>
    <xf numFmtId="0" fontId="3" fillId="0" borderId="13" xfId="0" applyFont="1" applyBorder="1" applyAlignment="1"/>
    <xf numFmtId="43" fontId="0" fillId="0" borderId="19" xfId="1" applyFont="1" applyBorder="1" applyAlignment="1"/>
    <xf numFmtId="0" fontId="6" fillId="0" borderId="11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0" fillId="0" borderId="0" xfId="0" applyBorder="1" applyAlignment="1">
      <alignment horizontal="left"/>
    </xf>
    <xf numFmtId="43" fontId="0" fillId="0" borderId="20" xfId="1" applyFont="1" applyBorder="1" applyAlignment="1"/>
    <xf numFmtId="0" fontId="3" fillId="0" borderId="0" xfId="0" applyFont="1" applyBorder="1" applyAlignment="1"/>
    <xf numFmtId="43" fontId="4" fillId="0" borderId="0" xfId="0" applyNumberFormat="1" applyFont="1" applyBorder="1" applyAlignment="1"/>
    <xf numFmtId="43" fontId="0" fillId="0" borderId="20" xfId="1" applyFont="1" applyBorder="1"/>
    <xf numFmtId="165" fontId="6" fillId="0" borderId="0" xfId="1" applyNumberFormat="1" applyFont="1" applyBorder="1" applyAlignment="1">
      <alignment horizontal="right"/>
    </xf>
    <xf numFmtId="0" fontId="6" fillId="0" borderId="13" xfId="0" applyFont="1" applyBorder="1" applyAlignment="1">
      <alignment horizontal="left"/>
    </xf>
    <xf numFmtId="43" fontId="13" fillId="0" borderId="14" xfId="1" applyFont="1" applyBorder="1" applyAlignment="1">
      <alignment vertical="center"/>
    </xf>
    <xf numFmtId="43" fontId="13" fillId="0" borderId="15" xfId="1" applyFont="1" applyBorder="1" applyAlignment="1">
      <alignment horizontal="right"/>
    </xf>
    <xf numFmtId="7" fontId="15" fillId="0" borderId="15" xfId="1" applyNumberFormat="1" applyFont="1" applyBorder="1" applyAlignment="1">
      <alignment horizontal="right"/>
    </xf>
    <xf numFmtId="43" fontId="13" fillId="0" borderId="15" xfId="0" applyNumberFormat="1" applyFont="1" applyBorder="1" applyAlignment="1"/>
    <xf numFmtId="43" fontId="13" fillId="0" borderId="21" xfId="1" applyFont="1" applyBorder="1"/>
    <xf numFmtId="0" fontId="2" fillId="0" borderId="30" xfId="0" applyFont="1" applyBorder="1" applyAlignment="1">
      <alignment horizontal="left"/>
    </xf>
    <xf numFmtId="0" fontId="3" fillId="0" borderId="30" xfId="0" applyFont="1" applyBorder="1" applyAlignment="1">
      <alignment horizontal="center" vertical="center"/>
    </xf>
    <xf numFmtId="43" fontId="2" fillId="0" borderId="30" xfId="1" applyFont="1" applyBorder="1" applyAlignment="1">
      <alignment vertical="center"/>
    </xf>
    <xf numFmtId="43" fontId="2" fillId="0" borderId="30" xfId="1" applyFont="1" applyBorder="1" applyAlignment="1">
      <alignment horizontal="right"/>
    </xf>
    <xf numFmtId="0" fontId="0" fillId="0" borderId="30" xfId="0" applyBorder="1"/>
    <xf numFmtId="43" fontId="0" fillId="0" borderId="33" xfId="1" applyFont="1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5" xfId="0" applyBorder="1" applyAlignment="1">
      <alignment horizontal="center" vertical="center"/>
    </xf>
    <xf numFmtId="43" fontId="0" fillId="0" borderId="35" xfId="1" applyFont="1" applyBorder="1" applyAlignment="1">
      <alignment horizontal="right" vertical="center"/>
    </xf>
    <xf numFmtId="43" fontId="0" fillId="0" borderId="35" xfId="1" applyFont="1" applyBorder="1" applyAlignment="1">
      <alignment vertical="center"/>
    </xf>
    <xf numFmtId="43" fontId="0" fillId="0" borderId="35" xfId="1" applyFont="1" applyBorder="1" applyAlignment="1">
      <alignment wrapText="1"/>
    </xf>
    <xf numFmtId="43" fontId="0" fillId="0" borderId="35" xfId="1" applyFont="1" applyBorder="1" applyAlignment="1">
      <alignment horizontal="center" wrapText="1"/>
    </xf>
    <xf numFmtId="43" fontId="0" fillId="0" borderId="35" xfId="1" applyFont="1" applyBorder="1" applyAlignment="1">
      <alignment horizontal="center" vertical="center" wrapText="1"/>
    </xf>
    <xf numFmtId="43" fontId="0" fillId="0" borderId="35" xfId="0" applyNumberFormat="1" applyBorder="1"/>
    <xf numFmtId="43" fontId="2" fillId="0" borderId="35" xfId="0" applyNumberFormat="1" applyFont="1" applyBorder="1" applyAlignment="1">
      <alignment horizontal="left"/>
    </xf>
    <xf numFmtId="43" fontId="0" fillId="0" borderId="36" xfId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2" fillId="0" borderId="32" xfId="0" applyFont="1" applyBorder="1" applyAlignment="1">
      <alignment horizontal="left"/>
    </xf>
    <xf numFmtId="0" fontId="4" fillId="0" borderId="30" xfId="0" applyFont="1" applyBorder="1" applyAlignment="1">
      <alignment horizontal="center"/>
    </xf>
    <xf numFmtId="0" fontId="4" fillId="0" borderId="24" xfId="0" applyFont="1" applyBorder="1" applyAlignment="1">
      <alignment horizontal="left"/>
    </xf>
    <xf numFmtId="0" fontId="0" fillId="0" borderId="28" xfId="0" applyBorder="1" applyAlignment="1">
      <alignment horizontal="center" vertical="center"/>
    </xf>
    <xf numFmtId="0" fontId="3" fillId="0" borderId="29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left" vertical="center" wrapText="1"/>
    </xf>
    <xf numFmtId="43" fontId="2" fillId="0" borderId="28" xfId="1" applyFont="1" applyBorder="1" applyAlignment="1">
      <alignment horizontal="center" vertical="center"/>
    </xf>
    <xf numFmtId="0" fontId="0" fillId="0" borderId="29" xfId="0" applyBorder="1"/>
    <xf numFmtId="0" fontId="10" fillId="0" borderId="24" xfId="0" applyFont="1" applyBorder="1" applyAlignment="1">
      <alignment horizontal="left"/>
    </xf>
    <xf numFmtId="0" fontId="4" fillId="0" borderId="24" xfId="0" applyFont="1" applyFill="1" applyBorder="1" applyAlignment="1">
      <alignment vertical="center" wrapText="1"/>
    </xf>
    <xf numFmtId="43" fontId="3" fillId="0" borderId="28" xfId="1" applyFont="1" applyBorder="1" applyAlignment="1">
      <alignment horizontal="center" vertical="center"/>
    </xf>
    <xf numFmtId="0" fontId="3" fillId="0" borderId="29" xfId="0" applyFont="1" applyFill="1" applyBorder="1" applyAlignment="1">
      <alignment horizontal="right" wrapText="1"/>
    </xf>
    <xf numFmtId="0" fontId="3" fillId="0" borderId="30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3" fillId="0" borderId="29" xfId="0" applyFont="1" applyFill="1" applyBorder="1" applyAlignment="1">
      <alignment horizontal="left" wrapText="1"/>
    </xf>
    <xf numFmtId="0" fontId="10" fillId="0" borderId="24" xfId="0" applyFont="1" applyBorder="1"/>
    <xf numFmtId="0" fontId="3" fillId="0" borderId="29" xfId="0" applyFont="1" applyFill="1" applyBorder="1" applyAlignment="1">
      <alignment horizontal="left" vertical="center" wrapText="1"/>
    </xf>
    <xf numFmtId="0" fontId="3" fillId="0" borderId="30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right" vertical="center" wrapText="1"/>
    </xf>
    <xf numFmtId="0" fontId="3" fillId="0" borderId="30" xfId="0" applyFont="1" applyFill="1" applyBorder="1" applyAlignment="1">
      <alignment horizontal="right" wrapText="1"/>
    </xf>
    <xf numFmtId="0" fontId="0" fillId="0" borderId="2" xfId="0" applyBorder="1" applyAlignment="1">
      <alignment horizontal="right" wrapText="1"/>
    </xf>
    <xf numFmtId="0" fontId="4" fillId="1" borderId="2" xfId="0" applyFont="1" applyFill="1" applyBorder="1" applyAlignment="1">
      <alignment horizontal="right" wrapText="1"/>
    </xf>
    <xf numFmtId="43" fontId="2" fillId="1" borderId="2" xfId="1" applyFont="1" applyFill="1" applyBorder="1" applyAlignment="1">
      <alignment horizontal="center" vertical="center"/>
    </xf>
    <xf numFmtId="43" fontId="0" fillId="1" borderId="2" xfId="1" applyFont="1" applyFill="1" applyBorder="1" applyAlignment="1">
      <alignment horizontal="right" vertical="center"/>
    </xf>
    <xf numFmtId="43" fontId="0" fillId="1" borderId="2" xfId="1" applyFont="1" applyFill="1" applyBorder="1" applyAlignment="1">
      <alignment vertical="center"/>
    </xf>
    <xf numFmtId="43" fontId="2" fillId="1" borderId="2" xfId="1" applyFont="1" applyFill="1" applyBorder="1" applyAlignment="1">
      <alignment horizontal="right"/>
    </xf>
    <xf numFmtId="43" fontId="4" fillId="1" borderId="2" xfId="1" applyFont="1" applyFill="1" applyBorder="1" applyAlignment="1">
      <alignment horizontal="right"/>
    </xf>
    <xf numFmtId="10" fontId="0" fillId="1" borderId="2" xfId="1" applyNumberFormat="1" applyFont="1" applyFill="1" applyBorder="1" applyAlignment="1">
      <alignment horizontal="right"/>
    </xf>
    <xf numFmtId="0" fontId="0" fillId="1" borderId="2" xfId="0" applyFill="1" applyBorder="1"/>
    <xf numFmtId="43" fontId="0" fillId="1" borderId="2" xfId="0" applyNumberFormat="1" applyFill="1" applyBorder="1"/>
    <xf numFmtId="43" fontId="0" fillId="1" borderId="3" xfId="1" applyFont="1" applyFill="1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0" borderId="23" xfId="0" applyBorder="1" applyAlignment="1">
      <alignment horizontal="center" vertical="center"/>
    </xf>
    <xf numFmtId="43" fontId="0" fillId="0" borderId="23" xfId="1" applyFont="1" applyBorder="1" applyAlignment="1">
      <alignment horizontal="right" vertical="center"/>
    </xf>
    <xf numFmtId="43" fontId="0" fillId="0" borderId="23" xfId="1" applyFont="1" applyBorder="1" applyAlignment="1">
      <alignment vertical="center"/>
    </xf>
    <xf numFmtId="43" fontId="0" fillId="0" borderId="23" xfId="1" applyFont="1" applyBorder="1" applyAlignment="1">
      <alignment horizontal="right"/>
    </xf>
    <xf numFmtId="43" fontId="0" fillId="0" borderId="23" xfId="1" applyFont="1" applyBorder="1"/>
    <xf numFmtId="0" fontId="4" fillId="0" borderId="0" xfId="0" applyFont="1" applyBorder="1" applyAlignment="1">
      <alignment horizontal="left"/>
    </xf>
    <xf numFmtId="0" fontId="9" fillId="0" borderId="0" xfId="0" applyFont="1" applyFill="1" applyBorder="1"/>
    <xf numFmtId="2" fontId="4" fillId="0" borderId="0" xfId="0" applyNumberFormat="1" applyFont="1" applyBorder="1" applyAlignment="1">
      <alignment horizontal="left"/>
    </xf>
    <xf numFmtId="0" fontId="0" fillId="0" borderId="37" xfId="0" applyBorder="1"/>
    <xf numFmtId="0" fontId="0" fillId="0" borderId="29" xfId="0" applyBorder="1" applyAlignment="1"/>
    <xf numFmtId="0" fontId="14" fillId="0" borderId="26" xfId="0" applyFont="1" applyBorder="1" applyAlignment="1"/>
    <xf numFmtId="0" fontId="14" fillId="0" borderId="25" xfId="0" applyFont="1" applyBorder="1" applyAlignment="1"/>
    <xf numFmtId="14" fontId="6" fillId="0" borderId="0" xfId="0" applyNumberFormat="1" applyFont="1" applyBorder="1" applyAlignment="1">
      <alignment horizontal="left"/>
    </xf>
    <xf numFmtId="14" fontId="0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5" fillId="0" borderId="25" xfId="0" applyFont="1" applyBorder="1" applyAlignment="1">
      <alignment horizontal="right"/>
    </xf>
    <xf numFmtId="0" fontId="5" fillId="0" borderId="26" xfId="0" applyFont="1" applyBorder="1" applyAlignment="1">
      <alignment horizontal="right"/>
    </xf>
    <xf numFmtId="168" fontId="5" fillId="0" borderId="26" xfId="0" applyNumberFormat="1" applyFont="1" applyBorder="1" applyAlignment="1">
      <alignment horizontal="center"/>
    </xf>
    <xf numFmtId="168" fontId="10" fillId="0" borderId="27" xfId="0" applyNumberFormat="1" applyFont="1" applyBorder="1" applyAlignment="1">
      <alignment horizontal="center"/>
    </xf>
  </cellXfs>
  <cellStyles count="3">
    <cellStyle name="Normal" xfId="0" builtinId="0"/>
    <cellStyle name="Porcentagem" xfId="2" builtin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84667</xdr:colOff>
      <xdr:row>1</xdr:row>
      <xdr:rowOff>84667</xdr:rowOff>
    </xdr:from>
    <xdr:to>
      <xdr:col>1</xdr:col>
      <xdr:colOff>519642</xdr:colOff>
      <xdr:row>3</xdr:row>
      <xdr:rowOff>112686</xdr:rowOff>
    </xdr:to>
    <xdr:pic>
      <xdr:nvPicPr>
        <xdr:cNvPr id="3" name="Picture 1" descr="Logo UENP Finalissima verde mais clar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0417" y="275167"/>
          <a:ext cx="434975" cy="4090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9525</xdr:rowOff>
    </xdr:from>
    <xdr:to>
      <xdr:col>1</xdr:col>
      <xdr:colOff>771525</xdr:colOff>
      <xdr:row>3</xdr:row>
      <xdr:rowOff>3929</xdr:rowOff>
    </xdr:to>
    <xdr:pic>
      <xdr:nvPicPr>
        <xdr:cNvPr id="2" name="Picture 1" descr="Logo UENP Finalissima verde mais clar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9525"/>
          <a:ext cx="666750" cy="6135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8"/>
  <sheetViews>
    <sheetView tabSelected="1" zoomScaleNormal="100" workbookViewId="0">
      <selection activeCell="M7" sqref="M7"/>
    </sheetView>
  </sheetViews>
  <sheetFormatPr defaultRowHeight="15"/>
  <cols>
    <col min="1" max="1" width="4.28515625" customWidth="1"/>
    <col min="2" max="2" width="7.85546875" style="3" customWidth="1"/>
    <col min="3" max="3" width="60.42578125" customWidth="1"/>
    <col min="4" max="4" width="6.7109375" style="41" customWidth="1"/>
    <col min="5" max="5" width="10" style="44" bestFit="1" customWidth="1"/>
    <col min="6" max="6" width="14.28515625" style="42" bestFit="1" customWidth="1"/>
    <col min="7" max="7" width="9.42578125" style="45" customWidth="1"/>
    <col min="8" max="8" width="12.85546875" style="45" customWidth="1"/>
    <col min="9" max="9" width="8" style="45" bestFit="1" customWidth="1"/>
    <col min="10" max="10" width="16.42578125" hidden="1" customWidth="1"/>
    <col min="11" max="11" width="15.85546875" hidden="1" customWidth="1"/>
    <col min="12" max="12" width="8" style="46" bestFit="1" customWidth="1"/>
    <col min="13" max="14" width="11.140625" bestFit="1" customWidth="1"/>
  </cols>
  <sheetData>
    <row r="3" spans="1:15">
      <c r="A3" s="162"/>
      <c r="B3" s="163"/>
      <c r="C3" s="150" t="s">
        <v>12</v>
      </c>
      <c r="D3" s="150"/>
      <c r="E3" s="150"/>
      <c r="F3" s="150"/>
      <c r="G3" s="150"/>
      <c r="H3" s="150"/>
      <c r="I3" s="150"/>
      <c r="J3" s="150"/>
      <c r="K3" s="150"/>
      <c r="L3" s="151"/>
      <c r="M3" s="5"/>
      <c r="N3" s="5"/>
    </row>
    <row r="4" spans="1:15">
      <c r="A4" s="164"/>
      <c r="B4" s="165"/>
      <c r="C4" s="256" t="s">
        <v>161</v>
      </c>
      <c r="D4" s="255"/>
      <c r="E4" s="255"/>
      <c r="F4" s="255"/>
      <c r="G4" s="255"/>
      <c r="H4" s="255"/>
      <c r="I4" s="255"/>
      <c r="J4" s="255"/>
      <c r="K4" s="255"/>
      <c r="L4" s="149"/>
      <c r="M4" s="5"/>
      <c r="N4" s="5"/>
    </row>
    <row r="5" spans="1:15">
      <c r="A5" s="80"/>
      <c r="B5" s="167" t="s">
        <v>7</v>
      </c>
      <c r="C5" s="168" t="s">
        <v>13</v>
      </c>
      <c r="D5" s="107"/>
      <c r="E5" s="169"/>
      <c r="F5" s="173" t="s">
        <v>17</v>
      </c>
      <c r="G5" s="174"/>
      <c r="H5" s="175">
        <v>275</v>
      </c>
      <c r="I5" s="186" t="s">
        <v>6</v>
      </c>
      <c r="J5" s="176"/>
      <c r="K5" s="176"/>
      <c r="L5" s="177"/>
      <c r="M5" s="6"/>
      <c r="N5" s="7"/>
    </row>
    <row r="6" spans="1:15">
      <c r="A6" s="13"/>
      <c r="B6" s="50" t="s">
        <v>8</v>
      </c>
      <c r="C6" s="104" t="s">
        <v>41</v>
      </c>
      <c r="D6" s="105"/>
      <c r="E6" s="170"/>
      <c r="F6" s="178" t="s">
        <v>18</v>
      </c>
      <c r="G6" s="179"/>
      <c r="H6" s="257" t="s">
        <v>162</v>
      </c>
      <c r="I6" s="259"/>
      <c r="J6" s="180"/>
      <c r="K6" s="101"/>
      <c r="L6" s="181"/>
      <c r="M6" s="6"/>
      <c r="N6" s="8"/>
    </row>
    <row r="7" spans="1:15">
      <c r="A7" s="13"/>
      <c r="B7" s="50" t="s">
        <v>9</v>
      </c>
      <c r="C7" s="104" t="s">
        <v>14</v>
      </c>
      <c r="D7" s="105"/>
      <c r="E7" s="170"/>
      <c r="F7" s="260" t="s">
        <v>163</v>
      </c>
      <c r="G7" s="261"/>
      <c r="H7" s="262">
        <f>H120</f>
        <v>64999.9954</v>
      </c>
      <c r="I7" s="263"/>
      <c r="J7" s="182"/>
      <c r="K7" s="183"/>
      <c r="L7" s="181"/>
      <c r="M7" s="6"/>
      <c r="N7" s="9"/>
    </row>
    <row r="8" spans="1:15">
      <c r="A8" s="13"/>
      <c r="B8" s="51" t="s">
        <v>11</v>
      </c>
      <c r="C8" s="105"/>
      <c r="D8" s="105"/>
      <c r="E8" s="170"/>
      <c r="F8" s="178" t="s">
        <v>16</v>
      </c>
      <c r="G8" s="179"/>
      <c r="H8" s="257">
        <v>41857</v>
      </c>
      <c r="I8" s="258"/>
      <c r="J8" s="182"/>
      <c r="K8" s="182"/>
      <c r="L8" s="184"/>
      <c r="M8" s="6"/>
      <c r="N8" s="5"/>
    </row>
    <row r="9" spans="1:15">
      <c r="A9" s="13"/>
      <c r="B9" s="51" t="s">
        <v>56</v>
      </c>
      <c r="C9" s="106"/>
      <c r="D9" s="105"/>
      <c r="E9" s="170"/>
      <c r="F9" s="178" t="s">
        <v>10</v>
      </c>
      <c r="G9" s="179"/>
      <c r="H9" s="185">
        <v>30</v>
      </c>
      <c r="I9" s="180" t="s">
        <v>3</v>
      </c>
      <c r="J9" s="182"/>
      <c r="K9" s="182"/>
      <c r="L9" s="184"/>
      <c r="M9" s="6"/>
      <c r="N9" s="6"/>
    </row>
    <row r="10" spans="1:15">
      <c r="A10" s="14"/>
      <c r="B10" s="100"/>
      <c r="C10" s="15"/>
      <c r="D10" s="82"/>
      <c r="E10" s="171"/>
      <c r="F10" s="187"/>
      <c r="G10" s="188">
        <f>1+H9/100</f>
        <v>1.3</v>
      </c>
      <c r="H10" s="189">
        <f>H120</f>
        <v>64999.9954</v>
      </c>
      <c r="I10" s="188">
        <f>H10*100/$H$10</f>
        <v>100</v>
      </c>
      <c r="J10" s="190"/>
      <c r="K10" s="190"/>
      <c r="L10" s="191">
        <f t="shared" ref="L10:L73" si="0">(K10*100)/$H$120</f>
        <v>0</v>
      </c>
      <c r="M10" s="4"/>
    </row>
    <row r="11" spans="1:15" ht="30">
      <c r="A11" s="198" t="s">
        <v>0</v>
      </c>
      <c r="B11" s="199" t="s">
        <v>42</v>
      </c>
      <c r="C11" s="199" t="s">
        <v>1</v>
      </c>
      <c r="D11" s="200" t="s">
        <v>4</v>
      </c>
      <c r="E11" s="201" t="s">
        <v>5</v>
      </c>
      <c r="F11" s="202" t="s">
        <v>2</v>
      </c>
      <c r="G11" s="203" t="s">
        <v>19</v>
      </c>
      <c r="H11" s="204" t="s">
        <v>15</v>
      </c>
      <c r="I11" s="205" t="s">
        <v>133</v>
      </c>
      <c r="J11" s="206"/>
      <c r="K11" s="207"/>
      <c r="L11" s="208" t="s">
        <v>134</v>
      </c>
      <c r="M11" s="2"/>
      <c r="N11" s="2"/>
      <c r="O11" s="2"/>
    </row>
    <row r="12" spans="1:15">
      <c r="A12" s="160"/>
      <c r="B12" s="161"/>
      <c r="C12" s="210"/>
      <c r="D12" s="193"/>
      <c r="E12" s="166"/>
      <c r="F12" s="194"/>
      <c r="G12" s="195"/>
      <c r="H12" s="195"/>
      <c r="I12" s="159"/>
      <c r="J12" s="172">
        <f>H59</f>
        <v>1010.1234000000001</v>
      </c>
      <c r="K12" s="196"/>
      <c r="L12" s="197"/>
      <c r="M12" s="2"/>
      <c r="N12" s="2"/>
      <c r="O12" s="2"/>
    </row>
    <row r="13" spans="1:15">
      <c r="A13" s="81">
        <v>1</v>
      </c>
      <c r="C13" s="212" t="s">
        <v>111</v>
      </c>
      <c r="D13" s="209"/>
      <c r="E13" s="53"/>
      <c r="F13" s="56"/>
      <c r="G13" s="57"/>
      <c r="H13" s="57"/>
      <c r="I13" s="55"/>
      <c r="J13" s="12"/>
      <c r="K13" s="22"/>
      <c r="L13" s="153"/>
      <c r="M13" s="2"/>
      <c r="N13" s="2"/>
      <c r="O13" s="2"/>
    </row>
    <row r="14" spans="1:15">
      <c r="A14" s="81"/>
      <c r="B14" s="152" t="s">
        <v>113</v>
      </c>
      <c r="C14" s="211" t="s">
        <v>65</v>
      </c>
      <c r="D14" s="49"/>
      <c r="E14" s="53"/>
      <c r="F14" s="56"/>
      <c r="G14" s="57"/>
      <c r="H14" s="57"/>
      <c r="I14" s="55"/>
      <c r="J14" s="12"/>
      <c r="K14" s="12"/>
      <c r="L14" s="153"/>
      <c r="M14" s="2"/>
      <c r="N14" s="2"/>
      <c r="O14" s="2"/>
    </row>
    <row r="15" spans="1:15">
      <c r="A15" s="81"/>
      <c r="B15" s="59"/>
      <c r="C15" s="60" t="s">
        <v>63</v>
      </c>
      <c r="D15" s="49" t="s">
        <v>43</v>
      </c>
      <c r="E15" s="53">
        <v>93</v>
      </c>
      <c r="F15" s="56">
        <v>30</v>
      </c>
      <c r="G15" s="57">
        <f>$G$10*F15</f>
        <v>39</v>
      </c>
      <c r="H15" s="57">
        <f>G15*E15</f>
        <v>3627</v>
      </c>
      <c r="I15" s="55">
        <f>H15*100/$H$10</f>
        <v>5.5800003948923358</v>
      </c>
      <c r="J15" s="12"/>
      <c r="K15" s="12"/>
      <c r="L15" s="153"/>
      <c r="M15" s="2"/>
      <c r="N15" s="2"/>
      <c r="O15" s="2"/>
    </row>
    <row r="16" spans="1:15">
      <c r="A16" s="13"/>
      <c r="B16" s="111"/>
      <c r="C16" s="102" t="s">
        <v>57</v>
      </c>
      <c r="D16" s="115" t="s">
        <v>43</v>
      </c>
      <c r="E16" s="112">
        <v>93</v>
      </c>
      <c r="F16" s="117">
        <v>40</v>
      </c>
      <c r="G16" s="112">
        <f t="shared" ref="G16:G80" si="1">$G$10*F16</f>
        <v>52</v>
      </c>
      <c r="H16" s="112">
        <f t="shared" ref="H16:H88" si="2">G16*E16</f>
        <v>4836</v>
      </c>
      <c r="I16" s="55">
        <f t="shared" ref="I16:I17" si="3">H16*100/$H$10</f>
        <v>7.4400005265231144</v>
      </c>
      <c r="J16" s="115"/>
      <c r="K16" s="12"/>
      <c r="L16" s="153"/>
      <c r="M16" s="108"/>
      <c r="N16" s="108"/>
      <c r="O16" s="1"/>
    </row>
    <row r="17" spans="1:14">
      <c r="A17" s="13"/>
      <c r="B17" s="114"/>
      <c r="C17" s="103"/>
      <c r="D17" s="116"/>
      <c r="E17" s="113"/>
      <c r="F17" s="118"/>
      <c r="G17" s="113">
        <f t="shared" si="1"/>
        <v>0</v>
      </c>
      <c r="H17" s="113">
        <f t="shared" si="2"/>
        <v>0</v>
      </c>
      <c r="I17" s="55">
        <f t="shared" si="3"/>
        <v>0</v>
      </c>
      <c r="J17" s="116"/>
      <c r="K17" s="12"/>
      <c r="L17" s="153"/>
      <c r="M17" s="109"/>
      <c r="N17" s="109"/>
    </row>
    <row r="18" spans="1:14">
      <c r="A18" s="13"/>
      <c r="B18" s="91"/>
      <c r="C18" s="92" t="s">
        <v>66</v>
      </c>
      <c r="D18" s="92"/>
      <c r="E18" s="94"/>
      <c r="F18" s="96"/>
      <c r="G18" s="57">
        <f t="shared" si="1"/>
        <v>0</v>
      </c>
      <c r="H18" s="57">
        <f t="shared" si="2"/>
        <v>0</v>
      </c>
      <c r="I18" s="89"/>
      <c r="J18" s="12"/>
      <c r="K18" s="12"/>
      <c r="L18" s="153"/>
    </row>
    <row r="19" spans="1:14">
      <c r="A19" s="13"/>
      <c r="B19" s="111"/>
      <c r="C19" s="110" t="s">
        <v>58</v>
      </c>
      <c r="D19" s="115" t="s">
        <v>45</v>
      </c>
      <c r="E19" s="112">
        <v>3.5</v>
      </c>
      <c r="F19" s="117">
        <v>20.14</v>
      </c>
      <c r="G19" s="112">
        <f t="shared" si="1"/>
        <v>26.182000000000002</v>
      </c>
      <c r="H19" s="57">
        <f t="shared" si="2"/>
        <v>91.637</v>
      </c>
      <c r="I19" s="55">
        <f>H19*100/$H$10</f>
        <v>0.14098000997704688</v>
      </c>
      <c r="J19" s="12"/>
      <c r="K19" s="12"/>
      <c r="L19" s="153"/>
    </row>
    <row r="20" spans="1:14">
      <c r="A20" s="13"/>
      <c r="B20" s="114"/>
      <c r="C20" s="120"/>
      <c r="D20" s="116"/>
      <c r="E20" s="113"/>
      <c r="F20" s="118"/>
      <c r="G20" s="113">
        <f t="shared" si="1"/>
        <v>0</v>
      </c>
      <c r="H20" s="57">
        <f t="shared" si="2"/>
        <v>0</v>
      </c>
      <c r="I20" s="89"/>
      <c r="J20" s="12"/>
      <c r="K20" s="12"/>
      <c r="L20" s="153"/>
    </row>
    <row r="21" spans="1:14">
      <c r="A21" s="13"/>
      <c r="B21" s="61"/>
      <c r="C21" s="62" t="s">
        <v>46</v>
      </c>
      <c r="D21" s="87"/>
      <c r="E21" s="93"/>
      <c r="F21" s="95"/>
      <c r="G21" s="57">
        <f t="shared" si="1"/>
        <v>0</v>
      </c>
      <c r="H21" s="57">
        <f t="shared" si="2"/>
        <v>0</v>
      </c>
      <c r="I21" s="55"/>
      <c r="J21" s="12"/>
      <c r="K21" s="12"/>
      <c r="L21" s="153"/>
    </row>
    <row r="22" spans="1:14">
      <c r="A22" s="13"/>
      <c r="B22" s="61"/>
      <c r="C22" s="62" t="s">
        <v>44</v>
      </c>
      <c r="D22" s="52" t="s">
        <v>45</v>
      </c>
      <c r="E22" s="53">
        <v>1.8</v>
      </c>
      <c r="F22" s="54"/>
      <c r="G22" s="57">
        <f t="shared" si="1"/>
        <v>0</v>
      </c>
      <c r="H22" s="57">
        <f t="shared" si="2"/>
        <v>0</v>
      </c>
      <c r="I22" s="55"/>
      <c r="J22" s="12"/>
      <c r="K22" s="12"/>
      <c r="L22" s="153"/>
      <c r="M22" s="4"/>
    </row>
    <row r="23" spans="1:14">
      <c r="A23" s="13"/>
      <c r="B23" s="61"/>
      <c r="C23" s="62" t="s">
        <v>47</v>
      </c>
      <c r="D23" s="52"/>
      <c r="E23" s="53"/>
      <c r="F23" s="54"/>
      <c r="G23" s="57"/>
      <c r="H23" s="57"/>
      <c r="I23" s="55"/>
      <c r="J23" s="12"/>
      <c r="K23" s="12"/>
      <c r="L23" s="153"/>
      <c r="M23" s="4"/>
    </row>
    <row r="24" spans="1:14">
      <c r="A24" s="13"/>
      <c r="B24" s="61"/>
      <c r="C24" s="62" t="s">
        <v>44</v>
      </c>
      <c r="D24" s="52" t="s">
        <v>45</v>
      </c>
      <c r="E24" s="53">
        <v>1.6</v>
      </c>
      <c r="F24" s="54"/>
      <c r="G24" s="57"/>
      <c r="H24" s="57"/>
      <c r="I24" s="55"/>
      <c r="J24" s="12"/>
      <c r="K24" s="12"/>
      <c r="L24" s="153"/>
    </row>
    <row r="25" spans="1:14">
      <c r="A25" s="13"/>
      <c r="B25" s="61"/>
      <c r="C25" s="62" t="s">
        <v>48</v>
      </c>
      <c r="D25" s="52"/>
      <c r="E25" s="53"/>
      <c r="F25" s="54"/>
      <c r="G25" s="57"/>
      <c r="H25" s="57"/>
      <c r="I25" s="55"/>
      <c r="J25" s="12"/>
      <c r="K25" s="12"/>
      <c r="L25" s="153"/>
    </row>
    <row r="26" spans="1:14">
      <c r="A26" s="13"/>
      <c r="B26" s="61"/>
      <c r="C26" s="62" t="s">
        <v>44</v>
      </c>
      <c r="D26" s="52" t="s">
        <v>45</v>
      </c>
      <c r="E26" s="53">
        <v>0.1</v>
      </c>
      <c r="F26" s="54"/>
      <c r="G26" s="57"/>
      <c r="H26" s="57"/>
      <c r="I26" s="55"/>
      <c r="J26" s="12"/>
      <c r="K26" s="12"/>
      <c r="L26" s="153"/>
    </row>
    <row r="27" spans="1:14">
      <c r="A27" s="13"/>
      <c r="B27" s="61"/>
      <c r="C27" s="62"/>
      <c r="D27" s="52"/>
      <c r="E27" s="53"/>
      <c r="F27" s="54"/>
      <c r="G27" s="57"/>
      <c r="H27" s="57"/>
      <c r="I27" s="55"/>
      <c r="J27" s="12"/>
      <c r="K27" s="12"/>
      <c r="L27" s="153"/>
    </row>
    <row r="28" spans="1:14" ht="36" customHeight="1">
      <c r="A28" s="13"/>
      <c r="B28" s="61"/>
      <c r="C28" s="90" t="s">
        <v>60</v>
      </c>
      <c r="D28" s="52" t="s">
        <v>62</v>
      </c>
      <c r="E28" s="53">
        <f>47+52</f>
        <v>99</v>
      </c>
      <c r="F28" s="54">
        <v>6</v>
      </c>
      <c r="G28" s="57">
        <f t="shared" si="1"/>
        <v>7.8000000000000007</v>
      </c>
      <c r="H28" s="57">
        <f t="shared" si="2"/>
        <v>772.2</v>
      </c>
      <c r="I28" s="55">
        <f>H28*100/$H$10</f>
        <v>1.188000084073852</v>
      </c>
      <c r="J28" s="12"/>
      <c r="K28" s="12"/>
      <c r="L28" s="153"/>
    </row>
    <row r="29" spans="1:14" ht="24.75">
      <c r="A29" s="13"/>
      <c r="B29" s="11"/>
      <c r="C29" s="90" t="s">
        <v>64</v>
      </c>
      <c r="D29" s="52" t="s">
        <v>45</v>
      </c>
      <c r="E29" s="53">
        <v>3.6</v>
      </c>
      <c r="F29" s="54">
        <v>400</v>
      </c>
      <c r="G29" s="57">
        <f t="shared" si="1"/>
        <v>520</v>
      </c>
      <c r="H29" s="57">
        <f t="shared" si="2"/>
        <v>1872</v>
      </c>
      <c r="I29" s="55">
        <f>H29*100/$H$10</f>
        <v>2.8800002038153991</v>
      </c>
      <c r="J29" s="12"/>
      <c r="K29" s="22"/>
      <c r="L29" s="153"/>
    </row>
    <row r="30" spans="1:14">
      <c r="A30" s="13"/>
      <c r="B30" s="11"/>
      <c r="C30" s="65" t="s">
        <v>131</v>
      </c>
      <c r="D30" s="64"/>
      <c r="E30" s="53"/>
      <c r="F30" s="54"/>
      <c r="G30" s="57"/>
      <c r="H30" s="57">
        <f>SUM(H15:H29)</f>
        <v>11198.837000000001</v>
      </c>
      <c r="I30" s="55"/>
      <c r="J30" s="12"/>
      <c r="K30" s="22"/>
      <c r="L30" s="153"/>
    </row>
    <row r="31" spans="1:14">
      <c r="A31" s="13"/>
      <c r="B31" s="11"/>
      <c r="C31" s="214"/>
      <c r="D31" s="52"/>
      <c r="E31" s="53"/>
      <c r="F31" s="54"/>
      <c r="G31" s="57"/>
      <c r="H31" s="57"/>
      <c r="I31" s="55"/>
      <c r="J31" s="12"/>
      <c r="K31" s="12"/>
      <c r="L31" s="153"/>
    </row>
    <row r="32" spans="1:14">
      <c r="A32" s="13"/>
      <c r="B32" s="152" t="s">
        <v>114</v>
      </c>
      <c r="C32" s="58" t="s">
        <v>49</v>
      </c>
      <c r="D32" s="213"/>
      <c r="E32" s="53"/>
      <c r="F32" s="54"/>
      <c r="G32" s="57">
        <f t="shared" si="1"/>
        <v>0</v>
      </c>
      <c r="H32" s="57">
        <f t="shared" si="2"/>
        <v>0</v>
      </c>
      <c r="I32" s="55"/>
      <c r="J32" s="12"/>
      <c r="K32" s="12"/>
      <c r="L32" s="153"/>
    </row>
    <row r="33" spans="1:12">
      <c r="A33" s="119"/>
      <c r="B33" s="110" t="s">
        <v>150</v>
      </c>
      <c r="C33" s="228" t="s">
        <v>78</v>
      </c>
      <c r="D33" s="115" t="s">
        <v>45</v>
      </c>
      <c r="E33" s="110">
        <v>1.5</v>
      </c>
      <c r="F33" s="110">
        <v>48</v>
      </c>
      <c r="G33" s="110">
        <f t="shared" si="1"/>
        <v>62.400000000000006</v>
      </c>
      <c r="H33" s="110">
        <f t="shared" ref="H33:H35" si="4">G33*E33</f>
        <v>93.600000000000009</v>
      </c>
      <c r="I33" s="55">
        <f t="shared" ref="I33:I34" si="5">H33*100/$H$10</f>
        <v>0.14400001019076994</v>
      </c>
      <c r="J33" s="12"/>
      <c r="K33" s="12"/>
      <c r="L33" s="153"/>
    </row>
    <row r="34" spans="1:12">
      <c r="A34" s="119"/>
      <c r="B34" s="110"/>
      <c r="C34" s="229"/>
      <c r="D34" s="115"/>
      <c r="E34" s="110"/>
      <c r="F34" s="110"/>
      <c r="G34" s="110">
        <f t="shared" si="1"/>
        <v>0</v>
      </c>
      <c r="H34" s="110">
        <f t="shared" si="4"/>
        <v>0</v>
      </c>
      <c r="I34" s="55">
        <f t="shared" si="5"/>
        <v>0</v>
      </c>
      <c r="J34" s="12"/>
      <c r="K34" s="12"/>
      <c r="L34" s="153"/>
    </row>
    <row r="35" spans="1:12">
      <c r="A35" s="86"/>
      <c r="B35" s="230" t="s">
        <v>151</v>
      </c>
      <c r="C35" s="63" t="s">
        <v>112</v>
      </c>
      <c r="D35" s="87" t="s">
        <v>80</v>
      </c>
      <c r="E35" s="88">
        <v>1</v>
      </c>
      <c r="F35" s="88">
        <v>30</v>
      </c>
      <c r="G35" s="57">
        <f t="shared" si="1"/>
        <v>39</v>
      </c>
      <c r="H35" s="57">
        <f t="shared" si="4"/>
        <v>39</v>
      </c>
      <c r="I35" s="55">
        <f>H35*100/$H$10</f>
        <v>6.0000004246154148E-2</v>
      </c>
      <c r="J35" s="12"/>
      <c r="K35" s="12"/>
      <c r="L35" s="153"/>
    </row>
    <row r="36" spans="1:12">
      <c r="A36" s="13"/>
      <c r="B36" s="231"/>
      <c r="C36" s="51" t="s">
        <v>51</v>
      </c>
      <c r="D36" s="52"/>
      <c r="E36" s="53"/>
      <c r="F36" s="54"/>
      <c r="G36" s="57"/>
      <c r="H36" s="57"/>
      <c r="I36" s="55"/>
      <c r="J36" s="12"/>
      <c r="K36" s="12"/>
      <c r="L36" s="153"/>
    </row>
    <row r="37" spans="1:12" ht="15" customHeight="1">
      <c r="A37" s="13"/>
      <c r="B37" s="154"/>
      <c r="C37" s="57" t="s">
        <v>50</v>
      </c>
      <c r="D37" s="66" t="s">
        <v>6</v>
      </c>
      <c r="E37" s="67">
        <v>47</v>
      </c>
      <c r="F37" s="54"/>
      <c r="G37" s="57"/>
      <c r="H37" s="57"/>
      <c r="I37" s="53"/>
      <c r="J37" s="12"/>
      <c r="K37" s="12"/>
      <c r="L37" s="153"/>
    </row>
    <row r="38" spans="1:12">
      <c r="A38" s="13"/>
      <c r="B38" s="232"/>
      <c r="C38" s="68" t="s">
        <v>44</v>
      </c>
      <c r="D38" s="52" t="s">
        <v>45</v>
      </c>
      <c r="E38" s="53">
        <v>3.5</v>
      </c>
      <c r="F38" s="62"/>
      <c r="G38" s="57"/>
      <c r="H38" s="57"/>
      <c r="I38" s="53"/>
      <c r="J38" s="12"/>
      <c r="K38" s="12"/>
      <c r="L38" s="153"/>
    </row>
    <row r="39" spans="1:12">
      <c r="A39" s="13"/>
      <c r="B39" s="232"/>
      <c r="C39" s="63"/>
      <c r="D39" s="64"/>
      <c r="E39" s="53"/>
      <c r="F39" s="54"/>
      <c r="G39" s="57"/>
      <c r="H39" s="57"/>
      <c r="I39" s="53"/>
      <c r="J39" s="12"/>
      <c r="K39" s="12"/>
      <c r="L39" s="153"/>
    </row>
    <row r="40" spans="1:12">
      <c r="A40" s="13"/>
      <c r="B40" s="154"/>
      <c r="C40" s="51" t="s">
        <v>52</v>
      </c>
      <c r="D40" s="52"/>
      <c r="E40" s="53"/>
      <c r="F40" s="69"/>
      <c r="G40" s="57"/>
      <c r="H40" s="57"/>
      <c r="I40" s="55"/>
      <c r="J40" s="12"/>
      <c r="K40" s="12"/>
      <c r="L40" s="153"/>
    </row>
    <row r="41" spans="1:12">
      <c r="A41" s="13"/>
      <c r="B41" s="154"/>
      <c r="C41" s="68" t="s">
        <v>50</v>
      </c>
      <c r="D41" s="64" t="s">
        <v>6</v>
      </c>
      <c r="E41" s="53">
        <v>6</v>
      </c>
      <c r="F41" s="54"/>
      <c r="G41" s="57"/>
      <c r="H41" s="57"/>
      <c r="I41" s="55"/>
      <c r="J41" s="12"/>
      <c r="K41" s="12"/>
      <c r="L41" s="153"/>
    </row>
    <row r="42" spans="1:12">
      <c r="A42" s="13"/>
      <c r="B42" s="154"/>
      <c r="C42" s="68" t="s">
        <v>44</v>
      </c>
      <c r="D42" s="52" t="s">
        <v>45</v>
      </c>
      <c r="E42" s="53">
        <v>0.7</v>
      </c>
      <c r="F42" s="54"/>
      <c r="G42" s="57"/>
      <c r="H42" s="57"/>
      <c r="I42" s="55"/>
      <c r="J42" s="12"/>
      <c r="K42" s="12"/>
      <c r="L42" s="153"/>
    </row>
    <row r="43" spans="1:12">
      <c r="A43" s="13"/>
      <c r="B43" s="154"/>
      <c r="C43" s="68"/>
      <c r="D43" s="52"/>
      <c r="E43" s="53"/>
      <c r="F43" s="54"/>
      <c r="G43" s="57"/>
      <c r="H43" s="57"/>
      <c r="I43" s="55"/>
      <c r="J43" s="12"/>
      <c r="K43" s="12"/>
      <c r="L43" s="153"/>
    </row>
    <row r="44" spans="1:12" ht="24">
      <c r="A44" s="13"/>
      <c r="B44" s="65" t="s">
        <v>152</v>
      </c>
      <c r="C44" s="63" t="s">
        <v>59</v>
      </c>
      <c r="D44" s="64" t="s">
        <v>6</v>
      </c>
      <c r="E44" s="53">
        <f>E41+E37</f>
        <v>53</v>
      </c>
      <c r="F44" s="70">
        <v>35</v>
      </c>
      <c r="G44" s="57">
        <f t="shared" si="1"/>
        <v>45.5</v>
      </c>
      <c r="H44" s="57">
        <f t="shared" si="2"/>
        <v>2411.5</v>
      </c>
      <c r="I44" s="55">
        <f>H44*100/$H$10</f>
        <v>3.7100002625538648</v>
      </c>
      <c r="J44" s="12"/>
      <c r="K44" s="12"/>
      <c r="L44" s="153"/>
    </row>
    <row r="45" spans="1:12" ht="36" customHeight="1">
      <c r="A45" s="13"/>
      <c r="B45" s="154" t="s">
        <v>153</v>
      </c>
      <c r="C45" s="63" t="s">
        <v>60</v>
      </c>
      <c r="D45" s="52" t="s">
        <v>62</v>
      </c>
      <c r="E45" s="53">
        <v>275</v>
      </c>
      <c r="F45" s="71">
        <f>F28</f>
        <v>6</v>
      </c>
      <c r="G45" s="57">
        <f t="shared" si="1"/>
        <v>7.8000000000000007</v>
      </c>
      <c r="H45" s="57">
        <f t="shared" si="2"/>
        <v>2145</v>
      </c>
      <c r="I45" s="55">
        <f>H45*100/$H$10</f>
        <v>3.3000002335384782</v>
      </c>
      <c r="J45" s="12"/>
      <c r="K45" s="12"/>
      <c r="L45" s="153"/>
    </row>
    <row r="46" spans="1:12" ht="24">
      <c r="A46" s="13"/>
      <c r="B46" s="154" t="s">
        <v>154</v>
      </c>
      <c r="C46" s="63" t="s">
        <v>64</v>
      </c>
      <c r="D46" s="52" t="s">
        <v>45</v>
      </c>
      <c r="E46" s="53">
        <f>E42+E38</f>
        <v>4.2</v>
      </c>
      <c r="F46" s="54">
        <f>F29</f>
        <v>400</v>
      </c>
      <c r="G46" s="57">
        <f t="shared" si="1"/>
        <v>520</v>
      </c>
      <c r="H46" s="57">
        <f t="shared" si="2"/>
        <v>2184</v>
      </c>
      <c r="I46" s="55">
        <f>H46*100/$H$10</f>
        <v>3.3600002377846323</v>
      </c>
      <c r="J46" s="12"/>
      <c r="K46" s="12"/>
      <c r="L46" s="153"/>
    </row>
    <row r="47" spans="1:12" ht="24">
      <c r="A47" s="13"/>
      <c r="B47" s="154" t="s">
        <v>155</v>
      </c>
      <c r="C47" s="63" t="s">
        <v>92</v>
      </c>
      <c r="D47" s="64" t="s">
        <v>6</v>
      </c>
      <c r="E47" s="53">
        <v>53</v>
      </c>
      <c r="F47" s="54">
        <v>20</v>
      </c>
      <c r="G47" s="57">
        <f t="shared" si="1"/>
        <v>26</v>
      </c>
      <c r="H47" s="57">
        <f t="shared" ref="H47" si="6">G47*E47</f>
        <v>1378</v>
      </c>
      <c r="I47" s="55">
        <f>H47*100/$H$10</f>
        <v>2.1200001500307799</v>
      </c>
      <c r="J47" s="12"/>
      <c r="K47" s="12"/>
      <c r="L47" s="153"/>
    </row>
    <row r="48" spans="1:12">
      <c r="A48" s="13"/>
      <c r="B48" s="12"/>
      <c r="C48" s="65" t="s">
        <v>131</v>
      </c>
      <c r="D48" s="64"/>
      <c r="E48" s="53"/>
      <c r="F48" s="54"/>
      <c r="G48" s="57"/>
      <c r="H48" s="144">
        <f>SUM(H33:H47)</f>
        <v>8251.1</v>
      </c>
      <c r="I48" s="155"/>
      <c r="J48" s="12"/>
      <c r="K48" s="22"/>
      <c r="L48" s="153"/>
    </row>
    <row r="49" spans="1:13">
      <c r="A49" s="13"/>
      <c r="B49" s="12"/>
      <c r="C49" s="63"/>
      <c r="D49" s="64"/>
      <c r="E49" s="53"/>
      <c r="F49" s="54"/>
      <c r="G49" s="57"/>
      <c r="H49" s="57"/>
      <c r="I49" s="55"/>
      <c r="J49" s="12"/>
      <c r="K49" s="12"/>
      <c r="L49" s="153"/>
    </row>
    <row r="50" spans="1:13">
      <c r="A50" s="13"/>
      <c r="B50" s="11" t="s">
        <v>115</v>
      </c>
      <c r="C50" s="72" t="s">
        <v>53</v>
      </c>
      <c r="D50" s="52"/>
      <c r="E50" s="53"/>
      <c r="F50" s="54"/>
      <c r="G50" s="57">
        <f t="shared" si="1"/>
        <v>0</v>
      </c>
      <c r="H50" s="57">
        <f t="shared" si="2"/>
        <v>0</v>
      </c>
      <c r="I50" s="55"/>
      <c r="J50" s="12"/>
      <c r="K50" s="22"/>
      <c r="L50" s="153"/>
    </row>
    <row r="51" spans="1:13">
      <c r="A51" s="13"/>
      <c r="B51" s="12" t="s">
        <v>145</v>
      </c>
      <c r="C51" s="12" t="s">
        <v>81</v>
      </c>
      <c r="D51" s="64" t="s">
        <v>6</v>
      </c>
      <c r="E51" s="53">
        <v>35</v>
      </c>
      <c r="F51" s="54">
        <v>4</v>
      </c>
      <c r="G51" s="57">
        <f t="shared" si="1"/>
        <v>5.2</v>
      </c>
      <c r="H51" s="57">
        <f t="shared" ref="H51" si="7">G51*E51</f>
        <v>182</v>
      </c>
      <c r="I51" s="55">
        <f>H51*100/$H$10</f>
        <v>0.28000001981538603</v>
      </c>
      <c r="J51" s="12"/>
      <c r="K51" s="12"/>
      <c r="L51" s="153"/>
    </row>
    <row r="52" spans="1:13">
      <c r="A52" s="13"/>
      <c r="B52" s="12" t="s">
        <v>146</v>
      </c>
      <c r="C52" s="73" t="s">
        <v>79</v>
      </c>
      <c r="D52" s="52" t="s">
        <v>45</v>
      </c>
      <c r="E52" s="53">
        <f>0.5*0.1*5</f>
        <v>0.25</v>
      </c>
      <c r="F52" s="54">
        <v>125</v>
      </c>
      <c r="G52" s="57">
        <f t="shared" si="1"/>
        <v>162.5</v>
      </c>
      <c r="H52" s="57">
        <f t="shared" si="2"/>
        <v>40.625</v>
      </c>
      <c r="I52" s="55">
        <f>H52*100/$H$10</f>
        <v>6.2500004423077238E-2</v>
      </c>
      <c r="J52" s="12"/>
      <c r="K52" s="12"/>
      <c r="L52" s="153"/>
    </row>
    <row r="53" spans="1:13">
      <c r="A53" s="13"/>
      <c r="B53" s="11"/>
      <c r="C53" s="66" t="s">
        <v>54</v>
      </c>
      <c r="D53" s="52"/>
      <c r="E53" s="53"/>
      <c r="F53" s="54"/>
      <c r="G53" s="57"/>
      <c r="H53" s="57"/>
      <c r="I53" s="55"/>
      <c r="J53" s="12"/>
      <c r="K53" s="12"/>
      <c r="L53" s="153"/>
    </row>
    <row r="54" spans="1:13" ht="15" customHeight="1">
      <c r="A54" s="13"/>
      <c r="B54" s="74"/>
      <c r="C54" s="67" t="s">
        <v>50</v>
      </c>
      <c r="D54" s="64" t="s">
        <v>6</v>
      </c>
      <c r="E54" s="53">
        <v>12.5</v>
      </c>
      <c r="F54" s="54"/>
      <c r="G54" s="57"/>
      <c r="H54" s="57"/>
      <c r="I54" s="55"/>
      <c r="J54" s="12"/>
      <c r="K54" s="12"/>
      <c r="L54" s="153"/>
    </row>
    <row r="55" spans="1:13">
      <c r="A55" s="13"/>
      <c r="B55" s="11"/>
      <c r="C55" s="67" t="s">
        <v>44</v>
      </c>
      <c r="D55" s="52" t="s">
        <v>45</v>
      </c>
      <c r="E55" s="53">
        <v>1.25</v>
      </c>
      <c r="F55" s="54"/>
      <c r="G55" s="57"/>
      <c r="H55" s="57"/>
      <c r="I55" s="55"/>
      <c r="J55" s="12"/>
      <c r="K55" s="12"/>
      <c r="L55" s="153"/>
    </row>
    <row r="56" spans="1:13">
      <c r="A56" s="13"/>
      <c r="B56" s="11"/>
      <c r="C56" s="66" t="s">
        <v>55</v>
      </c>
      <c r="D56" s="52"/>
      <c r="E56" s="53"/>
      <c r="F56" s="54"/>
      <c r="G56" s="57"/>
      <c r="H56" s="57"/>
      <c r="I56" s="55"/>
      <c r="J56" s="12"/>
      <c r="K56" s="12"/>
      <c r="L56" s="153"/>
    </row>
    <row r="57" spans="1:13">
      <c r="A57" s="13"/>
      <c r="B57" s="11"/>
      <c r="C57" s="67" t="s">
        <v>50</v>
      </c>
      <c r="D57" s="64" t="s">
        <v>6</v>
      </c>
      <c r="E57" s="53">
        <f>(1.2+0.2)*5.45</f>
        <v>7.63</v>
      </c>
      <c r="F57" s="54"/>
      <c r="G57" s="57"/>
      <c r="H57" s="57"/>
      <c r="I57" s="55"/>
      <c r="J57" s="12"/>
      <c r="K57" s="12"/>
      <c r="L57" s="153"/>
    </row>
    <row r="58" spans="1:13">
      <c r="A58" s="13"/>
      <c r="B58" s="11"/>
      <c r="C58" s="67" t="s">
        <v>44</v>
      </c>
      <c r="D58" s="52" t="s">
        <v>45</v>
      </c>
      <c r="E58" s="53">
        <v>0.7</v>
      </c>
      <c r="F58" s="54"/>
      <c r="G58" s="57"/>
      <c r="H58" s="57"/>
      <c r="I58" s="55"/>
      <c r="J58" s="12"/>
      <c r="K58" s="12"/>
      <c r="L58" s="153"/>
    </row>
    <row r="59" spans="1:13" ht="24">
      <c r="A59" s="13"/>
      <c r="B59" s="90" t="s">
        <v>147</v>
      </c>
      <c r="C59" s="63" t="s">
        <v>59</v>
      </c>
      <c r="D59" s="64" t="s">
        <v>6</v>
      </c>
      <c r="E59" s="53">
        <f>E54+E57</f>
        <v>20.13</v>
      </c>
      <c r="F59" s="70">
        <v>38.6</v>
      </c>
      <c r="G59" s="57">
        <f t="shared" si="1"/>
        <v>50.180000000000007</v>
      </c>
      <c r="H59" s="57">
        <f t="shared" si="2"/>
        <v>1010.1234000000001</v>
      </c>
      <c r="I59" s="55">
        <f>H59*100/$H$10</f>
        <v>1.5540361099779403</v>
      </c>
      <c r="J59" s="12"/>
      <c r="K59" s="12"/>
      <c r="L59" s="153"/>
    </row>
    <row r="60" spans="1:13" ht="24">
      <c r="A60" s="13"/>
      <c r="B60" s="90" t="s">
        <v>148</v>
      </c>
      <c r="C60" s="63" t="s">
        <v>60</v>
      </c>
      <c r="D60" s="52" t="s">
        <v>62</v>
      </c>
      <c r="E60" s="53">
        <f>89+21</f>
        <v>110</v>
      </c>
      <c r="F60" s="71">
        <f>F45</f>
        <v>6</v>
      </c>
      <c r="G60" s="57">
        <f t="shared" si="1"/>
        <v>7.8000000000000007</v>
      </c>
      <c r="H60" s="57">
        <f t="shared" si="2"/>
        <v>858.00000000000011</v>
      </c>
      <c r="I60" s="55">
        <f>H60*100/$H$10</f>
        <v>1.3200000934153915</v>
      </c>
      <c r="J60" s="12"/>
      <c r="K60" s="12"/>
      <c r="L60" s="153"/>
    </row>
    <row r="61" spans="1:13" ht="24">
      <c r="A61" s="13"/>
      <c r="B61" s="90" t="s">
        <v>149</v>
      </c>
      <c r="C61" s="63" t="s">
        <v>64</v>
      </c>
      <c r="D61" s="52" t="s">
        <v>45</v>
      </c>
      <c r="E61" s="53">
        <f>E55+E58</f>
        <v>1.95</v>
      </c>
      <c r="F61" s="54">
        <f>F46</f>
        <v>400</v>
      </c>
      <c r="G61" s="57">
        <f t="shared" si="1"/>
        <v>520</v>
      </c>
      <c r="H61" s="57">
        <f t="shared" si="2"/>
        <v>1014</v>
      </c>
      <c r="I61" s="55">
        <f>H61*100/$H$10</f>
        <v>1.5600001104000079</v>
      </c>
      <c r="J61" s="12"/>
      <c r="K61" s="12"/>
      <c r="L61" s="153"/>
    </row>
    <row r="62" spans="1:13" ht="24">
      <c r="A62" s="13"/>
      <c r="B62" s="90" t="s">
        <v>156</v>
      </c>
      <c r="C62" s="63" t="s">
        <v>84</v>
      </c>
      <c r="D62" s="64" t="s">
        <v>6</v>
      </c>
      <c r="E62" s="53">
        <v>35</v>
      </c>
      <c r="F62" s="64">
        <v>7</v>
      </c>
      <c r="G62" s="57">
        <f t="shared" si="1"/>
        <v>9.1</v>
      </c>
      <c r="H62" s="57">
        <f t="shared" ref="H62:H63" si="8">G62*E62</f>
        <v>318.5</v>
      </c>
      <c r="I62" s="55">
        <f>H62*100/$H$10</f>
        <v>0.49000003467692554</v>
      </c>
      <c r="J62" s="12"/>
      <c r="K62" s="12"/>
      <c r="L62" s="153"/>
    </row>
    <row r="63" spans="1:13" ht="24">
      <c r="A63" s="13"/>
      <c r="B63" s="90" t="s">
        <v>157</v>
      </c>
      <c r="C63" s="63" t="s">
        <v>92</v>
      </c>
      <c r="D63" s="64" t="s">
        <v>6</v>
      </c>
      <c r="E63" s="53">
        <v>25</v>
      </c>
      <c r="F63" s="54">
        <v>20</v>
      </c>
      <c r="G63" s="57">
        <f t="shared" si="1"/>
        <v>26</v>
      </c>
      <c r="H63" s="57">
        <f t="shared" si="8"/>
        <v>650</v>
      </c>
      <c r="I63" s="55">
        <f>H63*100/$H$10</f>
        <v>1.0000000707692358</v>
      </c>
      <c r="J63" s="12"/>
      <c r="K63" s="12"/>
      <c r="L63" s="153"/>
    </row>
    <row r="64" spans="1:13">
      <c r="A64" s="13"/>
      <c r="B64" s="12"/>
      <c r="C64" s="65" t="s">
        <v>131</v>
      </c>
      <c r="D64" s="64"/>
      <c r="E64" s="53"/>
      <c r="F64" s="54"/>
      <c r="G64" s="57"/>
      <c r="H64" s="147">
        <f>SUM(H51:H63)</f>
        <v>4073.2483999999999</v>
      </c>
      <c r="I64" s="55"/>
      <c r="J64" s="12"/>
      <c r="K64" s="22"/>
      <c r="L64" s="153"/>
      <c r="M64" s="4"/>
    </row>
    <row r="65" spans="1:14">
      <c r="A65" s="13"/>
      <c r="B65" s="12"/>
      <c r="C65" s="233" t="s">
        <v>99</v>
      </c>
      <c r="D65" s="234"/>
      <c r="E65" s="235"/>
      <c r="F65" s="236"/>
      <c r="G65" s="237"/>
      <c r="H65" s="238">
        <f>H64+H48+H30</f>
        <v>23523.185400000002</v>
      </c>
      <c r="I65" s="239"/>
      <c r="J65" s="240"/>
      <c r="K65" s="241">
        <f>H65</f>
        <v>23523.185400000002</v>
      </c>
      <c r="L65" s="242">
        <f t="shared" si="0"/>
        <v>36.189518561104393</v>
      </c>
      <c r="M65" s="4"/>
    </row>
    <row r="66" spans="1:14">
      <c r="A66" s="13">
        <v>2</v>
      </c>
      <c r="B66" s="152"/>
      <c r="C66" s="216" t="s">
        <v>116</v>
      </c>
      <c r="D66" s="213"/>
      <c r="E66" s="53"/>
      <c r="F66" s="54"/>
      <c r="G66" s="55"/>
      <c r="H66" s="55"/>
      <c r="I66" s="55"/>
      <c r="J66" s="12"/>
      <c r="K66" s="12"/>
      <c r="L66" s="153">
        <f t="shared" si="0"/>
        <v>0</v>
      </c>
    </row>
    <row r="67" spans="1:14">
      <c r="A67" s="13"/>
      <c r="B67" s="11"/>
      <c r="C67" s="215" t="s">
        <v>83</v>
      </c>
      <c r="D67" s="52"/>
      <c r="E67" s="53"/>
      <c r="F67" s="54"/>
      <c r="G67" s="55"/>
      <c r="H67" s="55"/>
      <c r="I67" s="55"/>
      <c r="J67" s="12"/>
      <c r="K67" s="22"/>
      <c r="L67" s="153">
        <f t="shared" si="0"/>
        <v>0</v>
      </c>
    </row>
    <row r="68" spans="1:14">
      <c r="A68" s="13"/>
      <c r="B68" s="11"/>
      <c r="C68" s="63" t="s">
        <v>82</v>
      </c>
      <c r="D68" s="64" t="s">
        <v>6</v>
      </c>
      <c r="E68" s="53">
        <v>10</v>
      </c>
      <c r="F68" s="54">
        <v>30</v>
      </c>
      <c r="G68" s="57">
        <f>$G$10*F68</f>
        <v>39</v>
      </c>
      <c r="H68" s="57">
        <f>G68*E68</f>
        <v>390</v>
      </c>
      <c r="I68" s="55">
        <f>H68*100/$H$10</f>
        <v>0.60000004246154148</v>
      </c>
      <c r="J68" s="12"/>
      <c r="K68" s="12"/>
      <c r="L68" s="153">
        <f t="shared" si="0"/>
        <v>0</v>
      </c>
    </row>
    <row r="69" spans="1:14">
      <c r="A69" s="13"/>
      <c r="B69" s="11"/>
      <c r="C69" s="233" t="s">
        <v>99</v>
      </c>
      <c r="D69" s="234"/>
      <c r="E69" s="235"/>
      <c r="F69" s="236"/>
      <c r="G69" s="237">
        <f t="shared" si="1"/>
        <v>0</v>
      </c>
      <c r="H69" s="238">
        <f>H68</f>
        <v>390</v>
      </c>
      <c r="I69" s="239"/>
      <c r="J69" s="240"/>
      <c r="K69" s="241">
        <f>H69</f>
        <v>390</v>
      </c>
      <c r="L69" s="242">
        <f t="shared" si="0"/>
        <v>0.60000004246154148</v>
      </c>
    </row>
    <row r="70" spans="1:14">
      <c r="A70" s="13"/>
      <c r="B70" s="11"/>
      <c r="C70" s="217"/>
      <c r="D70" s="52"/>
      <c r="E70" s="53"/>
      <c r="F70" s="54"/>
      <c r="G70" s="57"/>
      <c r="H70" s="57"/>
      <c r="I70" s="55"/>
      <c r="J70" s="12"/>
      <c r="K70" s="12"/>
      <c r="L70" s="153">
        <f t="shared" si="0"/>
        <v>0</v>
      </c>
    </row>
    <row r="71" spans="1:14">
      <c r="A71" s="13">
        <v>3</v>
      </c>
      <c r="B71" s="152"/>
      <c r="C71" s="216" t="s">
        <v>117</v>
      </c>
      <c r="D71" s="213"/>
      <c r="E71" s="53"/>
      <c r="F71" s="54"/>
      <c r="G71" s="57"/>
      <c r="H71" s="57"/>
      <c r="I71" s="55"/>
      <c r="J71" s="12"/>
      <c r="K71" s="12"/>
      <c r="L71" s="153">
        <f t="shared" si="0"/>
        <v>0</v>
      </c>
    </row>
    <row r="72" spans="1:14">
      <c r="A72" s="13"/>
      <c r="B72" s="11" t="s">
        <v>142</v>
      </c>
      <c r="C72" s="215" t="s">
        <v>85</v>
      </c>
      <c r="D72" s="64" t="s">
        <v>6</v>
      </c>
      <c r="E72" s="53">
        <v>8</v>
      </c>
      <c r="F72" s="54">
        <v>3</v>
      </c>
      <c r="G72" s="57">
        <f t="shared" si="1"/>
        <v>3.9000000000000004</v>
      </c>
      <c r="H72" s="57">
        <f t="shared" si="2"/>
        <v>31.200000000000003</v>
      </c>
      <c r="I72" s="55">
        <f>H72*100/$H$10</f>
        <v>4.8000003396923327E-2</v>
      </c>
      <c r="J72" s="12"/>
      <c r="K72" s="12"/>
      <c r="L72" s="153">
        <f t="shared" si="0"/>
        <v>0</v>
      </c>
    </row>
    <row r="73" spans="1:14">
      <c r="A73" s="13"/>
      <c r="B73" s="11"/>
      <c r="C73" s="63" t="s">
        <v>86</v>
      </c>
      <c r="D73" s="64" t="s">
        <v>6</v>
      </c>
      <c r="E73" s="53">
        <v>8</v>
      </c>
      <c r="F73" s="54">
        <v>25</v>
      </c>
      <c r="G73" s="57">
        <f t="shared" si="1"/>
        <v>32.5</v>
      </c>
      <c r="H73" s="57">
        <f t="shared" si="2"/>
        <v>260</v>
      </c>
      <c r="I73" s="55">
        <f>H73*100/$H$10</f>
        <v>0.40000002830769432</v>
      </c>
      <c r="J73" s="12"/>
      <c r="K73" s="12"/>
      <c r="L73" s="153">
        <f t="shared" si="0"/>
        <v>0</v>
      </c>
    </row>
    <row r="74" spans="1:14">
      <c r="A74" s="13"/>
      <c r="B74" s="11" t="s">
        <v>143</v>
      </c>
      <c r="C74" s="63" t="s">
        <v>87</v>
      </c>
      <c r="D74" s="64" t="s">
        <v>6</v>
      </c>
      <c r="E74" s="53">
        <v>10</v>
      </c>
      <c r="F74" s="54">
        <v>40</v>
      </c>
      <c r="G74" s="57">
        <f t="shared" si="1"/>
        <v>52</v>
      </c>
      <c r="H74" s="57">
        <f t="shared" si="2"/>
        <v>520</v>
      </c>
      <c r="I74" s="55">
        <f>H74*100/$H$10</f>
        <v>0.80000005661538864</v>
      </c>
      <c r="J74" s="12"/>
      <c r="K74" s="12"/>
      <c r="L74" s="153">
        <f t="shared" ref="L74:L118" si="9">(K74*100)/$H$120</f>
        <v>0</v>
      </c>
    </row>
    <row r="75" spans="1:14">
      <c r="A75" s="13"/>
      <c r="B75" s="11"/>
      <c r="C75" s="87" t="s">
        <v>88</v>
      </c>
      <c r="D75" s="52"/>
      <c r="E75" s="53"/>
      <c r="F75" s="54"/>
      <c r="G75" s="57"/>
      <c r="H75" s="57"/>
      <c r="I75" s="55"/>
      <c r="J75" s="12"/>
      <c r="K75" s="12"/>
      <c r="L75" s="153">
        <f t="shared" si="9"/>
        <v>0</v>
      </c>
      <c r="N75" s="4"/>
    </row>
    <row r="76" spans="1:14">
      <c r="A76" s="13"/>
      <c r="B76" s="11" t="s">
        <v>144</v>
      </c>
      <c r="C76" s="63" t="s">
        <v>87</v>
      </c>
      <c r="D76" s="64" t="s">
        <v>6</v>
      </c>
      <c r="E76" s="53">
        <v>60</v>
      </c>
      <c r="F76" s="54">
        <f>F74</f>
        <v>40</v>
      </c>
      <c r="G76" s="57">
        <f t="shared" si="1"/>
        <v>52</v>
      </c>
      <c r="H76" s="57">
        <f t="shared" si="2"/>
        <v>3120</v>
      </c>
      <c r="I76" s="55">
        <f>H76*100/$H$10</f>
        <v>4.8000003396923319</v>
      </c>
      <c r="J76" s="12"/>
      <c r="K76" s="12"/>
      <c r="L76" s="153">
        <f t="shared" si="9"/>
        <v>0</v>
      </c>
    </row>
    <row r="77" spans="1:14">
      <c r="A77" s="13"/>
      <c r="B77" s="11"/>
      <c r="C77" s="233" t="s">
        <v>99</v>
      </c>
      <c r="D77" s="234"/>
      <c r="E77" s="235"/>
      <c r="F77" s="236"/>
      <c r="G77" s="237"/>
      <c r="H77" s="238">
        <f>SUM(H72:H76)</f>
        <v>3931.2</v>
      </c>
      <c r="I77" s="239"/>
      <c r="J77" s="240"/>
      <c r="K77" s="241">
        <f>H77</f>
        <v>3931.2</v>
      </c>
      <c r="L77" s="242">
        <f t="shared" si="9"/>
        <v>6.0480004280123376</v>
      </c>
      <c r="M77" s="4"/>
    </row>
    <row r="78" spans="1:14">
      <c r="A78" s="13"/>
      <c r="B78" s="11"/>
      <c r="C78" s="219"/>
      <c r="D78" s="52"/>
      <c r="E78" s="53"/>
      <c r="F78" s="54"/>
      <c r="G78" s="57">
        <f t="shared" si="1"/>
        <v>0</v>
      </c>
      <c r="H78" s="57">
        <f t="shared" si="2"/>
        <v>0</v>
      </c>
      <c r="I78" s="55"/>
      <c r="J78" s="12"/>
      <c r="K78" s="12"/>
      <c r="L78" s="153">
        <f t="shared" si="9"/>
        <v>0</v>
      </c>
    </row>
    <row r="79" spans="1:14">
      <c r="A79" s="13">
        <v>4</v>
      </c>
      <c r="B79" s="152"/>
      <c r="C79" s="216" t="s">
        <v>119</v>
      </c>
      <c r="D79" s="218"/>
      <c r="E79" s="53"/>
      <c r="F79" s="54"/>
      <c r="G79" s="57">
        <f t="shared" si="1"/>
        <v>0</v>
      </c>
      <c r="H79" s="57">
        <f t="shared" si="2"/>
        <v>0</v>
      </c>
      <c r="I79" s="55"/>
      <c r="J79" s="12"/>
      <c r="K79" s="22"/>
      <c r="L79" s="153">
        <f t="shared" si="9"/>
        <v>0</v>
      </c>
    </row>
    <row r="80" spans="1:14" ht="24">
      <c r="A80" s="13"/>
      <c r="B80" s="12"/>
      <c r="C80" s="215" t="s">
        <v>158</v>
      </c>
      <c r="D80" s="64" t="s">
        <v>6</v>
      </c>
      <c r="E80" s="53">
        <v>82</v>
      </c>
      <c r="F80" s="54">
        <v>20</v>
      </c>
      <c r="G80" s="57">
        <f t="shared" si="1"/>
        <v>26</v>
      </c>
      <c r="H80" s="57">
        <f t="shared" si="2"/>
        <v>2132</v>
      </c>
      <c r="I80" s="55">
        <f>H80*100/$H$10</f>
        <v>3.2800002321230934</v>
      </c>
      <c r="J80" s="12"/>
      <c r="K80" s="12"/>
      <c r="L80" s="153">
        <f t="shared" si="9"/>
        <v>0</v>
      </c>
    </row>
    <row r="81" spans="1:12">
      <c r="A81" s="13"/>
      <c r="B81" s="11"/>
      <c r="C81" s="233" t="s">
        <v>99</v>
      </c>
      <c r="D81" s="234"/>
      <c r="E81" s="235"/>
      <c r="F81" s="236"/>
      <c r="G81" s="237"/>
      <c r="H81" s="238">
        <f>H80</f>
        <v>2132</v>
      </c>
      <c r="I81" s="239"/>
      <c r="J81" s="240"/>
      <c r="K81" s="241">
        <f>H81</f>
        <v>2132</v>
      </c>
      <c r="L81" s="242">
        <f t="shared" si="9"/>
        <v>3.2800002321230934</v>
      </c>
    </row>
    <row r="82" spans="1:12">
      <c r="A82" s="13"/>
      <c r="B82" s="11"/>
      <c r="C82" s="217"/>
      <c r="D82" s="52"/>
      <c r="E82" s="53"/>
      <c r="F82" s="54"/>
      <c r="G82" s="57"/>
      <c r="H82" s="57"/>
      <c r="I82" s="55"/>
      <c r="J82" s="12"/>
      <c r="K82" s="12"/>
      <c r="L82" s="153">
        <f t="shared" si="9"/>
        <v>0</v>
      </c>
    </row>
    <row r="83" spans="1:12">
      <c r="A83" s="13">
        <v>5</v>
      </c>
      <c r="B83" s="152"/>
      <c r="C83" s="220" t="s">
        <v>89</v>
      </c>
      <c r="D83" s="213"/>
      <c r="E83" s="53"/>
      <c r="F83" s="54"/>
      <c r="G83" s="57">
        <f>$G$10*F83</f>
        <v>0</v>
      </c>
      <c r="H83" s="55"/>
      <c r="I83" s="55"/>
      <c r="J83" s="12"/>
      <c r="K83" s="22"/>
      <c r="L83" s="153">
        <f t="shared" si="9"/>
        <v>0</v>
      </c>
    </row>
    <row r="84" spans="1:12" ht="24">
      <c r="A84" s="13"/>
      <c r="B84" s="12"/>
      <c r="C84" s="215" t="s">
        <v>118</v>
      </c>
      <c r="D84" s="64" t="s">
        <v>6</v>
      </c>
      <c r="E84" s="53">
        <v>60</v>
      </c>
      <c r="F84" s="54">
        <v>45</v>
      </c>
      <c r="G84" s="57">
        <f>$G$10*F84</f>
        <v>58.5</v>
      </c>
      <c r="H84" s="57">
        <f t="shared" si="2"/>
        <v>3510</v>
      </c>
      <c r="I84" s="55">
        <f>H84*100/$H$10</f>
        <v>5.4000003821538733</v>
      </c>
      <c r="J84" s="12"/>
      <c r="K84" s="12"/>
      <c r="L84" s="153">
        <f t="shared" si="9"/>
        <v>0</v>
      </c>
    </row>
    <row r="85" spans="1:12">
      <c r="A85" s="13"/>
      <c r="B85" s="12"/>
      <c r="C85" s="233" t="s">
        <v>99</v>
      </c>
      <c r="D85" s="234"/>
      <c r="E85" s="235"/>
      <c r="F85" s="236"/>
      <c r="G85" s="237"/>
      <c r="H85" s="238">
        <f>SUM(H84)</f>
        <v>3510</v>
      </c>
      <c r="I85" s="239"/>
      <c r="J85" s="240"/>
      <c r="K85" s="241">
        <f>H85</f>
        <v>3510</v>
      </c>
      <c r="L85" s="242">
        <f t="shared" si="9"/>
        <v>5.4000003821538733</v>
      </c>
    </row>
    <row r="86" spans="1:12">
      <c r="A86" s="13"/>
      <c r="B86" s="12"/>
      <c r="C86" s="217"/>
      <c r="D86" s="64"/>
      <c r="E86" s="53"/>
      <c r="F86" s="54"/>
      <c r="G86" s="57"/>
      <c r="H86" s="57"/>
      <c r="I86" s="55"/>
      <c r="J86" s="12"/>
      <c r="K86" s="12"/>
      <c r="L86" s="153">
        <f t="shared" si="9"/>
        <v>0</v>
      </c>
    </row>
    <row r="87" spans="1:12">
      <c r="A87" s="13">
        <v>6</v>
      </c>
      <c r="B87" s="152"/>
      <c r="C87" s="221" t="s">
        <v>91</v>
      </c>
      <c r="D87" s="213"/>
      <c r="E87" s="53"/>
      <c r="F87" s="54"/>
      <c r="G87" s="57"/>
      <c r="H87" s="55"/>
      <c r="I87" s="55"/>
      <c r="J87" s="12"/>
      <c r="K87" s="22"/>
      <c r="L87" s="153">
        <f t="shared" si="9"/>
        <v>0</v>
      </c>
    </row>
    <row r="88" spans="1:12">
      <c r="A88" s="13"/>
      <c r="B88" s="11"/>
      <c r="C88" s="196" t="s">
        <v>91</v>
      </c>
      <c r="D88" s="52" t="s">
        <v>80</v>
      </c>
      <c r="E88" s="53">
        <v>2</v>
      </c>
      <c r="F88" s="54">
        <v>900</v>
      </c>
      <c r="G88" s="57">
        <f>$G$10*F88</f>
        <v>1170</v>
      </c>
      <c r="H88" s="57">
        <f t="shared" si="2"/>
        <v>2340</v>
      </c>
      <c r="I88" s="55">
        <f>H88*100/$H$10</f>
        <v>3.6000002547692489</v>
      </c>
      <c r="J88" s="12"/>
      <c r="K88" s="12"/>
      <c r="L88" s="153">
        <f t="shared" si="9"/>
        <v>0</v>
      </c>
    </row>
    <row r="89" spans="1:12">
      <c r="A89" s="13"/>
      <c r="B89" s="11"/>
      <c r="C89" s="233" t="s">
        <v>99</v>
      </c>
      <c r="D89" s="234"/>
      <c r="E89" s="235"/>
      <c r="F89" s="236"/>
      <c r="G89" s="237"/>
      <c r="H89" s="238">
        <f>H88</f>
        <v>2340</v>
      </c>
      <c r="I89" s="239"/>
      <c r="J89" s="240"/>
      <c r="K89" s="241">
        <f>H89</f>
        <v>2340</v>
      </c>
      <c r="L89" s="242">
        <f t="shared" si="9"/>
        <v>3.6000002547692489</v>
      </c>
    </row>
    <row r="90" spans="1:12">
      <c r="A90" s="13"/>
      <c r="B90" s="11"/>
      <c r="C90" s="223"/>
      <c r="D90" s="64"/>
      <c r="E90" s="53"/>
      <c r="F90" s="54"/>
      <c r="G90" s="57"/>
      <c r="H90" s="57"/>
      <c r="I90" s="155"/>
      <c r="J90" s="12"/>
      <c r="K90" s="22"/>
      <c r="L90" s="153">
        <f t="shared" si="9"/>
        <v>0</v>
      </c>
    </row>
    <row r="91" spans="1:12">
      <c r="A91" s="13">
        <v>7</v>
      </c>
      <c r="B91" s="152"/>
      <c r="C91" s="225" t="s">
        <v>120</v>
      </c>
      <c r="D91" s="222"/>
      <c r="E91" s="53"/>
      <c r="F91" s="54"/>
      <c r="G91" s="57"/>
      <c r="H91" s="57"/>
      <c r="I91" s="155"/>
      <c r="J91" s="12"/>
      <c r="K91" s="22"/>
      <c r="L91" s="153">
        <f t="shared" si="9"/>
        <v>0</v>
      </c>
    </row>
    <row r="92" spans="1:12">
      <c r="A92" s="13"/>
      <c r="B92" s="11" t="s">
        <v>140</v>
      </c>
      <c r="C92" s="224" t="s">
        <v>121</v>
      </c>
      <c r="D92" s="145" t="s">
        <v>6</v>
      </c>
      <c r="E92" s="53">
        <v>10</v>
      </c>
      <c r="F92" s="54">
        <v>40</v>
      </c>
      <c r="G92" s="57">
        <f>$G$10*F92</f>
        <v>52</v>
      </c>
      <c r="H92" s="57">
        <f t="shared" ref="H92" si="10">G92*E92</f>
        <v>520</v>
      </c>
      <c r="I92" s="55">
        <f>H92*100/$H$10</f>
        <v>0.80000005661538864</v>
      </c>
      <c r="J92" s="12"/>
      <c r="K92" s="22"/>
      <c r="L92" s="153">
        <f t="shared" si="9"/>
        <v>0</v>
      </c>
    </row>
    <row r="93" spans="1:12" ht="24.75">
      <c r="A93" s="13"/>
      <c r="B93" s="11" t="s">
        <v>141</v>
      </c>
      <c r="C93" s="98" t="s">
        <v>122</v>
      </c>
      <c r="D93" s="145" t="s">
        <v>43</v>
      </c>
      <c r="E93" s="53">
        <v>9</v>
      </c>
      <c r="F93" s="54">
        <v>150</v>
      </c>
      <c r="G93" s="57">
        <f>$G$10*F93</f>
        <v>195</v>
      </c>
      <c r="H93" s="57">
        <f t="shared" ref="H93" si="11">G93*E93</f>
        <v>1755</v>
      </c>
      <c r="I93" s="55">
        <f>H93*100/$H$10</f>
        <v>2.7000001910769367</v>
      </c>
      <c r="J93" s="12"/>
      <c r="K93" s="22"/>
      <c r="L93" s="153">
        <f t="shared" si="9"/>
        <v>0</v>
      </c>
    </row>
    <row r="94" spans="1:12">
      <c r="A94" s="13"/>
      <c r="B94" s="11"/>
      <c r="C94" s="233" t="s">
        <v>99</v>
      </c>
      <c r="D94" s="234"/>
      <c r="E94" s="235"/>
      <c r="F94" s="236"/>
      <c r="G94" s="237"/>
      <c r="H94" s="238">
        <f>SUM(H92:H93)</f>
        <v>2275</v>
      </c>
      <c r="I94" s="239"/>
      <c r="J94" s="240"/>
      <c r="K94" s="241">
        <f>H94</f>
        <v>2275</v>
      </c>
      <c r="L94" s="242">
        <f t="shared" si="9"/>
        <v>3.5000002476923253</v>
      </c>
    </row>
    <row r="95" spans="1:12">
      <c r="A95" s="13"/>
      <c r="B95" s="11"/>
      <c r="C95" s="226"/>
      <c r="D95" s="145"/>
      <c r="E95" s="53"/>
      <c r="F95" s="54"/>
      <c r="G95" s="57"/>
      <c r="H95" s="57"/>
      <c r="I95" s="155"/>
      <c r="J95" s="12"/>
      <c r="K95" s="22"/>
      <c r="L95" s="153">
        <f t="shared" si="9"/>
        <v>0</v>
      </c>
    </row>
    <row r="96" spans="1:12">
      <c r="A96" s="13">
        <v>8</v>
      </c>
      <c r="B96" s="152"/>
      <c r="C96" s="227" t="s">
        <v>123</v>
      </c>
      <c r="D96" s="213"/>
      <c r="E96" s="53"/>
      <c r="F96" s="54"/>
      <c r="G96" s="57"/>
      <c r="H96" s="57"/>
      <c r="I96" s="55"/>
      <c r="J96" s="12"/>
      <c r="K96" s="12"/>
      <c r="L96" s="153">
        <f t="shared" si="9"/>
        <v>0</v>
      </c>
    </row>
    <row r="97" spans="1:12">
      <c r="A97" s="13"/>
      <c r="B97" s="11" t="s">
        <v>135</v>
      </c>
      <c r="C97" s="196" t="s">
        <v>124</v>
      </c>
      <c r="D97" s="145" t="s">
        <v>6</v>
      </c>
      <c r="E97" s="53">
        <v>3.4</v>
      </c>
      <c r="F97" s="54">
        <v>120</v>
      </c>
      <c r="G97" s="57">
        <f>$G$10*F97</f>
        <v>156</v>
      </c>
      <c r="H97" s="57">
        <f t="shared" ref="H97" si="12">G97*E97</f>
        <v>530.4</v>
      </c>
      <c r="I97" s="55">
        <f>H97*100/$H$10</f>
        <v>0.81600005774769635</v>
      </c>
      <c r="J97" s="12"/>
      <c r="K97" s="12"/>
      <c r="L97" s="153">
        <f t="shared" si="9"/>
        <v>0</v>
      </c>
    </row>
    <row r="98" spans="1:12">
      <c r="A98" s="13"/>
      <c r="B98" s="11" t="s">
        <v>136</v>
      </c>
      <c r="C98" s="12" t="s">
        <v>125</v>
      </c>
      <c r="D98" s="145" t="s">
        <v>6</v>
      </c>
      <c r="E98" s="53">
        <v>0.8</v>
      </c>
      <c r="F98" s="54">
        <v>35</v>
      </c>
      <c r="G98" s="57">
        <f>$G$10*F98</f>
        <v>45.5</v>
      </c>
      <c r="H98" s="57">
        <f t="shared" ref="H98:H99" si="13">G98*E98</f>
        <v>36.4</v>
      </c>
      <c r="I98" s="55">
        <f>H98*100/$H$10</f>
        <v>5.6000003963077201E-2</v>
      </c>
      <c r="J98" s="12"/>
      <c r="K98" s="12"/>
      <c r="L98" s="153">
        <f t="shared" si="9"/>
        <v>0</v>
      </c>
    </row>
    <row r="99" spans="1:12">
      <c r="A99" s="13"/>
      <c r="B99" s="11" t="s">
        <v>137</v>
      </c>
      <c r="C99" s="12" t="s">
        <v>126</v>
      </c>
      <c r="D99" s="52" t="s">
        <v>127</v>
      </c>
      <c r="E99" s="53">
        <v>1</v>
      </c>
      <c r="F99" s="54">
        <v>300</v>
      </c>
      <c r="G99" s="57">
        <f>$G$10*F99</f>
        <v>390</v>
      </c>
      <c r="H99" s="57">
        <f t="shared" si="13"/>
        <v>390</v>
      </c>
      <c r="I99" s="55">
        <f>H99*100/$H$10</f>
        <v>0.60000004246154148</v>
      </c>
      <c r="J99" s="12"/>
      <c r="K99" s="12"/>
      <c r="L99" s="153">
        <f t="shared" si="9"/>
        <v>0</v>
      </c>
    </row>
    <row r="100" spans="1:12">
      <c r="A100" s="13"/>
      <c r="B100" s="11"/>
      <c r="C100" s="233" t="s">
        <v>99</v>
      </c>
      <c r="D100" s="234"/>
      <c r="E100" s="235"/>
      <c r="F100" s="236"/>
      <c r="G100" s="237"/>
      <c r="H100" s="238">
        <f>SUM(H97:H99)</f>
        <v>956.8</v>
      </c>
      <c r="I100" s="239"/>
      <c r="J100" s="240"/>
      <c r="K100" s="241">
        <f>H100</f>
        <v>956.8</v>
      </c>
      <c r="L100" s="242">
        <f t="shared" si="9"/>
        <v>1.472000104172315</v>
      </c>
    </row>
    <row r="101" spans="1:12">
      <c r="A101" s="13"/>
      <c r="B101" s="11"/>
      <c r="C101" s="219"/>
      <c r="D101" s="52"/>
      <c r="E101" s="53"/>
      <c r="F101" s="54"/>
      <c r="G101" s="57"/>
      <c r="H101" s="57"/>
      <c r="I101" s="55"/>
      <c r="J101" s="12"/>
      <c r="K101" s="12"/>
      <c r="L101" s="153">
        <f t="shared" si="9"/>
        <v>0</v>
      </c>
    </row>
    <row r="102" spans="1:12">
      <c r="A102" s="13">
        <v>9</v>
      </c>
      <c r="B102" s="152"/>
      <c r="C102" s="220" t="s">
        <v>94</v>
      </c>
      <c r="D102" s="213"/>
      <c r="E102" s="53"/>
      <c r="F102" s="54"/>
      <c r="G102" s="57"/>
      <c r="H102" s="57"/>
      <c r="I102" s="55"/>
      <c r="J102" s="12"/>
      <c r="K102" s="12"/>
      <c r="L102" s="153">
        <f t="shared" si="9"/>
        <v>0</v>
      </c>
    </row>
    <row r="103" spans="1:12">
      <c r="A103" s="13"/>
      <c r="B103" s="11" t="s">
        <v>138</v>
      </c>
      <c r="C103" s="196" t="s">
        <v>96</v>
      </c>
      <c r="D103" s="52" t="s">
        <v>95</v>
      </c>
      <c r="E103" s="143">
        <v>1</v>
      </c>
      <c r="F103" s="143">
        <v>700</v>
      </c>
      <c r="G103" s="74">
        <f>$G$10*F103</f>
        <v>910</v>
      </c>
      <c r="H103" s="74">
        <f t="shared" ref="H103" si="14">G103*E103</f>
        <v>910</v>
      </c>
      <c r="I103" s="55">
        <f>H103*100/$H$10</f>
        <v>1.4000000990769301</v>
      </c>
      <c r="J103" s="12"/>
      <c r="K103" s="12"/>
      <c r="L103" s="153">
        <f t="shared" si="9"/>
        <v>0</v>
      </c>
    </row>
    <row r="104" spans="1:12" ht="30">
      <c r="A104" s="13"/>
      <c r="B104" s="11" t="s">
        <v>139</v>
      </c>
      <c r="C104" s="146" t="s">
        <v>128</v>
      </c>
      <c r="D104" s="52" t="s">
        <v>95</v>
      </c>
      <c r="E104" s="143">
        <v>1</v>
      </c>
      <c r="F104" s="143">
        <v>2000</v>
      </c>
      <c r="G104" s="74">
        <f>$G$10*F104</f>
        <v>2600</v>
      </c>
      <c r="H104" s="74">
        <f t="shared" ref="H104" si="15">G104*E104</f>
        <v>2600</v>
      </c>
      <c r="I104" s="55">
        <f>H104*100/$H$10</f>
        <v>4.0000002830769432</v>
      </c>
      <c r="J104" s="12"/>
      <c r="K104" s="12"/>
      <c r="L104" s="153">
        <f t="shared" si="9"/>
        <v>0</v>
      </c>
    </row>
    <row r="105" spans="1:12">
      <c r="A105" s="13"/>
      <c r="B105" s="11"/>
      <c r="C105" s="233" t="s">
        <v>99</v>
      </c>
      <c r="D105" s="234"/>
      <c r="E105" s="235"/>
      <c r="F105" s="236"/>
      <c r="G105" s="237"/>
      <c r="H105" s="238">
        <f>SUM(H103:H104)</f>
        <v>3510</v>
      </c>
      <c r="I105" s="239"/>
      <c r="J105" s="240"/>
      <c r="K105" s="241">
        <f>H105</f>
        <v>3510</v>
      </c>
      <c r="L105" s="242">
        <f t="shared" si="9"/>
        <v>5.4000003821538733</v>
      </c>
    </row>
    <row r="106" spans="1:12">
      <c r="A106" s="13"/>
      <c r="B106" s="11"/>
      <c r="C106" s="219"/>
      <c r="D106" s="52"/>
      <c r="E106" s="53"/>
      <c r="F106" s="54"/>
      <c r="G106" s="57"/>
      <c r="H106" s="57"/>
      <c r="I106" s="55"/>
      <c r="J106" s="12"/>
      <c r="K106" s="22"/>
      <c r="L106" s="153">
        <f t="shared" si="9"/>
        <v>0</v>
      </c>
    </row>
    <row r="107" spans="1:12">
      <c r="A107" s="13">
        <v>10</v>
      </c>
      <c r="B107" s="152"/>
      <c r="C107" s="227" t="s">
        <v>129</v>
      </c>
      <c r="D107" s="222" t="s">
        <v>6</v>
      </c>
      <c r="E107" s="53">
        <v>350</v>
      </c>
      <c r="F107" s="54">
        <v>2</v>
      </c>
      <c r="G107" s="57">
        <f>$G$10*F107</f>
        <v>2.6</v>
      </c>
      <c r="H107" s="57">
        <f t="shared" ref="H107" si="16">G107*E107</f>
        <v>910</v>
      </c>
      <c r="I107" s="55">
        <f>H107*100/$H$10</f>
        <v>1.4000000990769301</v>
      </c>
      <c r="J107" s="12"/>
      <c r="K107" s="12"/>
      <c r="L107" s="153">
        <f t="shared" si="9"/>
        <v>0</v>
      </c>
    </row>
    <row r="108" spans="1:12">
      <c r="A108" s="13"/>
      <c r="B108" s="11"/>
      <c r="C108" s="233" t="s">
        <v>99</v>
      </c>
      <c r="D108" s="234"/>
      <c r="E108" s="235"/>
      <c r="F108" s="236"/>
      <c r="G108" s="237"/>
      <c r="H108" s="238">
        <f>H107</f>
        <v>910</v>
      </c>
      <c r="I108" s="239"/>
      <c r="J108" s="240"/>
      <c r="K108" s="241">
        <f>H108</f>
        <v>910</v>
      </c>
      <c r="L108" s="242">
        <f t="shared" si="9"/>
        <v>1.4000000990769301</v>
      </c>
    </row>
    <row r="109" spans="1:12">
      <c r="A109" s="13">
        <v>11</v>
      </c>
      <c r="B109" s="152"/>
      <c r="C109" s="220" t="s">
        <v>90</v>
      </c>
      <c r="D109" s="213"/>
      <c r="E109" s="53"/>
      <c r="F109" s="54"/>
      <c r="G109" s="57"/>
      <c r="H109" s="57"/>
      <c r="I109" s="55"/>
      <c r="J109" s="12"/>
      <c r="K109" s="22"/>
      <c r="L109" s="153">
        <f t="shared" si="9"/>
        <v>0</v>
      </c>
    </row>
    <row r="110" spans="1:12" ht="36">
      <c r="A110" s="13"/>
      <c r="B110" s="12"/>
      <c r="C110" s="215" t="s">
        <v>93</v>
      </c>
      <c r="D110" s="64" t="s">
        <v>6</v>
      </c>
      <c r="E110" s="143">
        <v>1250</v>
      </c>
      <c r="F110" s="143">
        <v>12</v>
      </c>
      <c r="G110" s="74">
        <f>$G$10*F110</f>
        <v>15.600000000000001</v>
      </c>
      <c r="H110" s="74">
        <f t="shared" ref="H110" si="17">G110*E110</f>
        <v>19500</v>
      </c>
      <c r="I110" s="55">
        <f>H110*100/$H$10</f>
        <v>30.000002123077074</v>
      </c>
      <c r="J110" s="12"/>
      <c r="K110" s="12"/>
      <c r="L110" s="153">
        <f t="shared" si="9"/>
        <v>0</v>
      </c>
    </row>
    <row r="111" spans="1:12">
      <c r="A111" s="13"/>
      <c r="B111" s="12"/>
      <c r="C111" s="148" t="s">
        <v>99</v>
      </c>
      <c r="D111" s="64"/>
      <c r="E111" s="53"/>
      <c r="F111" s="54"/>
      <c r="G111" s="57"/>
      <c r="H111" s="144">
        <f>SUM(H110)</f>
        <v>19500</v>
      </c>
      <c r="I111" s="155"/>
      <c r="J111" s="12"/>
      <c r="K111" s="22">
        <f>H111</f>
        <v>19500</v>
      </c>
      <c r="L111" s="153">
        <f t="shared" si="9"/>
        <v>30.000002123077074</v>
      </c>
    </row>
    <row r="112" spans="1:12">
      <c r="A112" s="13"/>
      <c r="B112" s="12"/>
      <c r="C112" s="63"/>
      <c r="D112" s="64"/>
      <c r="E112" s="53"/>
      <c r="F112" s="54"/>
      <c r="G112" s="57"/>
      <c r="H112" s="57"/>
      <c r="I112" s="55"/>
      <c r="J112" s="12"/>
      <c r="K112" s="12"/>
      <c r="L112" s="153">
        <f t="shared" si="9"/>
        <v>0</v>
      </c>
    </row>
    <row r="113" spans="1:14" hidden="1">
      <c r="A113" s="13" t="s">
        <v>97</v>
      </c>
      <c r="B113" s="11"/>
      <c r="C113" s="11" t="s">
        <v>105</v>
      </c>
      <c r="D113" s="52"/>
      <c r="E113" s="53"/>
      <c r="F113" s="54"/>
      <c r="G113" s="57"/>
      <c r="H113" s="57"/>
      <c r="I113" s="55"/>
      <c r="J113" s="12"/>
      <c r="K113" s="12"/>
      <c r="L113" s="153">
        <f t="shared" si="9"/>
        <v>0</v>
      </c>
    </row>
    <row r="114" spans="1:14" hidden="1">
      <c r="A114" s="13"/>
      <c r="B114" s="11"/>
      <c r="C114" s="12" t="s">
        <v>102</v>
      </c>
      <c r="D114" s="52" t="s">
        <v>95</v>
      </c>
      <c r="E114" s="53">
        <v>1</v>
      </c>
      <c r="F114" s="54">
        <v>0</v>
      </c>
      <c r="G114" s="57">
        <f>$G$10*F114</f>
        <v>0</v>
      </c>
      <c r="H114" s="57">
        <f t="shared" ref="H114" si="18">G114*E114</f>
        <v>0</v>
      </c>
      <c r="I114" s="55"/>
      <c r="J114" s="12"/>
      <c r="K114" s="22"/>
      <c r="L114" s="153">
        <f t="shared" si="9"/>
        <v>0</v>
      </c>
      <c r="M114" s="4"/>
    </row>
    <row r="115" spans="1:14" hidden="1">
      <c r="A115" s="13"/>
      <c r="B115" s="11"/>
      <c r="C115" s="223" t="s">
        <v>99</v>
      </c>
      <c r="D115" s="64"/>
      <c r="E115" s="53"/>
      <c r="F115" s="54"/>
      <c r="G115" s="57"/>
      <c r="H115" s="57">
        <f>SUM(H113:H114)</f>
        <v>0</v>
      </c>
      <c r="I115" s="155"/>
      <c r="J115" s="12"/>
      <c r="K115" s="22"/>
      <c r="L115" s="153">
        <f t="shared" si="9"/>
        <v>0</v>
      </c>
      <c r="M115" s="4"/>
    </row>
    <row r="116" spans="1:14">
      <c r="A116" s="13">
        <v>12</v>
      </c>
      <c r="B116" s="152"/>
      <c r="C116" s="220" t="s">
        <v>98</v>
      </c>
      <c r="D116" s="213"/>
      <c r="E116" s="53"/>
      <c r="F116" s="54"/>
      <c r="G116" s="57"/>
      <c r="H116" s="57"/>
      <c r="I116" s="55"/>
      <c r="J116" s="12"/>
      <c r="K116" s="22"/>
      <c r="L116" s="153">
        <f t="shared" si="9"/>
        <v>0</v>
      </c>
    </row>
    <row r="117" spans="1:14">
      <c r="A117" s="13"/>
      <c r="B117" s="11"/>
      <c r="C117" s="196" t="s">
        <v>130</v>
      </c>
      <c r="D117" s="52" t="s">
        <v>132</v>
      </c>
      <c r="E117" s="53">
        <v>1</v>
      </c>
      <c r="F117" s="54"/>
      <c r="G117" s="57"/>
      <c r="H117" s="57">
        <v>2021.81</v>
      </c>
      <c r="I117" s="55">
        <f>H117*100/$H$10</f>
        <v>3.1104771432029978</v>
      </c>
      <c r="J117" s="12"/>
      <c r="K117" s="22"/>
      <c r="L117" s="153">
        <f t="shared" si="9"/>
        <v>0</v>
      </c>
    </row>
    <row r="118" spans="1:14">
      <c r="A118" s="13"/>
      <c r="B118" s="11"/>
      <c r="C118" s="233" t="s">
        <v>99</v>
      </c>
      <c r="D118" s="234"/>
      <c r="E118" s="235"/>
      <c r="F118" s="236"/>
      <c r="G118" s="237"/>
      <c r="H118" s="238">
        <f>H117</f>
        <v>2021.81</v>
      </c>
      <c r="I118" s="239"/>
      <c r="J118" s="240"/>
      <c r="K118" s="241">
        <f>H118</f>
        <v>2021.81</v>
      </c>
      <c r="L118" s="242">
        <f t="shared" si="9"/>
        <v>3.1104771432029978</v>
      </c>
      <c r="M118" s="4"/>
    </row>
    <row r="119" spans="1:14">
      <c r="A119" s="13"/>
      <c r="B119" s="11"/>
      <c r="C119" s="12"/>
      <c r="D119" s="52"/>
      <c r="E119" s="53"/>
      <c r="F119" s="54"/>
      <c r="G119" s="55"/>
      <c r="H119" s="55"/>
      <c r="I119" s="55"/>
      <c r="J119" s="12"/>
      <c r="K119" s="156"/>
      <c r="L119" s="153"/>
      <c r="M119" s="4"/>
    </row>
    <row r="120" spans="1:14" ht="15.75">
      <c r="A120" s="13"/>
      <c r="B120" s="11"/>
      <c r="C120" s="75" t="s">
        <v>103</v>
      </c>
      <c r="D120" s="76"/>
      <c r="E120" s="77"/>
      <c r="F120" s="78"/>
      <c r="G120" s="79"/>
      <c r="H120" s="79">
        <f>K120</f>
        <v>64999.9954</v>
      </c>
      <c r="I120" s="157">
        <f>SUM(I15:I118)</f>
        <v>100.00000000000001</v>
      </c>
      <c r="J120" s="12"/>
      <c r="K120" s="22">
        <f>SUM(K23:K118)</f>
        <v>64999.9954</v>
      </c>
      <c r="L120" s="153">
        <f>SUM(L7:L118)</f>
        <v>100.00000000000001</v>
      </c>
      <c r="M120" s="4"/>
      <c r="N120" s="4"/>
    </row>
    <row r="121" spans="1:14">
      <c r="A121" s="13"/>
      <c r="B121" s="11"/>
      <c r="C121" s="12"/>
      <c r="D121" s="52"/>
      <c r="E121" s="53"/>
      <c r="F121" s="54"/>
      <c r="G121" s="55"/>
      <c r="H121" s="55"/>
      <c r="I121" s="55"/>
      <c r="J121" s="12"/>
      <c r="K121" s="12"/>
      <c r="L121" s="153"/>
      <c r="M121" s="4"/>
    </row>
    <row r="122" spans="1:14">
      <c r="A122" s="14"/>
      <c r="B122" s="100"/>
      <c r="C122" s="15"/>
      <c r="D122" s="82"/>
      <c r="E122" s="83"/>
      <c r="F122" s="84"/>
      <c r="G122" s="85"/>
      <c r="H122" s="85"/>
      <c r="I122" s="85"/>
      <c r="J122" s="15"/>
      <c r="K122" s="15"/>
      <c r="L122" s="158"/>
    </row>
    <row r="123" spans="1:14">
      <c r="M123" s="4"/>
    </row>
    <row r="124" spans="1:14">
      <c r="A124" s="243"/>
      <c r="B124" s="244"/>
      <c r="C124" s="243" t="s">
        <v>159</v>
      </c>
      <c r="D124" s="245"/>
      <c r="E124" s="246"/>
      <c r="F124" s="247"/>
      <c r="G124" s="248"/>
      <c r="H124" s="248"/>
      <c r="I124" s="248"/>
      <c r="J124" s="243"/>
      <c r="K124" s="243"/>
      <c r="L124" s="249"/>
    </row>
    <row r="125" spans="1:14">
      <c r="A125" s="243"/>
      <c r="B125" s="244"/>
      <c r="C125" s="243"/>
      <c r="D125" s="245"/>
      <c r="E125" s="246"/>
      <c r="F125" s="247"/>
      <c r="G125" s="248"/>
      <c r="H125" s="248"/>
      <c r="I125" s="248"/>
      <c r="J125" s="243"/>
      <c r="K125" s="243"/>
      <c r="L125" s="249"/>
    </row>
    <row r="126" spans="1:14">
      <c r="A126" s="243"/>
      <c r="B126" s="244"/>
      <c r="C126" s="243" t="s">
        <v>110</v>
      </c>
      <c r="D126" s="245"/>
      <c r="E126" s="246"/>
      <c r="F126" s="247"/>
      <c r="G126" s="248"/>
      <c r="H126" s="248"/>
      <c r="I126" s="248"/>
      <c r="J126" s="243"/>
      <c r="K126" s="243"/>
      <c r="L126" s="249"/>
    </row>
    <row r="127" spans="1:14">
      <c r="A127" s="243"/>
      <c r="B127" s="244"/>
      <c r="C127" s="243" t="s">
        <v>160</v>
      </c>
      <c r="D127" s="245"/>
      <c r="E127" s="246"/>
      <c r="F127" s="247"/>
      <c r="G127" s="248"/>
      <c r="H127" s="248"/>
      <c r="I127" s="248"/>
      <c r="J127" s="243"/>
      <c r="K127" s="243"/>
      <c r="L127" s="249"/>
    </row>
    <row r="128" spans="1:14">
      <c r="A128" s="243"/>
      <c r="B128" s="244"/>
      <c r="C128" s="243"/>
      <c r="D128" s="245"/>
      <c r="E128" s="246"/>
      <c r="F128" s="247"/>
      <c r="G128" s="248"/>
      <c r="H128" s="248"/>
      <c r="I128" s="248"/>
      <c r="J128" s="243"/>
      <c r="K128" s="243"/>
      <c r="L128" s="249"/>
    </row>
  </sheetData>
  <mergeCells count="39">
    <mergeCell ref="C4:K4"/>
    <mergeCell ref="A33:A34"/>
    <mergeCell ref="D33:D34"/>
    <mergeCell ref="E33:E34"/>
    <mergeCell ref="F33:F34"/>
    <mergeCell ref="C19:C20"/>
    <mergeCell ref="B19:B20"/>
    <mergeCell ref="D19:D20"/>
    <mergeCell ref="E19:E20"/>
    <mergeCell ref="F19:F20"/>
    <mergeCell ref="M16:M17"/>
    <mergeCell ref="N16:N17"/>
    <mergeCell ref="C33:C34"/>
    <mergeCell ref="B33:B34"/>
    <mergeCell ref="G33:G34"/>
    <mergeCell ref="H33:H34"/>
    <mergeCell ref="J16:J17"/>
    <mergeCell ref="G16:G17"/>
    <mergeCell ref="H16:H17"/>
    <mergeCell ref="B16:B17"/>
    <mergeCell ref="D16:D17"/>
    <mergeCell ref="E16:E17"/>
    <mergeCell ref="F16:F17"/>
    <mergeCell ref="G19:G20"/>
    <mergeCell ref="F6:G6"/>
    <mergeCell ref="F7:G7"/>
    <mergeCell ref="H6:I6"/>
    <mergeCell ref="C5:E5"/>
    <mergeCell ref="F5:G5"/>
    <mergeCell ref="C6:E6"/>
    <mergeCell ref="H7:I7"/>
    <mergeCell ref="C3:L3"/>
    <mergeCell ref="F8:G8"/>
    <mergeCell ref="F9:G9"/>
    <mergeCell ref="H8:I8"/>
    <mergeCell ref="C16:C17"/>
    <mergeCell ref="C7:E7"/>
    <mergeCell ref="C8:E8"/>
    <mergeCell ref="C9:E9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  <headerFooter>
    <oddHeader>&amp;C&amp;A&amp;RPágina &amp;P</oddHeader>
    <oddFooter>&amp;L&amp;D&amp;CBOTÂNICO_REFORÇO ESTRUTURAL</oddFooter>
  </headerFooter>
  <rowBreaks count="1" manualBreakCount="1">
    <brk id="30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7"/>
  <sheetViews>
    <sheetView workbookViewId="0">
      <selection sqref="A1:I37"/>
    </sheetView>
  </sheetViews>
  <sheetFormatPr defaultRowHeight="15"/>
  <cols>
    <col min="1" max="1" width="8.7109375" customWidth="1"/>
    <col min="2" max="2" width="51.42578125" customWidth="1"/>
    <col min="3" max="3" width="6.140625" customWidth="1"/>
    <col min="4" max="4" width="16.42578125" customWidth="1"/>
    <col min="5" max="5" width="17.42578125" style="17" customWidth="1"/>
    <col min="6" max="6" width="15.7109375" customWidth="1"/>
    <col min="7" max="7" width="15" customWidth="1"/>
    <col min="8" max="8" width="14.85546875" customWidth="1"/>
    <col min="9" max="9" width="9.7109375" customWidth="1"/>
    <col min="10" max="10" width="7.5703125" customWidth="1"/>
    <col min="11" max="11" width="10.5703125" bestFit="1" customWidth="1"/>
  </cols>
  <sheetData>
    <row r="1" spans="1:11" ht="18.75">
      <c r="A1" s="121" t="s">
        <v>20</v>
      </c>
      <c r="B1" s="122"/>
      <c r="C1" s="122"/>
      <c r="D1" s="122"/>
      <c r="E1" s="122"/>
      <c r="F1" s="122"/>
      <c r="G1" s="122"/>
      <c r="H1" s="122"/>
      <c r="I1" s="122"/>
      <c r="J1" s="1"/>
    </row>
    <row r="2" spans="1:11" ht="15" customHeight="1">
      <c r="A2" s="123" t="s">
        <v>37</v>
      </c>
      <c r="B2" s="124"/>
      <c r="C2" s="124"/>
      <c r="D2" s="124"/>
      <c r="E2" s="124"/>
      <c r="F2" s="124"/>
      <c r="G2" s="124"/>
      <c r="H2" s="124"/>
      <c r="I2" s="124"/>
      <c r="J2" s="1"/>
    </row>
    <row r="3" spans="1:11">
      <c r="A3" s="123" t="s">
        <v>36</v>
      </c>
      <c r="B3" s="125"/>
      <c r="C3" s="125"/>
      <c r="D3" s="125"/>
      <c r="E3" s="125"/>
      <c r="F3" s="125"/>
      <c r="G3" s="125"/>
      <c r="H3" s="125"/>
      <c r="I3" s="125"/>
      <c r="J3" s="1"/>
    </row>
    <row r="4" spans="1:11">
      <c r="A4" s="126" t="s">
        <v>21</v>
      </c>
      <c r="B4" s="127"/>
      <c r="C4" s="127"/>
      <c r="D4" s="127"/>
      <c r="E4" s="127"/>
      <c r="F4" s="127"/>
      <c r="G4" s="127"/>
      <c r="H4" s="127"/>
      <c r="I4" s="127"/>
      <c r="J4" s="1"/>
    </row>
    <row r="5" spans="1:11">
      <c r="A5" s="128" t="s">
        <v>22</v>
      </c>
      <c r="B5" s="129"/>
      <c r="C5" s="129"/>
      <c r="D5" s="129"/>
      <c r="E5" s="129"/>
      <c r="F5" s="129"/>
      <c r="G5" s="129"/>
      <c r="H5" s="129"/>
      <c r="I5" s="129"/>
      <c r="J5" s="1"/>
    </row>
    <row r="6" spans="1:11">
      <c r="A6" s="28" t="s">
        <v>23</v>
      </c>
      <c r="B6" s="134" t="s">
        <v>100</v>
      </c>
      <c r="C6" s="134"/>
      <c r="D6" s="134"/>
      <c r="E6" s="19" t="s">
        <v>38</v>
      </c>
      <c r="F6" s="138">
        <f>PLANILHA_SERVIÇOS!H5</f>
        <v>275</v>
      </c>
      <c r="G6" s="139"/>
      <c r="H6" s="18" t="s">
        <v>39</v>
      </c>
      <c r="I6" s="29">
        <v>41687</v>
      </c>
      <c r="J6" s="1"/>
    </row>
    <row r="7" spans="1:11">
      <c r="A7" s="26" t="s">
        <v>24</v>
      </c>
      <c r="B7" s="137" t="s">
        <v>35</v>
      </c>
      <c r="C7" s="137"/>
      <c r="D7" s="137"/>
      <c r="E7" s="23" t="s">
        <v>101</v>
      </c>
      <c r="F7" s="140">
        <f>D24</f>
        <v>64999.9954</v>
      </c>
      <c r="G7" s="141"/>
      <c r="H7" s="15"/>
      <c r="I7" s="25"/>
      <c r="J7" s="1"/>
    </row>
    <row r="8" spans="1:11">
      <c r="A8" s="142"/>
      <c r="B8" s="124"/>
      <c r="C8" s="124"/>
      <c r="D8" s="124"/>
      <c r="E8" s="124"/>
      <c r="F8" s="124"/>
      <c r="G8" s="124"/>
      <c r="H8" s="124"/>
      <c r="I8" s="124"/>
      <c r="J8" s="1"/>
    </row>
    <row r="9" spans="1:11">
      <c r="A9" s="132" t="s">
        <v>25</v>
      </c>
      <c r="B9" s="134" t="s">
        <v>26</v>
      </c>
      <c r="C9" s="99"/>
      <c r="D9" s="130" t="s">
        <v>40</v>
      </c>
      <c r="E9" s="135" t="s">
        <v>27</v>
      </c>
      <c r="F9" s="134"/>
      <c r="G9" s="134"/>
      <c r="H9" s="134"/>
      <c r="I9" s="136"/>
      <c r="J9" s="1"/>
    </row>
    <row r="10" spans="1:11">
      <c r="A10" s="133"/>
      <c r="B10" s="254"/>
      <c r="C10" s="97" t="s">
        <v>3</v>
      </c>
      <c r="D10" s="131"/>
      <c r="E10" s="20" t="s">
        <v>28</v>
      </c>
      <c r="F10" s="12" t="s">
        <v>29</v>
      </c>
      <c r="G10" s="12" t="s">
        <v>30</v>
      </c>
      <c r="H10" s="12" t="s">
        <v>104</v>
      </c>
      <c r="I10" s="21"/>
      <c r="J10" s="1"/>
    </row>
    <row r="11" spans="1:11">
      <c r="A11" s="253">
        <v>1</v>
      </c>
      <c r="B11" s="250" t="s">
        <v>111</v>
      </c>
      <c r="C11" s="252">
        <f>D11*100/$F$7</f>
        <v>36.189518561104393</v>
      </c>
      <c r="D11" s="22">
        <f>PLANILHA_SERVIÇOS!H65</f>
        <v>23523.185400000002</v>
      </c>
      <c r="E11" s="20">
        <v>0.9</v>
      </c>
      <c r="F11" s="20">
        <v>0.1</v>
      </c>
      <c r="G11" s="48"/>
      <c r="H11" s="48"/>
      <c r="I11" s="21"/>
      <c r="J11" s="1"/>
    </row>
    <row r="12" spans="1:11">
      <c r="A12" s="253">
        <v>2</v>
      </c>
      <c r="B12" s="2" t="str">
        <f>PLANILHA_SERVIÇOS!C66</f>
        <v xml:space="preserve">REPARO  -  PAREDES </v>
      </c>
      <c r="C12" s="252">
        <f t="shared" ref="C12:C22" si="0">D12*100/$F$7</f>
        <v>0.60000004246154148</v>
      </c>
      <c r="D12" s="22">
        <f>PLANILHA_SERVIÇOS!H69</f>
        <v>390</v>
      </c>
      <c r="E12" s="20"/>
      <c r="F12" s="20">
        <v>1</v>
      </c>
      <c r="G12" s="48"/>
      <c r="H12" s="48"/>
      <c r="I12" s="21"/>
      <c r="J12" s="1"/>
    </row>
    <row r="13" spans="1:11">
      <c r="A13" s="253">
        <v>3</v>
      </c>
      <c r="B13" s="2" t="str">
        <f>PLANILHA_SERVIÇOS!C71</f>
        <v>REPARO - PISO INTERNO - AUDITÓRIO E RECEPÇÃO</v>
      </c>
      <c r="C13" s="252">
        <f t="shared" si="0"/>
        <v>6.0480004280123376</v>
      </c>
      <c r="D13" s="22">
        <f>PLANILHA_SERVIÇOS!H77</f>
        <v>3931.2</v>
      </c>
      <c r="E13" s="20"/>
      <c r="F13" s="20">
        <v>1</v>
      </c>
      <c r="G13" s="47"/>
      <c r="H13" s="48"/>
      <c r="I13" s="21"/>
      <c r="J13" s="1"/>
    </row>
    <row r="14" spans="1:11">
      <c r="A14" s="253">
        <v>4</v>
      </c>
      <c r="B14" s="43" t="str">
        <f>PLANILHA_SERVIÇOS!C79</f>
        <v>REPARO/EXECUÇÃO - CALÇADA EXTERNA</v>
      </c>
      <c r="C14" s="252">
        <f t="shared" si="0"/>
        <v>3.2800002321230934</v>
      </c>
      <c r="D14" s="4">
        <f>PLANILHA_SERVIÇOS!H81</f>
        <v>2132</v>
      </c>
      <c r="E14" s="20"/>
      <c r="F14" s="20">
        <v>1</v>
      </c>
      <c r="G14" s="48"/>
      <c r="H14" s="48"/>
      <c r="I14" s="21"/>
      <c r="J14" s="1"/>
    </row>
    <row r="15" spans="1:11">
      <c r="A15" s="253">
        <v>5</v>
      </c>
      <c r="B15" s="2" t="str">
        <f>PLANILHA_SERVIÇOS!C83</f>
        <v>FÔRRO</v>
      </c>
      <c r="C15" s="252">
        <f t="shared" si="0"/>
        <v>5.4000003821538733</v>
      </c>
      <c r="D15" s="22">
        <f>PLANILHA_SERVIÇOS!H85</f>
        <v>3510</v>
      </c>
      <c r="E15" s="20"/>
      <c r="F15" s="20">
        <v>1</v>
      </c>
      <c r="G15" s="48"/>
      <c r="H15" s="48"/>
      <c r="I15" s="21"/>
      <c r="J15" s="1"/>
    </row>
    <row r="16" spans="1:11">
      <c r="A16" s="253">
        <v>6</v>
      </c>
      <c r="B16" s="2" t="str">
        <f>PLANILHA_SERVIÇOS!C87</f>
        <v>JANELA BASCULANTE EM CHAPA DE ACO INCLUSIVE VIDRO</v>
      </c>
      <c r="C16" s="252">
        <f t="shared" si="0"/>
        <v>3.6000002547692489</v>
      </c>
      <c r="D16" s="22">
        <f>PLANILHA_SERVIÇOS!H89</f>
        <v>2340</v>
      </c>
      <c r="E16" s="20"/>
      <c r="F16" s="20">
        <v>1</v>
      </c>
      <c r="G16" s="48"/>
      <c r="H16" s="48"/>
      <c r="I16" s="21"/>
      <c r="J16" s="1"/>
      <c r="K16" s="4"/>
    </row>
    <row r="17" spans="1:10">
      <c r="A17" s="253">
        <v>7</v>
      </c>
      <c r="B17" s="2" t="str">
        <f>PLANILHA_SERVIÇOS!C91</f>
        <v>REPARO - BANCADAS EM ALVENARIA</v>
      </c>
      <c r="C17" s="252">
        <f t="shared" si="0"/>
        <v>3.5000002476923253</v>
      </c>
      <c r="D17" s="22">
        <f>PLANILHA_SERVIÇOS!H94</f>
        <v>2275</v>
      </c>
      <c r="E17" s="20"/>
      <c r="F17" s="20">
        <v>1</v>
      </c>
      <c r="G17" s="48"/>
      <c r="H17" s="48"/>
      <c r="I17" s="21"/>
      <c r="J17" s="1"/>
    </row>
    <row r="18" spans="1:10">
      <c r="A18" s="253">
        <v>8</v>
      </c>
      <c r="B18" s="2" t="str">
        <f>PLANILHA_SERVIÇOS!C96</f>
        <v>PAREDE E PIA</v>
      </c>
      <c r="C18" s="252">
        <f t="shared" si="0"/>
        <v>1.472000104172315</v>
      </c>
      <c r="D18" s="22">
        <f>PLANILHA_SERVIÇOS!H100</f>
        <v>956.8</v>
      </c>
      <c r="E18" s="20"/>
      <c r="F18" s="20">
        <v>1</v>
      </c>
      <c r="G18" s="48"/>
      <c r="H18" s="48"/>
      <c r="I18" s="21"/>
      <c r="J18" s="1"/>
    </row>
    <row r="19" spans="1:10">
      <c r="A19" s="253">
        <v>9</v>
      </c>
      <c r="B19" s="2" t="str">
        <f>PLANILHA_SERVIÇOS!C102</f>
        <v>ELÉTRICA</v>
      </c>
      <c r="C19" s="252">
        <f t="shared" si="0"/>
        <v>5.4000003821538733</v>
      </c>
      <c r="D19" s="22">
        <f>PLANILHA_SERVIÇOS!H105</f>
        <v>3510</v>
      </c>
      <c r="E19" s="20"/>
      <c r="F19" s="20">
        <v>0.3</v>
      </c>
      <c r="G19" s="48">
        <v>0.7</v>
      </c>
      <c r="H19" s="48"/>
      <c r="I19" s="21"/>
      <c r="J19" s="1"/>
    </row>
    <row r="20" spans="1:10">
      <c r="A20" s="253">
        <v>10</v>
      </c>
      <c r="B20" s="2" t="str">
        <f>PLANILHA_SERVIÇOS!C107</f>
        <v>REPAROS-TELHADO</v>
      </c>
      <c r="C20" s="252">
        <f t="shared" si="0"/>
        <v>1.4000000990769301</v>
      </c>
      <c r="D20" s="22">
        <f>PLANILHA_SERVIÇOS!H108</f>
        <v>910</v>
      </c>
      <c r="E20" s="20"/>
      <c r="F20" s="20">
        <v>1</v>
      </c>
      <c r="G20" s="48"/>
      <c r="H20" s="48"/>
      <c r="I20" s="21"/>
      <c r="J20" s="1"/>
    </row>
    <row r="21" spans="1:10">
      <c r="A21" s="253">
        <v>11</v>
      </c>
      <c r="B21" s="2" t="str">
        <f>PLANILHA_SERVIÇOS!C109</f>
        <v>PINTURA</v>
      </c>
      <c r="C21" s="252">
        <f t="shared" si="0"/>
        <v>30.000002123077074</v>
      </c>
      <c r="D21" s="22">
        <f>PLANILHA_SERVIÇOS!H111</f>
        <v>19500</v>
      </c>
      <c r="E21" s="20"/>
      <c r="F21" s="20">
        <v>0.1</v>
      </c>
      <c r="G21" s="48">
        <v>0.9</v>
      </c>
      <c r="H21" s="48"/>
      <c r="I21" s="21"/>
      <c r="J21" s="1"/>
    </row>
    <row r="22" spans="1:10">
      <c r="A22" s="253">
        <v>12</v>
      </c>
      <c r="B22" s="2" t="str">
        <f>PLANILHA_SERVIÇOS!C116</f>
        <v>FINALIZAÇÃO</v>
      </c>
      <c r="C22" s="252">
        <f t="shared" si="0"/>
        <v>3.1104771432029978</v>
      </c>
      <c r="D22" s="22">
        <f>PLANILHA_SERVIÇOS!H118</f>
        <v>2021.81</v>
      </c>
      <c r="E22" s="20"/>
      <c r="F22" s="20"/>
      <c r="G22" s="48">
        <v>1</v>
      </c>
      <c r="H22" s="48"/>
      <c r="I22" s="21"/>
      <c r="J22" s="1"/>
    </row>
    <row r="23" spans="1:10">
      <c r="A23" s="13"/>
      <c r="B23" s="192"/>
      <c r="C23" s="10"/>
      <c r="D23" s="12"/>
      <c r="E23" s="20"/>
      <c r="F23" s="12"/>
      <c r="G23" s="12"/>
      <c r="H23" s="12"/>
      <c r="I23" s="21"/>
      <c r="J23" s="1"/>
    </row>
    <row r="24" spans="1:10">
      <c r="A24" s="30"/>
      <c r="B24" s="31" t="s">
        <v>31</v>
      </c>
      <c r="C24" s="31"/>
      <c r="D24" s="32">
        <f>SUM(D11:D23)</f>
        <v>64999.9954</v>
      </c>
      <c r="E24" s="33">
        <f>SUMPRODUCT(D11:D22,E11:E22)</f>
        <v>21170.866860000002</v>
      </c>
      <c r="F24" s="33">
        <f>SUMPRODUCT(F11:F22,D11:D22)</f>
        <v>21800.31854</v>
      </c>
      <c r="G24" s="33">
        <f>SUMPRODUCT(G11:G22,D11:D22)</f>
        <v>22028.81</v>
      </c>
      <c r="H24" s="33">
        <f>SUMPRODUCT(H11:H22,D11:D22)</f>
        <v>0</v>
      </c>
      <c r="I24" s="34"/>
      <c r="J24" s="1"/>
    </row>
    <row r="25" spans="1:10">
      <c r="A25" s="13"/>
      <c r="B25" s="11" t="s">
        <v>32</v>
      </c>
      <c r="C25" s="11">
        <f>SUM(C11:C22)</f>
        <v>100.00000000000001</v>
      </c>
      <c r="D25" s="12"/>
      <c r="E25" s="20">
        <f>E24/D24</f>
        <v>0.32570566704993953</v>
      </c>
      <c r="F25" s="20">
        <f>F24/D24</f>
        <v>0.33538953973525976</v>
      </c>
      <c r="G25" s="48">
        <f>G24/D24</f>
        <v>0.33890479321480077</v>
      </c>
      <c r="H25" s="48">
        <f>H24/D24</f>
        <v>0</v>
      </c>
      <c r="I25" s="21"/>
      <c r="J25" s="1"/>
    </row>
    <row r="26" spans="1:10">
      <c r="A26" s="30"/>
      <c r="B26" s="31" t="s">
        <v>33</v>
      </c>
      <c r="C26" s="31"/>
      <c r="D26" s="32"/>
      <c r="E26" s="35">
        <f>E24</f>
        <v>21170.866860000002</v>
      </c>
      <c r="F26" s="36">
        <f>E26+F24</f>
        <v>42971.185400000002</v>
      </c>
      <c r="G26" s="36">
        <f>F26+G24</f>
        <v>64999.9954</v>
      </c>
      <c r="H26" s="36">
        <f>G26+H24</f>
        <v>64999.9954</v>
      </c>
      <c r="I26" s="37"/>
      <c r="J26" s="27"/>
    </row>
    <row r="27" spans="1:10">
      <c r="A27" s="14"/>
      <c r="B27" s="16" t="s">
        <v>34</v>
      </c>
      <c r="C27" s="100"/>
      <c r="D27" s="15"/>
      <c r="E27" s="23">
        <f>E25</f>
        <v>0.32570566704993953</v>
      </c>
      <c r="F27" s="24">
        <f>E27+F25</f>
        <v>0.66109520678519929</v>
      </c>
      <c r="G27" s="24">
        <f t="shared" ref="G27:H27" si="1">F27+G25</f>
        <v>1</v>
      </c>
      <c r="H27" s="24">
        <f t="shared" si="1"/>
        <v>1</v>
      </c>
      <c r="I27" s="25"/>
      <c r="J27" s="1"/>
    </row>
    <row r="28" spans="1:10">
      <c r="J28" s="1"/>
    </row>
    <row r="29" spans="1:10">
      <c r="J29" s="1"/>
    </row>
    <row r="30" spans="1:10">
      <c r="J30" s="1"/>
    </row>
    <row r="31" spans="1:10">
      <c r="B31" t="s">
        <v>109</v>
      </c>
      <c r="E31"/>
      <c r="J31" s="1"/>
    </row>
    <row r="32" spans="1:10">
      <c r="E32"/>
      <c r="J32" s="1"/>
    </row>
    <row r="33" spans="2:10">
      <c r="B33" s="38" t="s">
        <v>108</v>
      </c>
      <c r="C33" s="251"/>
      <c r="J33" s="1"/>
    </row>
    <row r="34" spans="2:10">
      <c r="B34" s="39" t="s">
        <v>106</v>
      </c>
      <c r="C34" s="251"/>
      <c r="J34" s="1"/>
    </row>
    <row r="35" spans="2:10">
      <c r="B35" s="40" t="s">
        <v>107</v>
      </c>
      <c r="C35" s="251"/>
      <c r="J35" s="1"/>
    </row>
    <row r="36" spans="2:10">
      <c r="J36" s="1"/>
    </row>
    <row r="37" spans="2:10">
      <c r="J37" s="1"/>
    </row>
  </sheetData>
  <mergeCells count="14">
    <mergeCell ref="D9:D10"/>
    <mergeCell ref="A9:A10"/>
    <mergeCell ref="B9:B10"/>
    <mergeCell ref="E9:I9"/>
    <mergeCell ref="B6:D6"/>
    <mergeCell ref="B7:D7"/>
    <mergeCell ref="F6:G6"/>
    <mergeCell ref="F7:G7"/>
    <mergeCell ref="A8:I8"/>
    <mergeCell ref="A1:I1"/>
    <mergeCell ref="A2:I2"/>
    <mergeCell ref="A3:I3"/>
    <mergeCell ref="A4:I4"/>
    <mergeCell ref="A5:I5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O24"/>
  <sheetViews>
    <sheetView workbookViewId="0">
      <selection activeCell="D24" sqref="D24"/>
    </sheetView>
  </sheetViews>
  <sheetFormatPr defaultRowHeight="15"/>
  <sheetData>
    <row r="2" spans="1:15">
      <c r="C2" t="s">
        <v>73</v>
      </c>
      <c r="D2" t="s">
        <v>74</v>
      </c>
      <c r="E2" t="s">
        <v>75</v>
      </c>
      <c r="F2" t="s">
        <v>76</v>
      </c>
    </row>
    <row r="3" spans="1:15">
      <c r="A3">
        <v>9</v>
      </c>
      <c r="B3" t="s">
        <v>67</v>
      </c>
      <c r="C3">
        <v>8</v>
      </c>
      <c r="D3">
        <v>2</v>
      </c>
      <c r="E3">
        <v>3.35</v>
      </c>
      <c r="F3">
        <f>E3*D3*A3</f>
        <v>60.300000000000004</v>
      </c>
      <c r="I3">
        <v>5</v>
      </c>
      <c r="J3">
        <v>8</v>
      </c>
      <c r="K3">
        <v>10</v>
      </c>
      <c r="L3">
        <v>12.5</v>
      </c>
    </row>
    <row r="4" spans="1:15">
      <c r="A4">
        <v>9</v>
      </c>
      <c r="B4" t="s">
        <v>68</v>
      </c>
      <c r="C4">
        <v>8</v>
      </c>
      <c r="D4">
        <v>2</v>
      </c>
      <c r="E4">
        <v>2.25</v>
      </c>
      <c r="F4">
        <f t="shared" ref="F4:F13" si="0">E4*D4*A4</f>
        <v>40.5</v>
      </c>
      <c r="I4">
        <f>F8+F11+F13</f>
        <v>456.4</v>
      </c>
      <c r="J4">
        <f>F3+F4+F5</f>
        <v>159.30000000000001</v>
      </c>
      <c r="K4">
        <f>F6+F7+F9+F10</f>
        <v>184.60000000000002</v>
      </c>
      <c r="L4">
        <f>F12</f>
        <v>24</v>
      </c>
    </row>
    <row r="5" spans="1:15">
      <c r="A5">
        <v>9</v>
      </c>
      <c r="B5" t="s">
        <v>69</v>
      </c>
      <c r="C5">
        <v>8</v>
      </c>
      <c r="D5">
        <v>2</v>
      </c>
      <c r="E5">
        <v>3.25</v>
      </c>
      <c r="F5">
        <f t="shared" si="0"/>
        <v>58.5</v>
      </c>
      <c r="I5">
        <f>0</f>
        <v>0</v>
      </c>
    </row>
    <row r="6" spans="1:15">
      <c r="A6">
        <v>9</v>
      </c>
      <c r="B6" t="s">
        <v>70</v>
      </c>
      <c r="C6">
        <v>10</v>
      </c>
      <c r="D6">
        <v>2</v>
      </c>
      <c r="E6">
        <v>3.35</v>
      </c>
      <c r="F6">
        <f t="shared" si="0"/>
        <v>60.300000000000004</v>
      </c>
      <c r="I6">
        <v>0.15</v>
      </c>
      <c r="J6">
        <f>0.4</f>
        <v>0.4</v>
      </c>
      <c r="K6">
        <v>0.63</v>
      </c>
      <c r="L6">
        <v>1</v>
      </c>
    </row>
    <row r="7" spans="1:15">
      <c r="A7">
        <v>9</v>
      </c>
      <c r="B7" t="s">
        <v>71</v>
      </c>
      <c r="C7">
        <v>10</v>
      </c>
      <c r="D7">
        <v>2</v>
      </c>
      <c r="E7">
        <v>3.35</v>
      </c>
      <c r="F7">
        <f t="shared" si="0"/>
        <v>60.300000000000004</v>
      </c>
      <c r="I7">
        <f>I6*I4</f>
        <v>68.459999999999994</v>
      </c>
      <c r="J7">
        <f t="shared" ref="J7:L7" si="1">J6*J4</f>
        <v>63.720000000000006</v>
      </c>
      <c r="K7">
        <f t="shared" si="1"/>
        <v>116.29800000000002</v>
      </c>
      <c r="L7">
        <f t="shared" si="1"/>
        <v>24</v>
      </c>
      <c r="N7">
        <f>SUM(I7:M7)</f>
        <v>272.47800000000001</v>
      </c>
      <c r="O7" t="s">
        <v>61</v>
      </c>
    </row>
    <row r="8" spans="1:15">
      <c r="A8">
        <v>9</v>
      </c>
      <c r="B8" t="s">
        <v>72</v>
      </c>
      <c r="C8">
        <v>5</v>
      </c>
      <c r="D8">
        <v>20</v>
      </c>
      <c r="E8">
        <v>1.85</v>
      </c>
      <c r="F8">
        <f t="shared" si="0"/>
        <v>333</v>
      </c>
    </row>
    <row r="9" spans="1:15">
      <c r="C9">
        <v>10</v>
      </c>
      <c r="F9">
        <v>28</v>
      </c>
    </row>
    <row r="10" spans="1:15">
      <c r="A10">
        <v>3</v>
      </c>
      <c r="C10">
        <v>10</v>
      </c>
      <c r="D10">
        <v>4</v>
      </c>
      <c r="E10">
        <v>3</v>
      </c>
      <c r="F10">
        <f t="shared" si="0"/>
        <v>36</v>
      </c>
    </row>
    <row r="11" spans="1:15">
      <c r="A11">
        <v>3</v>
      </c>
      <c r="C11">
        <v>5</v>
      </c>
      <c r="D11">
        <v>33</v>
      </c>
      <c r="E11">
        <v>0.8</v>
      </c>
      <c r="F11">
        <f t="shared" si="0"/>
        <v>79.2</v>
      </c>
    </row>
    <row r="12" spans="1:15">
      <c r="A12">
        <v>2</v>
      </c>
      <c r="C12">
        <v>12.5</v>
      </c>
      <c r="D12">
        <v>4</v>
      </c>
      <c r="E12">
        <v>3</v>
      </c>
      <c r="F12">
        <f t="shared" si="0"/>
        <v>24</v>
      </c>
    </row>
    <row r="13" spans="1:15">
      <c r="A13">
        <v>2</v>
      </c>
      <c r="C13">
        <v>5</v>
      </c>
      <c r="D13">
        <v>26</v>
      </c>
      <c r="E13">
        <v>0.85</v>
      </c>
      <c r="F13">
        <f t="shared" si="0"/>
        <v>44.199999999999996</v>
      </c>
    </row>
    <row r="15" spans="1:15">
      <c r="C15" t="s">
        <v>77</v>
      </c>
    </row>
    <row r="18" spans="3:4">
      <c r="C18" t="s">
        <v>90</v>
      </c>
    </row>
    <row r="19" spans="3:4">
      <c r="D19">
        <v>280</v>
      </c>
    </row>
    <row r="20" spans="3:4">
      <c r="D20">
        <v>532</v>
      </c>
    </row>
    <row r="21" spans="3:4">
      <c r="D21">
        <f>3.5*(40+30+18+18)</f>
        <v>371</v>
      </c>
    </row>
    <row r="22" spans="3:4">
      <c r="D22">
        <v>45</v>
      </c>
    </row>
    <row r="24" spans="3:4">
      <c r="D24">
        <f>SUM(D19:D23)</f>
        <v>1228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PLANILHA_SERVIÇOS</vt:lpstr>
      <vt:lpstr>CRONOGRAMA</vt:lpstr>
      <vt:lpstr>Plan3</vt:lpstr>
      <vt:lpstr>CRONOGRAMA!Area_de_impressao</vt:lpstr>
      <vt:lpstr>PLANILHA_SERVIÇOS!Area_de_impressao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2014-08-06T15:01:48Z</cp:lastPrinted>
  <dcterms:created xsi:type="dcterms:W3CDTF">2013-05-17T12:22:17Z</dcterms:created>
  <dcterms:modified xsi:type="dcterms:W3CDTF">2014-08-06T15:07:20Z</dcterms:modified>
</cp:coreProperties>
</file>