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0115" windowHeight="7740"/>
  </bookViews>
  <sheets>
    <sheet name="ORÇAMENTO" sheetId="1" r:id="rId1"/>
    <sheet name="CRONOGRAMA FISICO FINANCEIRO" sheetId="2" r:id="rId2"/>
    <sheet name="Plan3" sheetId="3" r:id="rId3"/>
  </sheets>
  <definedNames>
    <definedName name="_xlnm.Print_Area" localSheetId="1">'CRONOGRAMA FISICO FINANCEIRO'!$A$1:$I$27</definedName>
    <definedName name="_xlnm.Print_Area" localSheetId="0">ORÇAMENTO!$A$1:$I$111</definedName>
  </definedNames>
  <calcPr calcId="125725"/>
</workbook>
</file>

<file path=xl/calcChain.xml><?xml version="1.0" encoding="utf-8"?>
<calcChain xmlns="http://schemas.openxmlformats.org/spreadsheetml/2006/main">
  <c r="H66" i="1"/>
  <c r="G66"/>
  <c r="H65"/>
  <c r="I62" s="1"/>
  <c r="C17" i="2" s="1"/>
  <c r="G17" s="1"/>
  <c r="B17"/>
  <c r="B16"/>
  <c r="E18"/>
  <c r="G18"/>
  <c r="G19"/>
  <c r="B15"/>
  <c r="B14"/>
  <c r="B12"/>
  <c r="B11"/>
  <c r="G54" i="1"/>
  <c r="H54" s="1"/>
  <c r="G55"/>
  <c r="H55" s="1"/>
  <c r="G56"/>
  <c r="H56" s="1"/>
  <c r="G57"/>
  <c r="H57" s="1"/>
  <c r="G58"/>
  <c r="H58" s="1"/>
  <c r="G59"/>
  <c r="H59" s="1"/>
  <c r="G60"/>
  <c r="H60" s="1"/>
  <c r="G61"/>
  <c r="H61" s="1"/>
  <c r="G62"/>
  <c r="G69"/>
  <c r="H69" s="1"/>
  <c r="G70"/>
  <c r="H70" s="1"/>
  <c r="G71"/>
  <c r="H71" s="1"/>
  <c r="G72"/>
  <c r="H72" s="1"/>
  <c r="G73"/>
  <c r="H73" s="1"/>
  <c r="G74"/>
  <c r="H74" s="1"/>
  <c r="G75"/>
  <c r="H75" s="1"/>
  <c r="G76"/>
  <c r="H76" s="1"/>
  <c r="G77"/>
  <c r="H77" s="1"/>
  <c r="G78"/>
  <c r="H78" s="1"/>
  <c r="G79"/>
  <c r="H79" s="1"/>
  <c r="G80"/>
  <c r="H80" s="1"/>
  <c r="G81"/>
  <c r="H81" s="1"/>
  <c r="G82"/>
  <c r="H82" s="1"/>
  <c r="G83"/>
  <c r="H83" s="1"/>
  <c r="G84"/>
  <c r="H84" s="1"/>
  <c r="G85"/>
  <c r="H85" s="1"/>
  <c r="G86"/>
  <c r="H86" s="1"/>
  <c r="G87"/>
  <c r="H87" s="1"/>
  <c r="G88"/>
  <c r="H88" s="1"/>
  <c r="G89"/>
  <c r="H89" s="1"/>
  <c r="G90"/>
  <c r="H90" s="1"/>
  <c r="G91"/>
  <c r="H91" s="1"/>
  <c r="G92"/>
  <c r="H92" s="1"/>
  <c r="G93"/>
  <c r="H93" s="1"/>
  <c r="G94"/>
  <c r="H94" s="1"/>
  <c r="G95"/>
  <c r="H95" s="1"/>
  <c r="G96"/>
  <c r="H96" s="1"/>
  <c r="G97"/>
  <c r="H97" s="1"/>
  <c r="G98"/>
  <c r="H98" s="1"/>
  <c r="G99"/>
  <c r="H99" s="1"/>
  <c r="G100"/>
  <c r="H100" s="1"/>
  <c r="G101"/>
  <c r="H101" s="1"/>
  <c r="G102"/>
  <c r="H102" s="1"/>
  <c r="G103"/>
  <c r="H103" s="1"/>
  <c r="G108"/>
  <c r="H108" s="1"/>
  <c r="G111"/>
  <c r="H111" s="1"/>
  <c r="K127"/>
  <c r="E17" i="2" l="1"/>
  <c r="M127" i="1"/>
  <c r="I17" l="1"/>
  <c r="C11" i="2" l="1"/>
  <c r="G11" s="1"/>
  <c r="G20" i="1"/>
  <c r="H20" s="1"/>
  <c r="G21"/>
  <c r="H21" s="1"/>
  <c r="I20" s="1"/>
  <c r="C12" i="2" s="1"/>
  <c r="G22" i="1"/>
  <c r="H22" s="1"/>
  <c r="G23"/>
  <c r="H23" s="1"/>
  <c r="G24"/>
  <c r="H24" s="1"/>
  <c r="G25"/>
  <c r="H25" s="1"/>
  <c r="G27"/>
  <c r="H27" s="1"/>
  <c r="G28"/>
  <c r="H28" s="1"/>
  <c r="G29"/>
  <c r="H29" s="1"/>
  <c r="G30"/>
  <c r="H30" s="1"/>
  <c r="G32"/>
  <c r="H32" s="1"/>
  <c r="G34"/>
  <c r="H34" s="1"/>
  <c r="G35"/>
  <c r="H35" s="1"/>
  <c r="G36"/>
  <c r="H36" s="1"/>
  <c r="G37"/>
  <c r="H37" s="1"/>
  <c r="G38"/>
  <c r="H38" s="1"/>
  <c r="G39"/>
  <c r="H39" s="1"/>
  <c r="G40"/>
  <c r="H40" s="1"/>
  <c r="G42"/>
  <c r="H42" s="1"/>
  <c r="G43"/>
  <c r="H43" s="1"/>
  <c r="G45"/>
  <c r="H45" s="1"/>
  <c r="G46"/>
  <c r="H46" s="1"/>
  <c r="G47"/>
  <c r="H47" s="1"/>
  <c r="G48"/>
  <c r="H48" s="1"/>
  <c r="G49"/>
  <c r="H49" s="1"/>
  <c r="G50"/>
  <c r="H50" s="1"/>
  <c r="G51"/>
  <c r="H51" s="1"/>
  <c r="G52"/>
  <c r="H52" s="1"/>
  <c r="G53"/>
  <c r="H53" s="1"/>
  <c r="M19"/>
  <c r="F31"/>
  <c r="G31" s="1"/>
  <c r="H31" s="1"/>
  <c r="B13" i="2"/>
  <c r="D33" i="1"/>
  <c r="G6" i="2"/>
  <c r="B8"/>
  <c r="B7"/>
  <c r="B6"/>
  <c r="G20"/>
  <c r="H23"/>
  <c r="I21"/>
  <c r="I45" i="1" l="1"/>
  <c r="C16" i="2" s="1"/>
  <c r="I35" i="1"/>
  <c r="C14" i="2" s="1"/>
  <c r="I41" i="1"/>
  <c r="C15" i="2" s="1"/>
  <c r="G15" s="1"/>
  <c r="F26" i="1"/>
  <c r="G26" s="1"/>
  <c r="H26" s="1"/>
  <c r="F33"/>
  <c r="G33" s="1"/>
  <c r="H33" s="1"/>
  <c r="K45"/>
  <c r="K35"/>
  <c r="G12" i="2"/>
  <c r="E11"/>
  <c r="G16" l="1"/>
  <c r="G14"/>
  <c r="I22" i="1"/>
  <c r="I14" s="1"/>
  <c r="E12" i="2"/>
  <c r="C13" l="1"/>
  <c r="E16"/>
  <c r="E15"/>
  <c r="E14"/>
  <c r="K22" i="1" l="1"/>
  <c r="G7" i="2" l="1"/>
  <c r="G13"/>
  <c r="G21" s="1"/>
  <c r="E13"/>
  <c r="E21" s="1"/>
  <c r="C21"/>
  <c r="C25" s="1"/>
  <c r="F22" l="1"/>
  <c r="G23"/>
  <c r="D22"/>
  <c r="E23"/>
</calcChain>
</file>

<file path=xl/sharedStrings.xml><?xml version="1.0" encoding="utf-8"?>
<sst xmlns="http://schemas.openxmlformats.org/spreadsheetml/2006/main" count="221" uniqueCount="168">
  <si>
    <t>m²</t>
  </si>
  <si>
    <t>m</t>
  </si>
  <si>
    <t>R$ -unit</t>
  </si>
  <si>
    <t>ítem</t>
  </si>
  <si>
    <t>qde.</t>
  </si>
  <si>
    <t>unid.</t>
  </si>
  <si>
    <t>COD.</t>
  </si>
  <si>
    <t/>
  </si>
  <si>
    <t>Universidade Estadual do Norte do Paraná - UENP</t>
  </si>
  <si>
    <t xml:space="preserve">                                      Decreto Estadual n.º3909, Publicado no Diario Oficial do Estado do     Paraná em 01/12/08</t>
  </si>
  <si>
    <t>CRONOGRAMA FÍSICO-FINANCEIRO</t>
  </si>
  <si>
    <t>OBRA</t>
  </si>
  <si>
    <t>DATA:</t>
  </si>
  <si>
    <t>LOCAL</t>
  </si>
  <si>
    <t xml:space="preserve">VALOR DA OBRA: </t>
  </si>
  <si>
    <t>ITEM</t>
  </si>
  <si>
    <t>DESCRIÇÃO DOS SERVIÇOS</t>
  </si>
  <si>
    <t>VALOR DOS SERVIÇOS</t>
  </si>
  <si>
    <t>SERVIÇOS A EXECUTAR</t>
  </si>
  <si>
    <t>1.º MÊS</t>
  </si>
  <si>
    <t>2.º MÊS</t>
  </si>
  <si>
    <t>TOTAL SIMPLES EM R$</t>
  </si>
  <si>
    <t>TOTAL ACUMULADO EM %</t>
  </si>
  <si>
    <t>TOTAL ACUMULADO EM R$</t>
  </si>
  <si>
    <t xml:space="preserve">Valor Total = </t>
  </si>
  <si>
    <t xml:space="preserve">Prazo de execução = </t>
  </si>
  <si>
    <t>2 meses</t>
  </si>
  <si>
    <t xml:space="preserve">                            CLM - Campus Bandeirantes PR</t>
  </si>
  <si>
    <t xml:space="preserve">BDI = </t>
  </si>
  <si>
    <t>CLM</t>
  </si>
  <si>
    <t>OBRA:</t>
  </si>
  <si>
    <t>LOCAL:</t>
  </si>
  <si>
    <t>TIPO:</t>
  </si>
  <si>
    <t>DIMENSÃO:</t>
  </si>
  <si>
    <t>VALOR MÁX.:</t>
  </si>
  <si>
    <t>CAMPUS:</t>
  </si>
  <si>
    <t>1.1</t>
  </si>
  <si>
    <t>2.1</t>
  </si>
  <si>
    <t>3.1</t>
  </si>
  <si>
    <t>3.2</t>
  </si>
  <si>
    <t>4.1</t>
  </si>
  <si>
    <t>4.2</t>
  </si>
  <si>
    <t>4.3</t>
  </si>
  <si>
    <t>5.1</t>
  </si>
  <si>
    <t>6.1</t>
  </si>
  <si>
    <t>6.2</t>
  </si>
  <si>
    <t>R$ TOTAL=</t>
  </si>
  <si>
    <t>APRISCO</t>
  </si>
  <si>
    <t xml:space="preserve"> VETERINÁRIA </t>
  </si>
  <si>
    <t>CONSTRUÇÃO_BARRACÃO</t>
  </si>
  <si>
    <t>PRELIMINARES</t>
  </si>
  <si>
    <t>ALVENARIA DE TIJOLOS E LAJE DO TETO</t>
  </si>
  <si>
    <t>Laje teto em concreto pré moldado, chapiscado e emboçado</t>
  </si>
  <si>
    <t xml:space="preserve">un </t>
  </si>
  <si>
    <t>ESQUADRIAS METÁLICAS</t>
  </si>
  <si>
    <t xml:space="preserve"> un</t>
  </si>
  <si>
    <t>VASO SANITÁRIO SIFONADO COM CAIXA ACOPLADA LOUÇA BRANCA, INCLUSO ENGATE FLEXÍVEL EM PLÁSTICO BRANCO, 1/2 X 40CM - FORNECIMENTO E INSTALAÇÃO. AF_12/2013</t>
  </si>
  <si>
    <t>LAVATÓRIO LOUÇA BRANCA COM COLUNA, *44 X 35,5* CM, PADRÃO POPULAR, INCLUSO SIFÃO FLEXÍVEL EM PVC, VÁLVULA E ENGATE FLEXÍVEL 30CM EM PLÁSTICO E COM TORNEIRA CROMADA PADRÃO POPULAR - FORNECIMENTO E INSTALAÇÃO. AF_12/2013</t>
  </si>
  <si>
    <t>3.4</t>
  </si>
  <si>
    <t>4.4</t>
  </si>
  <si>
    <t>6.3</t>
  </si>
  <si>
    <t>6.4</t>
  </si>
  <si>
    <t>6.5</t>
  </si>
  <si>
    <t>6.6</t>
  </si>
  <si>
    <t>6.7</t>
  </si>
  <si>
    <t>PISO CONCRETADO - corredor central (3,0X20,0)m + Escritório (3,0x3,0)m + Depósito (3,0x3,0)m = 78 m² &gt;&gt;&gt;[x5cm] = 3,9 m³</t>
  </si>
  <si>
    <t>LAJE TETO DO ESCRITÓRIO (chapiscado e emboçado)</t>
  </si>
  <si>
    <t>LAJE TETO DO DEPÓSITO (chapiscado e emboçado)</t>
  </si>
  <si>
    <t>PAREDE DO APRISCO (h=1,5m) - tijolo aparente</t>
  </si>
  <si>
    <t>ÁGUA FRIA, PEÇAS SANITÁRIAS E ESGOTO, TORNEIRAS</t>
  </si>
  <si>
    <t>Parede em alvenaria, tijolo furado assentado a chato (e=14cm)</t>
  </si>
  <si>
    <t>PAREDE DO ESCRITÓRIO (h=2,70m) - tijolo aparente</t>
  </si>
  <si>
    <t>PAREDE DO DEPÓSITO (h=2,70m) - tijolo aparente</t>
  </si>
  <si>
    <t>R$ (S/BDI)</t>
  </si>
  <si>
    <t>R$ (C/BDI)</t>
  </si>
  <si>
    <t>R$_ÍTEM</t>
  </si>
  <si>
    <t>87509 ALVENARIA DE VEDAÇÃO DE BLOCOS CERÂMICOS FURADOS NA HORIZONTAL DE 14X9X19CM (ESPESSURA 14CM, BLOCO DEITADO) DE PAREDES COM ÁREA LÍQUIDA MAIO M2 AS 98,29</t>
  </si>
  <si>
    <t>9X20m  = 180,0m²</t>
  </si>
  <si>
    <t>95463 FOSSA SÉPTICA EM ALVENARIA DE TIJOLO CERÂMICO MACIÇO, DIMENSÕES EXTERNAS DE 1,90X1,10X1,40 M, VOLUME DE 1.500 LITROS, REVESTIDO INTERNAMENTECOM MASSA ÚNICA E IMPERMEABILIZANTE E COM TAMPA DE CONCRETO ARMADO COM ESPESSURA DE 8 CM UN AS 1.356,38</t>
  </si>
  <si>
    <t xml:space="preserve">PISO CONCRETADO </t>
  </si>
  <si>
    <t>ORÇAMENTO</t>
  </si>
  <si>
    <t>6.8</t>
  </si>
  <si>
    <t xml:space="preserve"> LAJE PRE-MOLD BETA 11 P/1KN/M2 VAOS 4,40M/INCL VIGOTAS TIJOLOS ARMADURURA INCLUSO</t>
  </si>
  <si>
    <t xml:space="preserve"> MASSA ÚNICA, PARA RECEBIMENTO DE PINTURA, EM ARGAMASSA TRAÇO 1:2:8</t>
  </si>
  <si>
    <t xml:space="preserve">BARRACÃO PRE-MOLDADO COBERTO </t>
  </si>
  <si>
    <t>Barracão (9x20)m, pilares de concreto armado 30X30cm a cada 5 m, estrutura da cobertura -tesouras e terças -  em perfis "U" e "L" metálicos, pintados, telhado e fechamento dos eitões em telha de metal galvalume 0,4mm, fornecimento e montagem</t>
  </si>
  <si>
    <t>Condulete alum. encaixe tipo C</t>
  </si>
  <si>
    <t>pç</t>
  </si>
  <si>
    <t>Curva 90º PVC longa rosca</t>
  </si>
  <si>
    <t>1.1/2"</t>
  </si>
  <si>
    <t>Luva PVC encaixe</t>
  </si>
  <si>
    <t>3/4"</t>
  </si>
  <si>
    <t>Luva PVC rosca</t>
  </si>
  <si>
    <t>1"</t>
  </si>
  <si>
    <t>Elétrica - Cabo Tripolar (cobre)</t>
  </si>
  <si>
    <t>Isol. EPR - 0,6/1kV (ref. Inbrac Eprovene)</t>
  </si>
  <si>
    <t>6 mm²</t>
  </si>
  <si>
    <t>Elétrica - Cabo Unipolar (cobre)</t>
  </si>
  <si>
    <t>Isol.HEPR - ench.EVA - 0,6/1kV (ref. Pirelli Afumex)</t>
  </si>
  <si>
    <t>1.5 mm²</t>
  </si>
  <si>
    <t>2.5 mm²</t>
  </si>
  <si>
    <t>Aço pintada (ref Lukbox)</t>
  </si>
  <si>
    <t>200x200x150 mm</t>
  </si>
  <si>
    <t>Elétrica - Dispositivo Elétrico - sobrepor</t>
  </si>
  <si>
    <t>interruptor 1 tecla simples</t>
  </si>
  <si>
    <t>Tomada hexagonal (NBR 14136) 2P+T 10A</t>
  </si>
  <si>
    <t>Elétrica - Dispositivo de Proteção</t>
  </si>
  <si>
    <t>Disjuntor Unipolar Termomagnético - norma DIN</t>
  </si>
  <si>
    <t>10 A</t>
  </si>
  <si>
    <t>25 A</t>
  </si>
  <si>
    <t>Elétrica - Eletroduto PVC encaixe</t>
  </si>
  <si>
    <t>Braçadeira galvan. tipo cunha</t>
  </si>
  <si>
    <t>Eletroduto, vara 3,0m</t>
  </si>
  <si>
    <t>abraçadeira 3/4"</t>
  </si>
  <si>
    <t>Elétrica - Lâmpadas Led</t>
  </si>
  <si>
    <t>Elétrica - Material p/ ALIMENTAÇÃO</t>
  </si>
  <si>
    <t>Poste de concreto 7,0m</t>
  </si>
  <si>
    <t>POSTE CONCRETO SEÇÃO CIRCULAR COMPRIMENTO=7M CARGA NOMINAL TOPO 100KG INCLUSIVE ESCAVACAO - FORNECIMENTO E COLOCAÇÃO</t>
  </si>
  <si>
    <t>Isolador roldana 600V, parafuso aço galvanizado cabeça quadr.Rosca M16x2, comprim. 180mm</t>
  </si>
  <si>
    <t>Elétrica - Quadro distrib. chapa pintada - sobrepor</t>
  </si>
  <si>
    <t>Barr. bif., no Fuse+disj. geral - UL (Ref. Cemar)</t>
  </si>
  <si>
    <t>Cap. 12 disj. unip. - In barr. 100 A</t>
  </si>
  <si>
    <t>Reservatório PVC 500l</t>
  </si>
  <si>
    <t>25 mm (inclusive escavação/aterro)</t>
  </si>
  <si>
    <t>conexões (te/luva,joelho)</t>
  </si>
  <si>
    <t>Calha para lampada tubular 1,20m + Lampada Led A65 15W E27</t>
  </si>
  <si>
    <t>ELÉTRICO</t>
  </si>
  <si>
    <t>LIGAÇÃO DE ESGOTO DN 100MM, DA CASA ATÉ A CAIXA, COMPOSTO POR 10,0M TUBO DE PVC ESGOTO PREDIAL DN 100MM E CAIXA DE ALVENARIA COM TAMPA DE CONCRETO -</t>
  </si>
  <si>
    <t xml:space="preserve"> SERVIÇO DE INSTALAÇÃO DE TUBOS DE PVC, SOLDÁVEL, ÁGUA FRIA, DN 25 MM (INSTALADO EM RAMAL, SUB-RAMAL, RAMAL DE DISTRIBUIÇÃO OU PRUMADA), INCLUSIVE CONEXÕES, CORTES E FIXAÇÕES, PARA PRÉDIOS. AF_10/2015</t>
  </si>
  <si>
    <t xml:space="preserve"> REGISTRO DE GAVETA BRUTO DE LATÃO ¾", INCLUSIVE CONEXÕES, ROSCÁVEL, INSTALADO EM RAMAL DE ÁGUA FRIA - FORNECIMENTO E INSTALAÇÃO. AF_12/2014 [1 PARA ENTRADA GERAL + 1 PARA WC + 2 PARA BEBEDOUROS]</t>
  </si>
  <si>
    <t xml:space="preserve"> TORNEIRA de PVC 1/2" FORNECIMENTO E INSTALAÇÃO [ 16 PARA BEBEDOUROS + 1 PARA JARDIM]</t>
  </si>
  <si>
    <t>PONTO DE CONSUMO TERMINAL DE ÁGUA FRIA (SUBRAMAL) COM TUBULAÇÃO DE PVC, DN 25 MM, INSTALADO EM RAMAL DE ÁGUA, INCLUSOS FIXAÇÃO EM ALVENARIA. AF_12/2014 [1 externo, na entrada, 1 PARA VASO, 1 PARA LAVAT., 1 PARA JARDIM, 34 PARA BEBEDOUROS]</t>
  </si>
  <si>
    <t>6.9</t>
  </si>
  <si>
    <t>6.10</t>
  </si>
  <si>
    <t>6.11</t>
  </si>
  <si>
    <t>6.12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</si>
  <si>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</si>
  <si>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</si>
  <si>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</si>
  <si>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</si>
  <si>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</si>
  <si>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</si>
  <si>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</si>
  <si>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</si>
  <si>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</si>
  <si>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</si>
  <si>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</si>
  <si>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</si>
  <si>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</si>
  <si>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Elétrica - Caixa de passagem</t>
  </si>
  <si>
    <t>7.14</t>
  </si>
  <si>
    <t>7.15</t>
  </si>
  <si>
    <t>7.16</t>
  </si>
  <si>
    <t>7.17</t>
  </si>
  <si>
    <t>7.18</t>
  </si>
  <si>
    <t>7.19</t>
  </si>
  <si>
    <t>7.20</t>
  </si>
  <si>
    <t xml:space="preserve">94993 EXECUÇÃO DE PISO DE CONCRETO COM CONCRETO MOLDADOIN LOCO, USINADO, ACABAMENTO CONVENCIONAL, ESPESSURA </t>
  </si>
  <si>
    <t xml:space="preserve"> LIMPEZA _REGULARIZAÇÃO DO TERRENO</t>
  </si>
  <si>
    <t>Lista de materiais ELÉTRICO</t>
  </si>
  <si>
    <t>instalação     futura</t>
  </si>
  <si>
    <t>torneira de boia 3/4"</t>
  </si>
  <si>
    <t>Tubos (3/4")</t>
  </si>
  <si>
    <t>PORTÃO DE FERRO, DE ABRIR, (3,0x2,0)m, fechamento em tela artística, pintadas com tinta esmalte, cor azul.</t>
  </si>
  <si>
    <t>PORTA DE FERRO, (80X210)cm, fechamento em lambril metálico, com guarnições, pintura esmalte cor azul.</t>
  </si>
  <si>
    <t>PORTA DE FERRO, (70X210)cm, fechamento em lambril metálico, com guarnições, pintura esmalte, cor azul.</t>
  </si>
  <si>
    <t xml:space="preserve"> JANELA DE AÇO BASCULANTE, FIXAÇÃO COM ARGAMASSA, COM VIDROS, PADRONIZADA, pintura em tinta esmalte, cor azul. </t>
  </si>
  <si>
    <t>instalações futuras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</si>
</sst>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-* #,##0_-;\-* #,##0_-;_-* &quot;-&quot;??_-;_-@_-"/>
    <numFmt numFmtId="165" formatCode="&quot;R$&quot;\ #,##0.00"/>
    <numFmt numFmtId="166" formatCode="0.0%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indexed="8"/>
      <name val="UniversalBlack"/>
      <family val="2"/>
    </font>
    <font>
      <sz val="12"/>
      <name val="Calibri"/>
      <family val="2"/>
      <scheme val="minor"/>
    </font>
    <font>
      <b/>
      <sz val="13"/>
      <color indexed="8"/>
      <name val="Times New Roman"/>
      <family val="1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i/>
      <sz val="10.4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363636"/>
      <name val="Segoe U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9">
    <xf numFmtId="0" fontId="0" fillId="0" borderId="0" xfId="0"/>
    <xf numFmtId="43" fontId="0" fillId="0" borderId="0" xfId="1" applyFont="1"/>
    <xf numFmtId="0" fontId="0" fillId="0" borderId="2" xfId="0" applyBorder="1"/>
    <xf numFmtId="43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0" xfId="0" applyBorder="1"/>
    <xf numFmtId="43" fontId="0" fillId="0" borderId="0" xfId="1" applyFont="1" applyBorder="1"/>
    <xf numFmtId="0" fontId="0" fillId="0" borderId="15" xfId="0" applyBorder="1"/>
    <xf numFmtId="0" fontId="0" fillId="0" borderId="10" xfId="0" applyBorder="1"/>
    <xf numFmtId="0" fontId="0" fillId="0" borderId="16" xfId="0" applyBorder="1"/>
    <xf numFmtId="0" fontId="0" fillId="0" borderId="2" xfId="0" applyBorder="1" applyAlignment="1">
      <alignment wrapText="1"/>
    </xf>
    <xf numFmtId="0" fontId="0" fillId="0" borderId="2" xfId="0" applyFill="1" applyBorder="1"/>
    <xf numFmtId="0" fontId="2" fillId="0" borderId="7" xfId="0" applyFont="1" applyFill="1" applyBorder="1"/>
    <xf numFmtId="0" fontId="4" fillId="0" borderId="8" xfId="0" applyFont="1" applyFill="1" applyBorder="1"/>
    <xf numFmtId="0" fontId="0" fillId="0" borderId="8" xfId="0" applyFill="1" applyBorder="1"/>
    <xf numFmtId="0" fontId="0" fillId="0" borderId="9" xfId="0" applyFill="1" applyBorder="1"/>
    <xf numFmtId="0" fontId="7" fillId="0" borderId="1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15" xfId="0" applyFont="1" applyFill="1" applyBorder="1"/>
    <xf numFmtId="0" fontId="6" fillId="0" borderId="34" xfId="0" applyFont="1" applyFill="1" applyBorder="1" applyAlignment="1">
      <alignment horizontal="center"/>
    </xf>
    <xf numFmtId="165" fontId="6" fillId="0" borderId="35" xfId="0" applyNumberFormat="1" applyFont="1" applyFill="1" applyBorder="1"/>
    <xf numFmtId="166" fontId="6" fillId="0" borderId="34" xfId="0" applyNumberFormat="1" applyFont="1" applyFill="1" applyBorder="1"/>
    <xf numFmtId="43" fontId="8" fillId="0" borderId="12" xfId="1" applyFont="1" applyFill="1" applyBorder="1"/>
    <xf numFmtId="166" fontId="6" fillId="0" borderId="20" xfId="0" applyNumberFormat="1" applyFont="1" applyFill="1" applyBorder="1"/>
    <xf numFmtId="166" fontId="6" fillId="0" borderId="3" xfId="0" applyNumberFormat="1" applyFont="1" applyFill="1" applyBorder="1"/>
    <xf numFmtId="43" fontId="6" fillId="0" borderId="3" xfId="1" applyFont="1" applyFill="1" applyBorder="1"/>
    <xf numFmtId="0" fontId="0" fillId="0" borderId="32" xfId="0" applyBorder="1"/>
    <xf numFmtId="0" fontId="6" fillId="0" borderId="36" xfId="0" applyFont="1" applyFill="1" applyBorder="1" applyAlignment="1">
      <alignment horizontal="right"/>
    </xf>
    <xf numFmtId="165" fontId="8" fillId="0" borderId="1" xfId="0" applyNumberFormat="1" applyFont="1" applyFill="1" applyBorder="1"/>
    <xf numFmtId="43" fontId="8" fillId="0" borderId="32" xfId="1" applyFont="1" applyFill="1" applyBorder="1"/>
    <xf numFmtId="43" fontId="8" fillId="0" borderId="33" xfId="1" applyFont="1" applyFill="1" applyBorder="1"/>
    <xf numFmtId="4" fontId="6" fillId="0" borderId="1" xfId="0" applyNumberFormat="1" applyFont="1" applyFill="1" applyBorder="1"/>
    <xf numFmtId="9" fontId="6" fillId="0" borderId="32" xfId="2" applyFont="1" applyFill="1" applyBorder="1"/>
    <xf numFmtId="4" fontId="6" fillId="0" borderId="33" xfId="0" applyNumberFormat="1" applyFont="1" applyFill="1" applyBorder="1"/>
    <xf numFmtId="0" fontId="6" fillId="0" borderId="1" xfId="0" applyFont="1" applyFill="1" applyBorder="1"/>
    <xf numFmtId="43" fontId="6" fillId="0" borderId="32" xfId="1" applyFont="1" applyFill="1" applyBorder="1"/>
    <xf numFmtId="0" fontId="0" fillId="0" borderId="7" xfId="0" applyFont="1" applyFill="1" applyBorder="1"/>
    <xf numFmtId="0" fontId="6" fillId="0" borderId="13" xfId="0" applyFont="1" applyFill="1" applyBorder="1" applyAlignment="1">
      <alignment horizontal="right"/>
    </xf>
    <xf numFmtId="165" fontId="0" fillId="0" borderId="13" xfId="0" applyNumberFormat="1" applyFont="1" applyFill="1" applyBorder="1" applyAlignment="1">
      <alignment horizontal="center"/>
    </xf>
    <xf numFmtId="0" fontId="0" fillId="0" borderId="13" xfId="0" applyFont="1" applyFill="1" applyBorder="1"/>
    <xf numFmtId="0" fontId="0" fillId="0" borderId="14" xfId="0" applyFont="1" applyFill="1" applyBorder="1"/>
    <xf numFmtId="0" fontId="9" fillId="0" borderId="18" xfId="0" applyFont="1" applyBorder="1" applyAlignment="1">
      <alignment horizontal="left" wrapText="1"/>
    </xf>
    <xf numFmtId="0" fontId="6" fillId="0" borderId="0" xfId="0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10" fillId="0" borderId="0" xfId="0" applyFont="1"/>
    <xf numFmtId="0" fontId="8" fillId="0" borderId="0" xfId="0" applyFont="1" applyFill="1" applyBorder="1" applyAlignment="1">
      <alignment horizontal="left"/>
    </xf>
    <xf numFmtId="0" fontId="6" fillId="0" borderId="32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0" fillId="0" borderId="39" xfId="0" applyBorder="1" applyAlignment="1">
      <alignment wrapText="1"/>
    </xf>
    <xf numFmtId="165" fontId="6" fillId="0" borderId="40" xfId="0" applyNumberFormat="1" applyFont="1" applyFill="1" applyBorder="1"/>
    <xf numFmtId="43" fontId="8" fillId="0" borderId="3" xfId="1" applyFont="1" applyFill="1" applyBorder="1"/>
    <xf numFmtId="0" fontId="0" fillId="0" borderId="41" xfId="0" applyBorder="1" applyAlignment="1">
      <alignment wrapText="1"/>
    </xf>
    <xf numFmtId="165" fontId="6" fillId="0" borderId="42" xfId="0" applyNumberFormat="1" applyFont="1" applyFill="1" applyBorder="1"/>
    <xf numFmtId="166" fontId="6" fillId="0" borderId="4" xfId="0" applyNumberFormat="1" applyFont="1" applyFill="1" applyBorder="1"/>
    <xf numFmtId="43" fontId="8" fillId="0" borderId="6" xfId="1" applyFont="1" applyFill="1" applyBorder="1"/>
    <xf numFmtId="0" fontId="6" fillId="0" borderId="4" xfId="0" applyFont="1" applyFill="1" applyBorder="1" applyAlignment="1">
      <alignment horizontal="center"/>
    </xf>
    <xf numFmtId="166" fontId="6" fillId="0" borderId="6" xfId="0" applyNumberFormat="1" applyFont="1" applyFill="1" applyBorder="1"/>
    <xf numFmtId="0" fontId="6" fillId="0" borderId="24" xfId="0" applyFont="1" applyFill="1" applyBorder="1"/>
    <xf numFmtId="4" fontId="6" fillId="0" borderId="24" xfId="0" applyNumberFormat="1" applyFont="1" applyFill="1" applyBorder="1"/>
    <xf numFmtId="4" fontId="6" fillId="0" borderId="25" xfId="0" applyNumberFormat="1" applyFont="1" applyFill="1" applyBorder="1"/>
    <xf numFmtId="43" fontId="9" fillId="0" borderId="5" xfId="1" applyFont="1" applyBorder="1" applyAlignment="1">
      <alignment horizontal="left" vertical="center"/>
    </xf>
    <xf numFmtId="43" fontId="9" fillId="0" borderId="0" xfId="1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43" fontId="11" fillId="0" borderId="5" xfId="1" applyFont="1" applyBorder="1" applyAlignment="1">
      <alignment horizontal="left" vertical="center"/>
    </xf>
    <xf numFmtId="0" fontId="11" fillId="0" borderId="0" xfId="0" applyFont="1" applyBorder="1"/>
    <xf numFmtId="43" fontId="11" fillId="0" borderId="0" xfId="1" applyFont="1" applyBorder="1" applyAlignment="1">
      <alignment horizontal="left" vertical="center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right" wrapText="1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43" fontId="9" fillId="0" borderId="0" xfId="1" applyFont="1" applyBorder="1" applyAlignment="1">
      <alignment vertical="center"/>
    </xf>
    <xf numFmtId="43" fontId="9" fillId="0" borderId="0" xfId="0" applyNumberFormat="1" applyFont="1" applyBorder="1" applyAlignment="1">
      <alignment horizontal="left" vertical="center"/>
    </xf>
    <xf numFmtId="0" fontId="11" fillId="0" borderId="37" xfId="0" applyFont="1" applyBorder="1" applyAlignment="1">
      <alignment horizontal="center" vertical="center"/>
    </xf>
    <xf numFmtId="43" fontId="11" fillId="0" borderId="37" xfId="1" applyFont="1" applyBorder="1" applyAlignment="1">
      <alignment horizontal="left" vertical="center"/>
    </xf>
    <xf numFmtId="43" fontId="13" fillId="0" borderId="0" xfId="1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43" fontId="11" fillId="0" borderId="11" xfId="1" applyFont="1" applyBorder="1" applyAlignment="1">
      <alignment horizontal="left" vertical="center"/>
    </xf>
    <xf numFmtId="43" fontId="9" fillId="0" borderId="11" xfId="1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164" fontId="11" fillId="0" borderId="2" xfId="1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43" fontId="11" fillId="0" borderId="2" xfId="1" applyFont="1" applyBorder="1" applyAlignment="1">
      <alignment horizontal="left" vertical="center"/>
    </xf>
    <xf numFmtId="43" fontId="9" fillId="0" borderId="2" xfId="1" applyFont="1" applyBorder="1" applyAlignment="1">
      <alignment horizontal="left" vertical="center"/>
    </xf>
    <xf numFmtId="43" fontId="9" fillId="0" borderId="3" xfId="1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164" fontId="12" fillId="0" borderId="2" xfId="1" applyNumberFormat="1" applyFont="1" applyBorder="1" applyAlignment="1">
      <alignment horizontal="center" vertical="center"/>
    </xf>
    <xf numFmtId="43" fontId="12" fillId="0" borderId="2" xfId="1" applyFont="1" applyBorder="1" applyAlignment="1">
      <alignment horizontal="left" vertical="center"/>
    </xf>
    <xf numFmtId="43" fontId="13" fillId="0" borderId="3" xfId="1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20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43" fontId="11" fillId="0" borderId="2" xfId="1" applyFont="1" applyBorder="1" applyAlignment="1" applyProtection="1">
      <alignment horizontal="left" vertical="center"/>
      <protection locked="0"/>
    </xf>
    <xf numFmtId="43" fontId="9" fillId="0" borderId="3" xfId="1" applyFont="1" applyBorder="1" applyAlignment="1" applyProtection="1">
      <alignment horizontal="left" vertical="center"/>
      <protection locked="0"/>
    </xf>
    <xf numFmtId="43" fontId="9" fillId="0" borderId="0" xfId="1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43" fontId="9" fillId="0" borderId="6" xfId="1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43" fontId="11" fillId="0" borderId="38" xfId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3" fontId="11" fillId="0" borderId="2" xfId="1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/>
    </xf>
    <xf numFmtId="43" fontId="9" fillId="0" borderId="2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43" fontId="9" fillId="0" borderId="38" xfId="1" applyFont="1" applyBorder="1" applyAlignment="1">
      <alignment horizontal="left" vertical="center"/>
    </xf>
    <xf numFmtId="43" fontId="9" fillId="0" borderId="44" xfId="1" applyFont="1" applyBorder="1" applyAlignment="1">
      <alignment horizontal="left" vertical="center"/>
    </xf>
    <xf numFmtId="43" fontId="11" fillId="0" borderId="45" xfId="1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43" fontId="9" fillId="0" borderId="18" xfId="1" applyFont="1" applyBorder="1" applyAlignment="1">
      <alignment horizontal="left" vertical="center"/>
    </xf>
    <xf numFmtId="43" fontId="9" fillId="0" borderId="19" xfId="1" applyFont="1" applyBorder="1" applyAlignment="1">
      <alignment horizontal="left" vertical="center"/>
    </xf>
    <xf numFmtId="0" fontId="11" fillId="0" borderId="2" xfId="0" applyFont="1" applyBorder="1" applyAlignment="1">
      <alignment horizontal="right" vertical="center"/>
    </xf>
    <xf numFmtId="164" fontId="11" fillId="0" borderId="2" xfId="1" applyNumberFormat="1" applyFont="1" applyBorder="1" applyAlignment="1">
      <alignment horizontal="right" vertical="center"/>
    </xf>
    <xf numFmtId="0" fontId="11" fillId="0" borderId="2" xfId="0" applyFont="1" applyFill="1" applyBorder="1" applyAlignment="1">
      <alignment horizontal="left" vertical="center"/>
    </xf>
    <xf numFmtId="43" fontId="11" fillId="0" borderId="2" xfId="1" applyFont="1" applyFill="1" applyBorder="1" applyAlignment="1">
      <alignment horizontal="center" vertical="top"/>
    </xf>
    <xf numFmtId="43" fontId="11" fillId="0" borderId="3" xfId="1" applyFont="1" applyBorder="1" applyAlignment="1">
      <alignment horizontal="left" vertical="center"/>
    </xf>
    <xf numFmtId="43" fontId="11" fillId="0" borderId="2" xfId="1" quotePrefix="1" applyFont="1" applyBorder="1" applyAlignment="1">
      <alignment horizontal="left" vertical="center" wrapText="1"/>
    </xf>
    <xf numFmtId="9" fontId="11" fillId="0" borderId="2" xfId="2" applyFont="1" applyBorder="1" applyAlignment="1">
      <alignment horizontal="center" vertical="center"/>
    </xf>
    <xf numFmtId="164" fontId="11" fillId="0" borderId="20" xfId="1" applyNumberFormat="1" applyFont="1" applyBorder="1" applyAlignment="1">
      <alignment horizontal="left" vertical="center"/>
    </xf>
    <xf numFmtId="43" fontId="11" fillId="0" borderId="2" xfId="1" applyFont="1" applyFill="1" applyBorder="1" applyAlignment="1">
      <alignment horizontal="left" vertical="center" wrapText="1"/>
    </xf>
    <xf numFmtId="43" fontId="11" fillId="0" borderId="3" xfId="1" applyFont="1" applyFill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/>
    </xf>
    <xf numFmtId="0" fontId="11" fillId="0" borderId="2" xfId="0" applyFont="1" applyBorder="1" applyAlignment="1">
      <alignment horizontal="left" wrapText="1" indent="1"/>
    </xf>
    <xf numFmtId="0" fontId="11" fillId="0" borderId="2" xfId="0" applyFont="1" applyBorder="1" applyAlignment="1">
      <alignment horizontal="right" wrapText="1" indent="1"/>
    </xf>
    <xf numFmtId="0" fontId="11" fillId="0" borderId="21" xfId="0" applyFont="1" applyBorder="1" applyAlignment="1">
      <alignment horizontal="left" vertical="center"/>
    </xf>
    <xf numFmtId="0" fontId="11" fillId="0" borderId="37" xfId="0" applyFont="1" applyBorder="1" applyAlignment="1">
      <alignment horizontal="right" wrapText="1" indent="1"/>
    </xf>
    <xf numFmtId="43" fontId="9" fillId="0" borderId="37" xfId="1" applyFont="1" applyBorder="1" applyAlignment="1">
      <alignment horizontal="left" vertical="center"/>
    </xf>
    <xf numFmtId="43" fontId="9" fillId="0" borderId="22" xfId="1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43" fontId="11" fillId="0" borderId="11" xfId="1" applyFont="1" applyBorder="1" applyAlignment="1">
      <alignment vertical="center"/>
    </xf>
    <xf numFmtId="43" fontId="11" fillId="0" borderId="12" xfId="1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1" fillId="0" borderId="43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43" fontId="11" fillId="0" borderId="43" xfId="1" applyFont="1" applyBorder="1" applyAlignment="1">
      <alignment horizontal="left" vertical="center"/>
    </xf>
    <xf numFmtId="43" fontId="9" fillId="0" borderId="43" xfId="1" applyFont="1" applyBorder="1" applyAlignment="1">
      <alignment horizontal="left" vertical="center"/>
    </xf>
    <xf numFmtId="43" fontId="9" fillId="0" borderId="33" xfId="1" applyFont="1" applyBorder="1" applyAlignment="1">
      <alignment horizontal="left" vertical="center"/>
    </xf>
    <xf numFmtId="0" fontId="11" fillId="0" borderId="46" xfId="0" applyFont="1" applyBorder="1" applyAlignment="1">
      <alignment horizontal="left" vertical="center"/>
    </xf>
    <xf numFmtId="0" fontId="11" fillId="0" borderId="47" xfId="0" applyFont="1" applyBorder="1" applyAlignment="1">
      <alignment horizontal="center" vertical="center"/>
    </xf>
    <xf numFmtId="43" fontId="9" fillId="0" borderId="48" xfId="1" applyFont="1" applyBorder="1" applyAlignment="1">
      <alignment horizontal="left" vertical="center"/>
    </xf>
    <xf numFmtId="43" fontId="14" fillId="0" borderId="2" xfId="1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43" fontId="14" fillId="0" borderId="37" xfId="1" applyFont="1" applyBorder="1" applyAlignment="1">
      <alignment horizontal="left" vertical="center"/>
    </xf>
    <xf numFmtId="0" fontId="15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 indent="1"/>
    </xf>
    <xf numFmtId="43" fontId="14" fillId="0" borderId="2" xfId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wrapText="1" indent="1"/>
    </xf>
    <xf numFmtId="0" fontId="16" fillId="0" borderId="2" xfId="0" applyFont="1" applyBorder="1" applyAlignment="1">
      <alignment horizontal="left" wrapText="1" indent="1"/>
    </xf>
    <xf numFmtId="0" fontId="14" fillId="0" borderId="2" xfId="0" applyFont="1" applyBorder="1" applyAlignment="1">
      <alignment horizontal="left" vertical="center"/>
    </xf>
    <xf numFmtId="43" fontId="14" fillId="0" borderId="2" xfId="1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/>
    </xf>
    <xf numFmtId="0" fontId="14" fillId="0" borderId="37" xfId="0" applyFont="1" applyBorder="1" applyAlignment="1">
      <alignment horizontal="left" wrapText="1" indent="1"/>
    </xf>
    <xf numFmtId="0" fontId="14" fillId="0" borderId="37" xfId="0" applyFont="1" applyBorder="1" applyAlignment="1">
      <alignment horizontal="right" wrapText="1" indent="1"/>
    </xf>
    <xf numFmtId="0" fontId="11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right" wrapText="1" indent="1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wrapText="1" indent="1"/>
    </xf>
    <xf numFmtId="0" fontId="11" fillId="0" borderId="18" xfId="0" applyFont="1" applyBorder="1" applyAlignment="1">
      <alignment horizontal="left" wrapText="1" indent="1"/>
    </xf>
    <xf numFmtId="43" fontId="11" fillId="0" borderId="18" xfId="1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textRotation="90"/>
    </xf>
    <xf numFmtId="0" fontId="17" fillId="0" borderId="47" xfId="0" applyFont="1" applyBorder="1" applyAlignment="1">
      <alignment horizontal="center" vertical="center" textRotation="90"/>
    </xf>
    <xf numFmtId="0" fontId="17" fillId="0" borderId="49" xfId="0" applyFont="1" applyBorder="1" applyAlignment="1">
      <alignment horizontal="center" vertical="center" textRotation="90"/>
    </xf>
    <xf numFmtId="0" fontId="6" fillId="0" borderId="23" xfId="0" applyFont="1" applyFill="1" applyBorder="1"/>
    <xf numFmtId="0" fontId="6" fillId="0" borderId="24" xfId="0" applyFont="1" applyFill="1" applyBorder="1"/>
    <xf numFmtId="0" fontId="8" fillId="0" borderId="1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right" vertical="center"/>
    </xf>
    <xf numFmtId="0" fontId="6" fillId="0" borderId="24" xfId="0" applyFont="1" applyFill="1" applyBorder="1" applyAlignment="1">
      <alignment horizontal="right" vertical="center"/>
    </xf>
    <xf numFmtId="0" fontId="6" fillId="0" borderId="25" xfId="0" applyFont="1" applyFill="1" applyBorder="1" applyAlignment="1">
      <alignment horizontal="right" vertical="center"/>
    </xf>
    <xf numFmtId="165" fontId="8" fillId="0" borderId="23" xfId="0" applyNumberFormat="1" applyFont="1" applyFill="1" applyBorder="1" applyAlignment="1">
      <alignment horizontal="center"/>
    </xf>
    <xf numFmtId="165" fontId="8" fillId="0" borderId="24" xfId="0" applyNumberFormat="1" applyFont="1" applyFill="1" applyBorder="1" applyAlignment="1">
      <alignment horizontal="center"/>
    </xf>
    <xf numFmtId="165" fontId="8" fillId="0" borderId="25" xfId="0" applyNumberFormat="1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wrapText="1"/>
    </xf>
    <xf numFmtId="0" fontId="6" fillId="0" borderId="31" xfId="0" applyFont="1" applyFill="1" applyBorder="1" applyAlignment="1">
      <alignment horizontal="center" wrapText="1"/>
    </xf>
    <xf numFmtId="0" fontId="6" fillId="0" borderId="28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4" fontId="6" fillId="0" borderId="23" xfId="0" applyNumberFormat="1" applyFont="1" applyFill="1" applyBorder="1" applyAlignment="1">
      <alignment horizontal="center" vertical="center"/>
    </xf>
    <xf numFmtId="14" fontId="6" fillId="0" borderId="24" xfId="0" applyNumberFormat="1" applyFont="1" applyFill="1" applyBorder="1" applyAlignment="1">
      <alignment horizontal="center" vertical="center"/>
    </xf>
    <xf numFmtId="14" fontId="6" fillId="0" borderId="25" xfId="0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</cellXfs>
  <cellStyles count="3">
    <cellStyle name="Normal" xfId="0" builtinId="0"/>
    <cellStyle name="Porcentagem" xfId="2" builtinId="5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123825</xdr:rowOff>
    </xdr:from>
    <xdr:to>
      <xdr:col>2</xdr:col>
      <xdr:colOff>757918</xdr:colOff>
      <xdr:row>3</xdr:row>
      <xdr:rowOff>123825</xdr:rowOff>
    </xdr:to>
    <xdr:pic>
      <xdr:nvPicPr>
        <xdr:cNvPr id="2" name="Picture 5" descr="Universidade Estadual do Norte do Paraná | UEN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123825"/>
          <a:ext cx="1700893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19050</xdr:rowOff>
    </xdr:from>
    <xdr:to>
      <xdr:col>1</xdr:col>
      <xdr:colOff>790575</xdr:colOff>
      <xdr:row>2</xdr:row>
      <xdr:rowOff>28575</xdr:rowOff>
    </xdr:to>
    <xdr:pic>
      <xdr:nvPicPr>
        <xdr:cNvPr id="2" name="Picture 1" descr="Universidade Estadual do Norte do Paraná | UEN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1295400" cy="4667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7"/>
  <sheetViews>
    <sheetView tabSelected="1" topLeftCell="A12" zoomScale="90" zoomScaleNormal="90" workbookViewId="0">
      <pane ySplit="1335" topLeftCell="A55" activePane="bottomLeft"/>
      <selection activeCell="I15" sqref="I15"/>
      <selection pane="bottomLeft" activeCell="C62" sqref="C62"/>
    </sheetView>
  </sheetViews>
  <sheetFormatPr defaultRowHeight="12.75"/>
  <cols>
    <col min="1" max="1" width="6.42578125" style="74" bestFit="1" customWidth="1"/>
    <col min="2" max="2" width="14.28515625" style="112" bestFit="1" customWidth="1"/>
    <col min="3" max="3" width="84.7109375" style="74" customWidth="1"/>
    <col min="4" max="4" width="9.42578125" style="66" customWidth="1"/>
    <col min="5" max="5" width="8.5703125" style="66" customWidth="1"/>
    <col min="6" max="6" width="11.42578125" style="66" customWidth="1"/>
    <col min="7" max="7" width="11.140625" style="66" bestFit="1" customWidth="1"/>
    <col min="8" max="8" width="10.7109375" style="66" bestFit="1" customWidth="1"/>
    <col min="9" max="9" width="11.5703125" style="66" bestFit="1" customWidth="1"/>
    <col min="10" max="10" width="11" style="66" bestFit="1" customWidth="1"/>
    <col min="11" max="11" width="13.7109375" style="66" customWidth="1"/>
    <col min="12" max="12" width="5.42578125" style="74" customWidth="1"/>
    <col min="13" max="13" width="11.5703125" style="74" bestFit="1" customWidth="1"/>
    <col min="14" max="14" width="33.42578125" style="74" customWidth="1"/>
    <col min="15" max="15" width="9.140625" style="74"/>
    <col min="16" max="16" width="11.85546875" style="74" customWidth="1"/>
    <col min="17" max="16384" width="9.140625" style="74"/>
  </cols>
  <sheetData>
    <row r="1" spans="1:13">
      <c r="A1" s="116"/>
      <c r="B1" s="117"/>
      <c r="C1" s="118"/>
      <c r="D1" s="119"/>
      <c r="E1" s="119"/>
      <c r="F1" s="119"/>
      <c r="G1" s="119"/>
      <c r="H1" s="119"/>
      <c r="I1" s="120"/>
    </row>
    <row r="2" spans="1:13">
      <c r="A2" s="85"/>
      <c r="B2" s="95"/>
      <c r="C2" s="102"/>
      <c r="D2" s="88"/>
      <c r="E2" s="88"/>
      <c r="F2" s="88"/>
      <c r="G2" s="88"/>
      <c r="H2" s="89"/>
      <c r="I2" s="90"/>
    </row>
    <row r="3" spans="1:13">
      <c r="A3" s="85"/>
      <c r="B3" s="95"/>
      <c r="C3" s="102"/>
      <c r="D3" s="88"/>
      <c r="E3" s="88"/>
      <c r="F3" s="88"/>
      <c r="G3" s="88"/>
      <c r="H3" s="89"/>
      <c r="I3" s="90"/>
    </row>
    <row r="4" spans="1:13">
      <c r="A4" s="85"/>
      <c r="B4" s="95"/>
      <c r="C4" s="102"/>
      <c r="D4" s="88"/>
      <c r="E4" s="88"/>
      <c r="F4" s="88"/>
      <c r="G4" s="88"/>
      <c r="H4" s="89"/>
      <c r="I4" s="90"/>
    </row>
    <row r="5" spans="1:13">
      <c r="A5" s="85"/>
      <c r="B5" s="121" t="s">
        <v>35</v>
      </c>
      <c r="C5" s="102" t="s">
        <v>29</v>
      </c>
      <c r="D5" s="88"/>
      <c r="E5" s="88"/>
      <c r="F5" s="88"/>
      <c r="G5" s="88"/>
      <c r="H5" s="89"/>
      <c r="I5" s="90"/>
    </row>
    <row r="6" spans="1:13">
      <c r="A6" s="85"/>
      <c r="B6" s="121"/>
      <c r="C6" s="102"/>
      <c r="D6" s="88"/>
      <c r="E6" s="88"/>
      <c r="F6" s="88"/>
      <c r="G6" s="88"/>
      <c r="H6" s="89"/>
      <c r="I6" s="90"/>
    </row>
    <row r="7" spans="1:13">
      <c r="A7" s="85"/>
      <c r="B7" s="122" t="s">
        <v>30</v>
      </c>
      <c r="C7" s="102" t="s">
        <v>47</v>
      </c>
      <c r="D7" s="88"/>
      <c r="E7" s="88"/>
      <c r="F7" s="88"/>
      <c r="G7" s="88"/>
      <c r="H7" s="89"/>
      <c r="I7" s="90"/>
    </row>
    <row r="8" spans="1:13">
      <c r="A8" s="85"/>
      <c r="B8" s="122" t="s">
        <v>31</v>
      </c>
      <c r="C8" s="102" t="s">
        <v>48</v>
      </c>
      <c r="D8" s="88"/>
      <c r="E8" s="88"/>
      <c r="F8" s="88"/>
      <c r="G8" s="88"/>
      <c r="H8" s="89"/>
      <c r="I8" s="90"/>
    </row>
    <row r="9" spans="1:13">
      <c r="A9" s="85"/>
      <c r="B9" s="122" t="s">
        <v>32</v>
      </c>
      <c r="C9" s="87" t="s">
        <v>49</v>
      </c>
      <c r="D9" s="88"/>
      <c r="E9" s="88"/>
      <c r="F9" s="88"/>
      <c r="G9" s="88"/>
      <c r="H9" s="89"/>
      <c r="I9" s="90"/>
      <c r="M9" s="66"/>
    </row>
    <row r="10" spans="1:13">
      <c r="A10" s="85"/>
      <c r="B10" s="122" t="s">
        <v>33</v>
      </c>
      <c r="C10" s="123" t="s">
        <v>77</v>
      </c>
      <c r="D10" s="88"/>
      <c r="E10" s="88"/>
      <c r="F10" s="88"/>
      <c r="G10" s="88"/>
      <c r="H10" s="89"/>
      <c r="I10" s="90"/>
      <c r="M10" s="66"/>
    </row>
    <row r="11" spans="1:13">
      <c r="A11" s="85"/>
      <c r="B11" s="122" t="s">
        <v>34</v>
      </c>
      <c r="C11" s="124"/>
      <c r="D11" s="88"/>
      <c r="E11" s="88"/>
      <c r="F11" s="88"/>
      <c r="G11" s="88"/>
      <c r="H11" s="89"/>
      <c r="I11" s="90"/>
      <c r="M11" s="66"/>
    </row>
    <row r="12" spans="1:13">
      <c r="A12" s="104"/>
      <c r="B12" s="106"/>
      <c r="C12" s="138"/>
      <c r="D12" s="69"/>
      <c r="E12" s="69"/>
      <c r="F12" s="69"/>
      <c r="G12" s="69"/>
      <c r="H12" s="65"/>
      <c r="I12" s="105"/>
    </row>
    <row r="13" spans="1:13">
      <c r="A13" s="143"/>
      <c r="B13" s="144"/>
      <c r="C13" s="145" t="s">
        <v>80</v>
      </c>
      <c r="D13" s="146"/>
      <c r="E13" s="146"/>
      <c r="F13" s="146"/>
      <c r="G13" s="146"/>
      <c r="H13" s="147"/>
      <c r="I13" s="148"/>
    </row>
    <row r="14" spans="1:13">
      <c r="A14" s="82"/>
      <c r="B14" s="139"/>
      <c r="C14" s="140"/>
      <c r="D14" s="83"/>
      <c r="E14" s="83"/>
      <c r="F14" s="83"/>
      <c r="G14" s="83"/>
      <c r="H14" s="141" t="s">
        <v>46</v>
      </c>
      <c r="I14" s="142">
        <f>SUM(I17:I66)</f>
        <v>60000.000999999997</v>
      </c>
      <c r="J14" s="77"/>
      <c r="L14" s="78"/>
      <c r="M14" s="78"/>
    </row>
    <row r="15" spans="1:13">
      <c r="A15" s="85"/>
      <c r="B15" s="95"/>
      <c r="C15" s="102"/>
      <c r="D15" s="126" t="s">
        <v>7</v>
      </c>
      <c r="E15" s="109"/>
      <c r="F15" s="109"/>
      <c r="G15" s="88" t="s">
        <v>28</v>
      </c>
      <c r="H15" s="127">
        <v>0.3</v>
      </c>
      <c r="I15" s="125"/>
      <c r="M15" s="78"/>
    </row>
    <row r="16" spans="1:13">
      <c r="A16" s="128" t="s">
        <v>3</v>
      </c>
      <c r="B16" s="95" t="s">
        <v>6</v>
      </c>
      <c r="C16" s="102"/>
      <c r="D16" s="88" t="s">
        <v>4</v>
      </c>
      <c r="E16" s="88" t="s">
        <v>5</v>
      </c>
      <c r="F16" s="88" t="s">
        <v>2</v>
      </c>
      <c r="G16" s="129" t="s">
        <v>73</v>
      </c>
      <c r="H16" s="129" t="s">
        <v>74</v>
      </c>
      <c r="I16" s="130" t="s">
        <v>75</v>
      </c>
      <c r="M16" s="78"/>
    </row>
    <row r="17" spans="1:14">
      <c r="A17" s="143">
        <v>1</v>
      </c>
      <c r="B17" s="144"/>
      <c r="C17" s="145" t="s">
        <v>50</v>
      </c>
      <c r="D17" s="146"/>
      <c r="E17" s="146"/>
      <c r="F17" s="146"/>
      <c r="G17" s="146"/>
      <c r="H17" s="147"/>
      <c r="I17" s="148">
        <f>H19</f>
        <v>399.33</v>
      </c>
      <c r="K17" s="81"/>
      <c r="M17" s="78"/>
    </row>
    <row r="18" spans="1:14" ht="15" customHeight="1">
      <c r="A18" s="85" t="s">
        <v>36</v>
      </c>
      <c r="B18" s="86"/>
      <c r="C18" s="76" t="s">
        <v>50</v>
      </c>
      <c r="D18" s="88"/>
      <c r="E18" s="88"/>
      <c r="F18" s="88"/>
      <c r="G18" s="88"/>
      <c r="H18" s="89"/>
      <c r="I18" s="90"/>
      <c r="M18" s="78"/>
      <c r="N18" s="78"/>
    </row>
    <row r="19" spans="1:14" ht="27.75" customHeight="1">
      <c r="A19" s="85"/>
      <c r="B19" s="86"/>
      <c r="C19" s="87" t="s">
        <v>158</v>
      </c>
      <c r="D19" s="88">
        <v>200</v>
      </c>
      <c r="E19" s="88" t="s">
        <v>0</v>
      </c>
      <c r="F19" s="88"/>
      <c r="G19" s="88"/>
      <c r="H19" s="89">
        <v>399.33</v>
      </c>
      <c r="I19" s="90"/>
      <c r="M19" s="78">
        <f>D19*F19*1.3</f>
        <v>0</v>
      </c>
    </row>
    <row r="20" spans="1:14" ht="15" customHeight="1">
      <c r="A20" s="143">
        <v>2</v>
      </c>
      <c r="B20" s="144"/>
      <c r="C20" s="145" t="s">
        <v>84</v>
      </c>
      <c r="D20" s="146"/>
      <c r="E20" s="146"/>
      <c r="F20" s="146"/>
      <c r="G20" s="146">
        <f t="shared" ref="G20:G53" si="0">F20*D20</f>
        <v>0</v>
      </c>
      <c r="H20" s="147">
        <f t="shared" ref="H20:H53" si="1">($H$15+1)*G20</f>
        <v>0</v>
      </c>
      <c r="I20" s="148">
        <f>H21</f>
        <v>35100</v>
      </c>
      <c r="K20" s="81"/>
      <c r="M20" s="78"/>
    </row>
    <row r="21" spans="1:14" ht="68.25" customHeight="1">
      <c r="A21" s="85" t="s">
        <v>37</v>
      </c>
      <c r="B21" s="86"/>
      <c r="C21" s="87" t="s">
        <v>85</v>
      </c>
      <c r="D21" s="88">
        <v>180</v>
      </c>
      <c r="E21" s="88" t="s">
        <v>0</v>
      </c>
      <c r="F21" s="88">
        <v>150</v>
      </c>
      <c r="G21" s="88">
        <f t="shared" si="0"/>
        <v>27000</v>
      </c>
      <c r="H21" s="89">
        <f t="shared" si="1"/>
        <v>35100</v>
      </c>
      <c r="I21" s="90"/>
      <c r="M21" s="78"/>
    </row>
    <row r="22" spans="1:14">
      <c r="A22" s="143">
        <v>3</v>
      </c>
      <c r="B22" s="144"/>
      <c r="C22" s="145" t="s">
        <v>51</v>
      </c>
      <c r="D22" s="146"/>
      <c r="E22" s="146"/>
      <c r="F22" s="146"/>
      <c r="G22" s="146">
        <f t="shared" si="0"/>
        <v>0</v>
      </c>
      <c r="H22" s="147">
        <f t="shared" si="1"/>
        <v>0</v>
      </c>
      <c r="I22" s="148">
        <f>SUM(H25:H33)</f>
        <v>9269.6760000000013</v>
      </c>
      <c r="K22" s="81">
        <f>SUM(J25:J34)</f>
        <v>0</v>
      </c>
      <c r="M22" s="78"/>
    </row>
    <row r="23" spans="1:14" ht="38.25">
      <c r="A23" s="91"/>
      <c r="B23" s="92"/>
      <c r="C23" s="87" t="s">
        <v>76</v>
      </c>
      <c r="D23" s="93"/>
      <c r="E23" s="93"/>
      <c r="F23" s="93"/>
      <c r="G23" s="88">
        <f t="shared" si="0"/>
        <v>0</v>
      </c>
      <c r="H23" s="89">
        <f t="shared" si="1"/>
        <v>0</v>
      </c>
      <c r="I23" s="94"/>
      <c r="K23" s="81"/>
      <c r="M23" s="78"/>
    </row>
    <row r="24" spans="1:14">
      <c r="A24" s="85" t="s">
        <v>38</v>
      </c>
      <c r="B24" s="86">
        <v>87473</v>
      </c>
      <c r="C24" s="87" t="s">
        <v>70</v>
      </c>
      <c r="D24" s="88"/>
      <c r="E24" s="88"/>
      <c r="F24" s="88"/>
      <c r="G24" s="88">
        <f t="shared" si="0"/>
        <v>0</v>
      </c>
      <c r="H24" s="89">
        <f t="shared" si="1"/>
        <v>0</v>
      </c>
      <c r="I24" s="90"/>
      <c r="M24" s="78"/>
    </row>
    <row r="25" spans="1:14" ht="15" customHeight="1">
      <c r="A25" s="85"/>
      <c r="B25" s="86"/>
      <c r="C25" s="87" t="s">
        <v>71</v>
      </c>
      <c r="D25" s="88">
        <v>33.6</v>
      </c>
      <c r="E25" s="88" t="s">
        <v>0</v>
      </c>
      <c r="F25" s="88">
        <v>51.6</v>
      </c>
      <c r="G25" s="88">
        <f t="shared" si="0"/>
        <v>1733.7600000000002</v>
      </c>
      <c r="H25" s="89">
        <f t="shared" si="1"/>
        <v>2253.8880000000004</v>
      </c>
      <c r="I25" s="90"/>
      <c r="M25" s="78"/>
    </row>
    <row r="26" spans="1:14" ht="15" customHeight="1">
      <c r="A26" s="85"/>
      <c r="B26" s="86"/>
      <c r="C26" s="87" t="s">
        <v>72</v>
      </c>
      <c r="D26" s="88">
        <v>33.6</v>
      </c>
      <c r="E26" s="88" t="s">
        <v>0</v>
      </c>
      <c r="F26" s="88">
        <f>F25</f>
        <v>51.6</v>
      </c>
      <c r="G26" s="88">
        <f t="shared" si="0"/>
        <v>1733.7600000000002</v>
      </c>
      <c r="H26" s="89">
        <f t="shared" si="1"/>
        <v>2253.8880000000004</v>
      </c>
      <c r="I26" s="90"/>
      <c r="M26" s="78"/>
    </row>
    <row r="27" spans="1:14" ht="33.75" customHeight="1">
      <c r="A27" s="85"/>
      <c r="B27" s="86"/>
      <c r="C27" s="87" t="s">
        <v>82</v>
      </c>
      <c r="D27" s="88"/>
      <c r="E27" s="88"/>
      <c r="F27" s="88"/>
      <c r="G27" s="88">
        <f t="shared" si="0"/>
        <v>0</v>
      </c>
      <c r="H27" s="89">
        <f t="shared" si="1"/>
        <v>0</v>
      </c>
      <c r="I27" s="90"/>
      <c r="M27" s="78"/>
    </row>
    <row r="28" spans="1:14" ht="28.5" customHeight="1">
      <c r="A28" s="85"/>
      <c r="B28" s="86"/>
      <c r="C28" s="87" t="s">
        <v>83</v>
      </c>
      <c r="D28" s="88"/>
      <c r="E28" s="88"/>
      <c r="F28" s="88"/>
      <c r="G28" s="88">
        <f t="shared" si="0"/>
        <v>0</v>
      </c>
      <c r="H28" s="89">
        <f t="shared" si="1"/>
        <v>0</v>
      </c>
      <c r="I28" s="90"/>
      <c r="M28" s="78"/>
    </row>
    <row r="29" spans="1:14" ht="15" customHeight="1">
      <c r="A29" s="85" t="s">
        <v>39</v>
      </c>
      <c r="B29" s="86"/>
      <c r="C29" s="87" t="s">
        <v>52</v>
      </c>
      <c r="D29" s="88"/>
      <c r="E29" s="88"/>
      <c r="F29" s="88"/>
      <c r="G29" s="88">
        <f t="shared" si="0"/>
        <v>0</v>
      </c>
      <c r="H29" s="89">
        <f t="shared" si="1"/>
        <v>0</v>
      </c>
      <c r="I29" s="90"/>
      <c r="M29" s="78"/>
    </row>
    <row r="30" spans="1:14" ht="15" customHeight="1">
      <c r="A30" s="85"/>
      <c r="B30" s="95">
        <v>87530</v>
      </c>
      <c r="C30" s="87" t="s">
        <v>66</v>
      </c>
      <c r="D30" s="88">
        <v>9</v>
      </c>
      <c r="E30" s="88" t="s">
        <v>0</v>
      </c>
      <c r="F30" s="88">
        <v>31.5</v>
      </c>
      <c r="G30" s="88">
        <f t="shared" si="0"/>
        <v>283.5</v>
      </c>
      <c r="H30" s="89">
        <f t="shared" si="1"/>
        <v>368.55</v>
      </c>
      <c r="I30" s="90"/>
      <c r="M30" s="78"/>
    </row>
    <row r="31" spans="1:14" ht="15" customHeight="1">
      <c r="A31" s="85"/>
      <c r="B31" s="95">
        <v>87530</v>
      </c>
      <c r="C31" s="87" t="s">
        <v>67</v>
      </c>
      <c r="D31" s="88">
        <v>9</v>
      </c>
      <c r="E31" s="88" t="s">
        <v>0</v>
      </c>
      <c r="F31" s="88">
        <f>F30</f>
        <v>31.5</v>
      </c>
      <c r="G31" s="88">
        <f t="shared" si="0"/>
        <v>283.5</v>
      </c>
      <c r="H31" s="89">
        <f t="shared" si="1"/>
        <v>368.55</v>
      </c>
      <c r="I31" s="90"/>
      <c r="M31" s="78"/>
    </row>
    <row r="32" spans="1:14">
      <c r="A32" s="85" t="s">
        <v>58</v>
      </c>
      <c r="B32" s="86"/>
      <c r="C32" s="87" t="s">
        <v>70</v>
      </c>
      <c r="D32" s="88"/>
      <c r="E32" s="88"/>
      <c r="F32" s="88"/>
      <c r="G32" s="88">
        <f t="shared" si="0"/>
        <v>0</v>
      </c>
      <c r="H32" s="89">
        <f t="shared" si="1"/>
        <v>0</v>
      </c>
      <c r="I32" s="90"/>
      <c r="M32" s="78"/>
    </row>
    <row r="33" spans="1:13" ht="15" customHeight="1">
      <c r="A33" s="85"/>
      <c r="B33" s="86">
        <v>87509</v>
      </c>
      <c r="C33" s="87" t="s">
        <v>68</v>
      </c>
      <c r="D33" s="88">
        <f>40*1.5</f>
        <v>60</v>
      </c>
      <c r="E33" s="88" t="s">
        <v>0</v>
      </c>
      <c r="F33" s="88">
        <f>F25</f>
        <v>51.6</v>
      </c>
      <c r="G33" s="88">
        <f t="shared" si="0"/>
        <v>3096</v>
      </c>
      <c r="H33" s="89">
        <f t="shared" si="1"/>
        <v>4024.8</v>
      </c>
      <c r="I33" s="90"/>
      <c r="M33" s="78"/>
    </row>
    <row r="34" spans="1:13" ht="15" customHeight="1">
      <c r="A34" s="85"/>
      <c r="B34" s="86"/>
      <c r="C34" s="87"/>
      <c r="D34" s="88"/>
      <c r="E34" s="88"/>
      <c r="F34" s="88"/>
      <c r="G34" s="88">
        <f t="shared" si="0"/>
        <v>0</v>
      </c>
      <c r="H34" s="89">
        <f t="shared" si="1"/>
        <v>0</v>
      </c>
      <c r="I34" s="90"/>
      <c r="M34" s="78"/>
    </row>
    <row r="35" spans="1:13" ht="15" customHeight="1">
      <c r="A35" s="143">
        <v>4</v>
      </c>
      <c r="B35" s="144"/>
      <c r="C35" s="145" t="s">
        <v>54</v>
      </c>
      <c r="D35" s="146"/>
      <c r="E35" s="146"/>
      <c r="F35" s="146"/>
      <c r="G35" s="146">
        <f t="shared" si="0"/>
        <v>0</v>
      </c>
      <c r="H35" s="147">
        <f t="shared" si="1"/>
        <v>0</v>
      </c>
      <c r="I35" s="148">
        <f>SUM(H36:H39)</f>
        <v>4349.2800000000007</v>
      </c>
      <c r="K35" s="81">
        <f>SUM(J36:J39)</f>
        <v>0</v>
      </c>
      <c r="M35" s="78"/>
    </row>
    <row r="36" spans="1:13" ht="31.5" customHeight="1">
      <c r="A36" s="96" t="s">
        <v>40</v>
      </c>
      <c r="B36" s="97"/>
      <c r="C36" s="98" t="s">
        <v>163</v>
      </c>
      <c r="D36" s="99">
        <v>2</v>
      </c>
      <c r="E36" s="99" t="s">
        <v>53</v>
      </c>
      <c r="F36" s="99">
        <v>700</v>
      </c>
      <c r="G36" s="88">
        <f t="shared" si="0"/>
        <v>1400</v>
      </c>
      <c r="H36" s="89">
        <f t="shared" si="1"/>
        <v>1820</v>
      </c>
      <c r="I36" s="100"/>
      <c r="J36" s="101"/>
      <c r="K36" s="101"/>
      <c r="M36" s="78"/>
    </row>
    <row r="37" spans="1:13" ht="30" customHeight="1">
      <c r="A37" s="96" t="s">
        <v>41</v>
      </c>
      <c r="B37" s="97"/>
      <c r="C37" s="98" t="s">
        <v>164</v>
      </c>
      <c r="D37" s="99">
        <v>2</v>
      </c>
      <c r="E37" s="99" t="s">
        <v>53</v>
      </c>
      <c r="F37" s="99">
        <v>280</v>
      </c>
      <c r="G37" s="88">
        <f t="shared" si="0"/>
        <v>560</v>
      </c>
      <c r="H37" s="89">
        <f t="shared" si="1"/>
        <v>728</v>
      </c>
      <c r="I37" s="100"/>
      <c r="J37" s="101"/>
      <c r="K37" s="101"/>
      <c r="M37" s="78"/>
    </row>
    <row r="38" spans="1:13" ht="30" customHeight="1">
      <c r="A38" s="96" t="s">
        <v>42</v>
      </c>
      <c r="B38" s="97"/>
      <c r="C38" s="98" t="s">
        <v>165</v>
      </c>
      <c r="D38" s="99">
        <v>1</v>
      </c>
      <c r="E38" s="99" t="s">
        <v>53</v>
      </c>
      <c r="F38" s="99">
        <v>250</v>
      </c>
      <c r="G38" s="88">
        <f t="shared" si="0"/>
        <v>250</v>
      </c>
      <c r="H38" s="89">
        <f t="shared" si="1"/>
        <v>325</v>
      </c>
      <c r="I38" s="100"/>
      <c r="J38" s="101"/>
      <c r="K38" s="101"/>
      <c r="M38" s="78"/>
    </row>
    <row r="39" spans="1:13" ht="35.25" customHeight="1">
      <c r="A39" s="96" t="s">
        <v>59</v>
      </c>
      <c r="B39" s="97">
        <v>94559</v>
      </c>
      <c r="C39" s="98" t="s">
        <v>166</v>
      </c>
      <c r="D39" s="99">
        <v>1.36</v>
      </c>
      <c r="E39" s="99" t="s">
        <v>0</v>
      </c>
      <c r="F39" s="99">
        <v>835</v>
      </c>
      <c r="G39" s="88">
        <f t="shared" si="0"/>
        <v>1135.6000000000001</v>
      </c>
      <c r="H39" s="89">
        <f t="shared" si="1"/>
        <v>1476.2800000000002</v>
      </c>
      <c r="I39" s="100"/>
      <c r="J39" s="101"/>
      <c r="K39" s="101"/>
      <c r="M39" s="78"/>
    </row>
    <row r="40" spans="1:13" ht="15" customHeight="1">
      <c r="A40" s="96"/>
      <c r="B40" s="97"/>
      <c r="C40" s="98"/>
      <c r="D40" s="99"/>
      <c r="E40" s="99"/>
      <c r="F40" s="99"/>
      <c r="G40" s="88">
        <f t="shared" si="0"/>
        <v>0</v>
      </c>
      <c r="H40" s="89">
        <f t="shared" si="1"/>
        <v>0</v>
      </c>
      <c r="I40" s="100"/>
      <c r="J40" s="101"/>
      <c r="K40" s="101"/>
      <c r="M40" s="78"/>
    </row>
    <row r="41" spans="1:13" ht="15" customHeight="1">
      <c r="A41" s="143">
        <v>5</v>
      </c>
      <c r="B41" s="144"/>
      <c r="C41" s="145" t="s">
        <v>79</v>
      </c>
      <c r="D41" s="146"/>
      <c r="E41" s="146"/>
      <c r="F41" s="146"/>
      <c r="G41" s="146"/>
      <c r="H41" s="147"/>
      <c r="I41" s="148">
        <f>SUM(H42:H43)</f>
        <v>3088.8</v>
      </c>
      <c r="J41" s="101"/>
      <c r="K41" s="101"/>
      <c r="M41" s="78"/>
    </row>
    <row r="42" spans="1:13" ht="36" customHeight="1">
      <c r="A42" s="91"/>
      <c r="B42" s="92"/>
      <c r="C42" s="102" t="s">
        <v>65</v>
      </c>
      <c r="D42" s="93"/>
      <c r="E42" s="93"/>
      <c r="F42" s="93"/>
      <c r="G42" s="88">
        <f t="shared" si="0"/>
        <v>0</v>
      </c>
      <c r="H42" s="89">
        <f t="shared" si="1"/>
        <v>0</v>
      </c>
      <c r="I42" s="94"/>
      <c r="K42" s="81"/>
      <c r="M42" s="78"/>
    </row>
    <row r="43" spans="1:13" ht="42.75" customHeight="1">
      <c r="A43" s="96" t="s">
        <v>43</v>
      </c>
      <c r="B43" s="97">
        <v>94993</v>
      </c>
      <c r="C43" s="98" t="s">
        <v>157</v>
      </c>
      <c r="D43" s="99">
        <v>80</v>
      </c>
      <c r="E43" s="99" t="s">
        <v>0</v>
      </c>
      <c r="F43" s="99">
        <v>29.7</v>
      </c>
      <c r="G43" s="88">
        <f t="shared" si="0"/>
        <v>2376</v>
      </c>
      <c r="H43" s="89">
        <f t="shared" si="1"/>
        <v>3088.8</v>
      </c>
      <c r="I43" s="100"/>
      <c r="J43" s="101"/>
      <c r="K43" s="101"/>
      <c r="M43" s="78"/>
    </row>
    <row r="44" spans="1:13" ht="20.25" customHeight="1">
      <c r="A44" s="96"/>
      <c r="B44" s="97"/>
      <c r="C44" s="98"/>
      <c r="D44" s="99"/>
      <c r="E44" s="99"/>
      <c r="F44" s="99"/>
      <c r="G44" s="88"/>
      <c r="H44" s="89"/>
      <c r="I44" s="100"/>
      <c r="J44" s="101"/>
      <c r="K44" s="101"/>
      <c r="M44" s="78"/>
    </row>
    <row r="45" spans="1:13">
      <c r="A45" s="143">
        <v>6</v>
      </c>
      <c r="B45" s="144"/>
      <c r="C45" s="145" t="s">
        <v>69</v>
      </c>
      <c r="D45" s="146"/>
      <c r="E45" s="146"/>
      <c r="F45" s="146"/>
      <c r="G45" s="146">
        <f t="shared" si="0"/>
        <v>0</v>
      </c>
      <c r="H45" s="147">
        <f t="shared" si="1"/>
        <v>0</v>
      </c>
      <c r="I45" s="148">
        <f>SUM(H46:H60)</f>
        <v>6292.7149999999992</v>
      </c>
      <c r="K45" s="81">
        <f>SUM(J46:J53)</f>
        <v>0</v>
      </c>
      <c r="M45" s="78"/>
    </row>
    <row r="46" spans="1:13" ht="75" customHeight="1">
      <c r="A46" s="85" t="s">
        <v>44</v>
      </c>
      <c r="B46" s="95">
        <v>95463</v>
      </c>
      <c r="C46" s="87" t="s">
        <v>78</v>
      </c>
      <c r="D46" s="88">
        <v>1</v>
      </c>
      <c r="E46" s="88" t="s">
        <v>55</v>
      </c>
      <c r="F46" s="88">
        <v>1400</v>
      </c>
      <c r="G46" s="88">
        <f t="shared" si="0"/>
        <v>1400</v>
      </c>
      <c r="H46" s="89">
        <f t="shared" si="1"/>
        <v>1820</v>
      </c>
      <c r="I46" s="90"/>
      <c r="M46" s="78"/>
    </row>
    <row r="47" spans="1:13" ht="42.75" customHeight="1">
      <c r="A47" s="85" t="s">
        <v>45</v>
      </c>
      <c r="B47" s="95">
        <v>73658</v>
      </c>
      <c r="C47" s="87" t="s">
        <v>127</v>
      </c>
      <c r="D47" s="88">
        <v>1</v>
      </c>
      <c r="E47" s="88" t="s">
        <v>55</v>
      </c>
      <c r="F47" s="88">
        <v>150</v>
      </c>
      <c r="G47" s="88">
        <f t="shared" si="0"/>
        <v>150</v>
      </c>
      <c r="H47" s="89">
        <f t="shared" si="1"/>
        <v>195</v>
      </c>
      <c r="I47" s="90"/>
      <c r="M47" s="78"/>
    </row>
    <row r="48" spans="1:13" ht="42.75" customHeight="1">
      <c r="A48" s="85" t="s">
        <v>60</v>
      </c>
      <c r="B48" s="95">
        <v>86931</v>
      </c>
      <c r="C48" s="87" t="s">
        <v>56</v>
      </c>
      <c r="D48" s="88">
        <v>1</v>
      </c>
      <c r="E48" s="88" t="s">
        <v>55</v>
      </c>
      <c r="F48" s="88">
        <v>323</v>
      </c>
      <c r="G48" s="88">
        <f t="shared" si="0"/>
        <v>323</v>
      </c>
      <c r="H48" s="89">
        <f t="shared" si="1"/>
        <v>419.90000000000003</v>
      </c>
      <c r="I48" s="90"/>
      <c r="M48" s="78"/>
    </row>
    <row r="49" spans="1:13" ht="45" customHeight="1">
      <c r="A49" s="85" t="s">
        <v>61</v>
      </c>
      <c r="B49" s="95">
        <v>86939</v>
      </c>
      <c r="C49" s="87" t="s">
        <v>57</v>
      </c>
      <c r="D49" s="88">
        <v>1</v>
      </c>
      <c r="E49" s="88" t="s">
        <v>55</v>
      </c>
      <c r="F49" s="88">
        <v>285</v>
      </c>
      <c r="G49" s="88">
        <f t="shared" si="0"/>
        <v>285</v>
      </c>
      <c r="H49" s="89">
        <f t="shared" si="1"/>
        <v>370.5</v>
      </c>
      <c r="I49" s="90"/>
      <c r="M49" s="78"/>
    </row>
    <row r="50" spans="1:13" ht="67.5" customHeight="1">
      <c r="A50" s="85" t="s">
        <v>62</v>
      </c>
      <c r="B50" s="95"/>
      <c r="C50" s="87" t="s">
        <v>131</v>
      </c>
      <c r="D50" s="88">
        <v>38</v>
      </c>
      <c r="E50" s="88" t="s">
        <v>55</v>
      </c>
      <c r="F50" s="88">
        <v>15</v>
      </c>
      <c r="G50" s="88">
        <f t="shared" si="0"/>
        <v>570</v>
      </c>
      <c r="H50" s="89">
        <f t="shared" si="1"/>
        <v>741</v>
      </c>
      <c r="I50" s="90"/>
      <c r="M50" s="78"/>
    </row>
    <row r="51" spans="1:13" ht="66.75" customHeight="1">
      <c r="A51" s="85" t="s">
        <v>63</v>
      </c>
      <c r="B51" s="103">
        <v>91785</v>
      </c>
      <c r="C51" s="87" t="s">
        <v>128</v>
      </c>
      <c r="D51" s="88">
        <v>50</v>
      </c>
      <c r="E51" s="88" t="s">
        <v>1</v>
      </c>
      <c r="F51" s="88">
        <v>15</v>
      </c>
      <c r="G51" s="88">
        <f t="shared" si="0"/>
        <v>750</v>
      </c>
      <c r="H51" s="89">
        <f t="shared" si="1"/>
        <v>975</v>
      </c>
      <c r="I51" s="90"/>
      <c r="M51" s="78"/>
    </row>
    <row r="52" spans="1:13" ht="69" customHeight="1">
      <c r="A52" s="85" t="s">
        <v>64</v>
      </c>
      <c r="B52" s="95">
        <v>89972</v>
      </c>
      <c r="C52" s="87" t="s">
        <v>129</v>
      </c>
      <c r="D52" s="88">
        <v>4</v>
      </c>
      <c r="E52" s="88" t="s">
        <v>55</v>
      </c>
      <c r="F52" s="88">
        <v>35</v>
      </c>
      <c r="G52" s="88">
        <f t="shared" si="0"/>
        <v>140</v>
      </c>
      <c r="H52" s="89">
        <f t="shared" si="1"/>
        <v>182</v>
      </c>
      <c r="I52" s="90"/>
      <c r="M52" s="78"/>
    </row>
    <row r="53" spans="1:13" ht="25.5">
      <c r="A53" s="85" t="s">
        <v>81</v>
      </c>
      <c r="B53" s="95"/>
      <c r="C53" s="87" t="s">
        <v>130</v>
      </c>
      <c r="D53" s="88">
        <v>17</v>
      </c>
      <c r="E53" s="88" t="s">
        <v>55</v>
      </c>
      <c r="F53" s="88">
        <v>15.35</v>
      </c>
      <c r="G53" s="88">
        <f t="shared" si="0"/>
        <v>260.95</v>
      </c>
      <c r="H53" s="89">
        <f t="shared" si="1"/>
        <v>339.23500000000001</v>
      </c>
      <c r="I53" s="90"/>
      <c r="M53" s="78"/>
    </row>
    <row r="54" spans="1:13">
      <c r="A54" s="131"/>
      <c r="B54" s="95"/>
      <c r="C54" s="87"/>
      <c r="D54" s="87"/>
      <c r="E54" s="87"/>
      <c r="F54" s="109"/>
      <c r="G54" s="88">
        <f t="shared" ref="G54:G103" si="2">F54*D54</f>
        <v>0</v>
      </c>
      <c r="H54" s="89">
        <f t="shared" ref="H54:H103" si="3">($H$15+1)*G54</f>
        <v>0</v>
      </c>
      <c r="I54" s="90"/>
      <c r="M54" s="78"/>
    </row>
    <row r="55" spans="1:13">
      <c r="A55" s="85" t="s">
        <v>132</v>
      </c>
      <c r="B55" s="95"/>
      <c r="C55" s="87" t="s">
        <v>122</v>
      </c>
      <c r="D55" s="87">
        <v>1</v>
      </c>
      <c r="E55" s="87" t="s">
        <v>87</v>
      </c>
      <c r="F55" s="109">
        <v>350</v>
      </c>
      <c r="G55" s="88">
        <f t="shared" si="2"/>
        <v>350</v>
      </c>
      <c r="H55" s="89">
        <f t="shared" si="3"/>
        <v>455</v>
      </c>
      <c r="I55" s="90"/>
      <c r="M55" s="78"/>
    </row>
    <row r="56" spans="1:13">
      <c r="A56" s="85" t="s">
        <v>133</v>
      </c>
      <c r="B56" s="95"/>
      <c r="C56" s="87" t="s">
        <v>161</v>
      </c>
      <c r="D56" s="87">
        <v>1</v>
      </c>
      <c r="E56" s="87" t="s">
        <v>87</v>
      </c>
      <c r="F56" s="109">
        <v>14</v>
      </c>
      <c r="G56" s="88">
        <f t="shared" si="2"/>
        <v>14</v>
      </c>
      <c r="H56" s="89">
        <f t="shared" si="3"/>
        <v>18.2</v>
      </c>
      <c r="I56" s="90"/>
      <c r="M56" s="78"/>
    </row>
    <row r="57" spans="1:13">
      <c r="A57" s="131"/>
      <c r="B57" s="95"/>
      <c r="C57" s="87"/>
      <c r="D57" s="87"/>
      <c r="E57" s="87"/>
      <c r="F57" s="109"/>
      <c r="G57" s="88">
        <f t="shared" si="2"/>
        <v>0</v>
      </c>
      <c r="H57" s="89">
        <f t="shared" si="3"/>
        <v>0</v>
      </c>
      <c r="I57" s="90"/>
      <c r="M57" s="78"/>
    </row>
    <row r="58" spans="1:13">
      <c r="A58" s="131"/>
      <c r="B58" s="95"/>
      <c r="C58" s="87" t="s">
        <v>162</v>
      </c>
      <c r="D58" s="87"/>
      <c r="E58" s="87"/>
      <c r="F58" s="109"/>
      <c r="G58" s="88">
        <f t="shared" si="2"/>
        <v>0</v>
      </c>
      <c r="H58" s="89">
        <f t="shared" si="3"/>
        <v>0</v>
      </c>
      <c r="I58" s="90"/>
      <c r="M58" s="78"/>
    </row>
    <row r="59" spans="1:13">
      <c r="A59" s="85" t="s">
        <v>134</v>
      </c>
      <c r="B59" s="95"/>
      <c r="C59" s="87" t="s">
        <v>123</v>
      </c>
      <c r="D59" s="87">
        <v>60</v>
      </c>
      <c r="E59" s="87" t="s">
        <v>1</v>
      </c>
      <c r="F59" s="109">
        <v>7.96</v>
      </c>
      <c r="G59" s="88">
        <f t="shared" si="2"/>
        <v>477.6</v>
      </c>
      <c r="H59" s="89">
        <f t="shared" si="3"/>
        <v>620.88</v>
      </c>
      <c r="I59" s="90"/>
      <c r="M59" s="78"/>
    </row>
    <row r="60" spans="1:13">
      <c r="A60" s="85" t="s">
        <v>135</v>
      </c>
      <c r="B60" s="95"/>
      <c r="C60" s="87" t="s">
        <v>124</v>
      </c>
      <c r="D60" s="87">
        <v>30</v>
      </c>
      <c r="E60" s="87" t="s">
        <v>87</v>
      </c>
      <c r="F60" s="109">
        <v>4</v>
      </c>
      <c r="G60" s="88">
        <f t="shared" si="2"/>
        <v>120</v>
      </c>
      <c r="H60" s="89">
        <f t="shared" si="3"/>
        <v>156</v>
      </c>
      <c r="I60" s="90"/>
      <c r="M60" s="78"/>
    </row>
    <row r="61" spans="1:13">
      <c r="A61" s="85"/>
      <c r="B61" s="95"/>
      <c r="C61" s="87"/>
      <c r="D61" s="88"/>
      <c r="E61" s="88"/>
      <c r="F61" s="88"/>
      <c r="G61" s="88">
        <f t="shared" si="2"/>
        <v>0</v>
      </c>
      <c r="H61" s="89">
        <f t="shared" si="3"/>
        <v>0</v>
      </c>
      <c r="I61" s="90"/>
      <c r="M61" s="78"/>
    </row>
    <row r="62" spans="1:13" ht="15" customHeight="1">
      <c r="A62" s="143">
        <v>7</v>
      </c>
      <c r="B62" s="144"/>
      <c r="C62" s="145" t="s">
        <v>126</v>
      </c>
      <c r="D62" s="146"/>
      <c r="E62" s="146"/>
      <c r="F62" s="146"/>
      <c r="G62" s="146">
        <f t="shared" si="2"/>
        <v>0</v>
      </c>
      <c r="H62" s="147"/>
      <c r="I62" s="148">
        <f>SUM(H65:H66)</f>
        <v>1500.2</v>
      </c>
      <c r="J62" s="113"/>
      <c r="K62" s="89"/>
      <c r="L62" s="108"/>
      <c r="M62" s="108"/>
    </row>
    <row r="63" spans="1:13" ht="15" customHeight="1">
      <c r="A63" s="168"/>
      <c r="B63" s="169"/>
      <c r="C63" s="170" t="s">
        <v>115</v>
      </c>
      <c r="D63" s="171"/>
      <c r="E63" s="172"/>
      <c r="F63" s="172"/>
      <c r="G63" s="172"/>
      <c r="H63" s="119"/>
      <c r="I63" s="120"/>
      <c r="J63" s="113"/>
      <c r="K63" s="89"/>
      <c r="L63" s="108"/>
      <c r="M63" s="108"/>
    </row>
    <row r="64" spans="1:13" ht="15" customHeight="1">
      <c r="A64" s="85"/>
      <c r="B64" s="95"/>
      <c r="C64" s="132" t="s">
        <v>116</v>
      </c>
      <c r="D64" s="132"/>
      <c r="E64" s="88"/>
      <c r="F64" s="88"/>
      <c r="G64" s="88"/>
      <c r="H64" s="89"/>
      <c r="I64" s="90"/>
      <c r="J64" s="113"/>
      <c r="K64" s="89"/>
      <c r="L64" s="108"/>
      <c r="M64" s="108"/>
    </row>
    <row r="65" spans="1:13" ht="15" customHeight="1">
      <c r="A65" s="85" t="s">
        <v>136</v>
      </c>
      <c r="B65" s="95"/>
      <c r="C65" s="109" t="s">
        <v>117</v>
      </c>
      <c r="D65" s="133">
        <v>2</v>
      </c>
      <c r="E65" s="88" t="s">
        <v>87</v>
      </c>
      <c r="F65" s="88">
        <v>410</v>
      </c>
      <c r="G65" s="88">
        <v>850</v>
      </c>
      <c r="H65" s="89">
        <f t="shared" ref="H65:H66" si="4">($H$15+1)*G65</f>
        <v>1105</v>
      </c>
      <c r="I65" s="90"/>
      <c r="J65" s="113"/>
      <c r="K65" s="89"/>
      <c r="L65" s="108"/>
      <c r="M65" s="108"/>
    </row>
    <row r="66" spans="1:13" ht="15" customHeight="1">
      <c r="A66" s="134" t="s">
        <v>137</v>
      </c>
      <c r="B66" s="79"/>
      <c r="C66" s="173" t="s">
        <v>118</v>
      </c>
      <c r="D66" s="135">
        <v>8</v>
      </c>
      <c r="E66" s="80" t="s">
        <v>87</v>
      </c>
      <c r="F66" s="80">
        <v>38</v>
      </c>
      <c r="G66" s="80">
        <f t="shared" ref="G66" si="5">F66*D66</f>
        <v>304</v>
      </c>
      <c r="H66" s="136">
        <f t="shared" si="4"/>
        <v>395.2</v>
      </c>
      <c r="I66" s="137"/>
      <c r="J66" s="113"/>
      <c r="K66" s="89"/>
      <c r="L66" s="108"/>
      <c r="M66" s="108"/>
    </row>
    <row r="67" spans="1:13" ht="15" customHeight="1">
      <c r="A67" s="149"/>
      <c r="B67" s="150"/>
      <c r="C67" s="166"/>
      <c r="D67" s="167"/>
      <c r="E67" s="83"/>
      <c r="F67" s="83"/>
      <c r="G67" s="83"/>
      <c r="H67" s="84"/>
      <c r="I67" s="151"/>
      <c r="J67" s="113"/>
      <c r="K67" s="89"/>
      <c r="L67" s="108"/>
      <c r="M67" s="108"/>
    </row>
    <row r="68" spans="1:13" ht="15" customHeight="1">
      <c r="A68" s="149"/>
      <c r="B68" s="150"/>
      <c r="C68" s="208" t="s">
        <v>167</v>
      </c>
      <c r="D68" s="133"/>
      <c r="E68" s="88"/>
      <c r="F68" s="88"/>
      <c r="G68" s="88"/>
      <c r="H68" s="89"/>
      <c r="I68" s="151"/>
      <c r="J68" s="113"/>
      <c r="K68" s="89"/>
      <c r="L68" s="108"/>
      <c r="M68" s="108"/>
    </row>
    <row r="69" spans="1:13">
      <c r="A69" s="153"/>
      <c r="B69" s="174" t="s">
        <v>160</v>
      </c>
      <c r="C69" s="155" t="s">
        <v>159</v>
      </c>
      <c r="D69" s="156"/>
      <c r="E69" s="157"/>
      <c r="F69" s="152"/>
      <c r="G69" s="152">
        <f t="shared" si="2"/>
        <v>0</v>
      </c>
      <c r="H69" s="152">
        <f t="shared" si="3"/>
        <v>0</v>
      </c>
      <c r="I69" s="90"/>
      <c r="J69" s="113"/>
      <c r="K69" s="89"/>
      <c r="L69" s="108"/>
      <c r="M69" s="108"/>
    </row>
    <row r="70" spans="1:13" ht="15" customHeight="1">
      <c r="A70" s="153"/>
      <c r="B70" s="175"/>
      <c r="C70" s="156" t="s">
        <v>88</v>
      </c>
      <c r="D70" s="156"/>
      <c r="E70" s="152"/>
      <c r="F70" s="152"/>
      <c r="G70" s="152">
        <f t="shared" si="2"/>
        <v>0</v>
      </c>
      <c r="H70" s="152">
        <f t="shared" si="3"/>
        <v>0</v>
      </c>
      <c r="I70" s="90"/>
      <c r="J70" s="114"/>
      <c r="K70" s="89"/>
      <c r="L70" s="108"/>
      <c r="M70" s="108"/>
    </row>
    <row r="71" spans="1:13" ht="15" customHeight="1">
      <c r="A71" s="153" t="s">
        <v>136</v>
      </c>
      <c r="B71" s="175"/>
      <c r="C71" s="156" t="s">
        <v>89</v>
      </c>
      <c r="D71" s="158">
        <v>2</v>
      </c>
      <c r="E71" s="152" t="s">
        <v>87</v>
      </c>
      <c r="F71" s="152">
        <v>13</v>
      </c>
      <c r="G71" s="152">
        <f t="shared" si="2"/>
        <v>26</v>
      </c>
      <c r="H71" s="152">
        <f t="shared" si="3"/>
        <v>33.800000000000004</v>
      </c>
      <c r="I71" s="90"/>
      <c r="J71" s="114"/>
      <c r="K71" s="89"/>
      <c r="L71" s="108"/>
      <c r="M71" s="108"/>
    </row>
    <row r="72" spans="1:13" ht="15" customHeight="1">
      <c r="A72" s="153"/>
      <c r="B72" s="175"/>
      <c r="C72" s="156" t="s">
        <v>90</v>
      </c>
      <c r="D72" s="156"/>
      <c r="E72" s="152"/>
      <c r="F72" s="152"/>
      <c r="G72" s="152">
        <f t="shared" si="2"/>
        <v>0</v>
      </c>
      <c r="H72" s="152">
        <f t="shared" si="3"/>
        <v>0</v>
      </c>
      <c r="I72" s="90"/>
      <c r="J72" s="114"/>
      <c r="K72" s="89"/>
      <c r="L72" s="108"/>
      <c r="M72" s="108"/>
    </row>
    <row r="73" spans="1:13" ht="15" customHeight="1">
      <c r="A73" s="153" t="s">
        <v>137</v>
      </c>
      <c r="B73" s="175"/>
      <c r="C73" s="156" t="s">
        <v>91</v>
      </c>
      <c r="D73" s="158">
        <v>14</v>
      </c>
      <c r="E73" s="152" t="s">
        <v>87</v>
      </c>
      <c r="F73" s="152">
        <v>6</v>
      </c>
      <c r="G73" s="152">
        <f t="shared" si="2"/>
        <v>84</v>
      </c>
      <c r="H73" s="152">
        <f t="shared" si="3"/>
        <v>109.2</v>
      </c>
      <c r="I73" s="90"/>
      <c r="J73" s="114"/>
      <c r="K73" s="89"/>
      <c r="L73" s="108"/>
      <c r="M73" s="108"/>
    </row>
    <row r="74" spans="1:13" ht="15" customHeight="1">
      <c r="A74" s="153"/>
      <c r="B74" s="175"/>
      <c r="C74" s="156" t="s">
        <v>92</v>
      </c>
      <c r="D74" s="156"/>
      <c r="E74" s="152"/>
      <c r="F74" s="152"/>
      <c r="G74" s="152">
        <f t="shared" si="2"/>
        <v>0</v>
      </c>
      <c r="H74" s="152">
        <f t="shared" si="3"/>
        <v>0</v>
      </c>
      <c r="I74" s="90"/>
      <c r="J74" s="114"/>
      <c r="K74" s="89"/>
      <c r="L74" s="108"/>
      <c r="M74" s="108"/>
    </row>
    <row r="75" spans="1:13" ht="15" customHeight="1">
      <c r="A75" s="153" t="s">
        <v>138</v>
      </c>
      <c r="B75" s="175"/>
      <c r="C75" s="156" t="s">
        <v>93</v>
      </c>
      <c r="D75" s="158">
        <v>1</v>
      </c>
      <c r="E75" s="152" t="s">
        <v>87</v>
      </c>
      <c r="F75" s="152">
        <v>10</v>
      </c>
      <c r="G75" s="152">
        <f t="shared" si="2"/>
        <v>10</v>
      </c>
      <c r="H75" s="152">
        <f t="shared" si="3"/>
        <v>13</v>
      </c>
      <c r="I75" s="90"/>
      <c r="J75" s="114"/>
      <c r="K75" s="89"/>
      <c r="L75" s="108"/>
      <c r="M75" s="108"/>
    </row>
    <row r="76" spans="1:13" ht="15" customHeight="1">
      <c r="A76" s="153" t="s">
        <v>139</v>
      </c>
      <c r="B76" s="175"/>
      <c r="C76" s="156" t="s">
        <v>89</v>
      </c>
      <c r="D76" s="158">
        <v>6</v>
      </c>
      <c r="E76" s="152" t="s">
        <v>87</v>
      </c>
      <c r="F76" s="152">
        <v>12</v>
      </c>
      <c r="G76" s="152">
        <f t="shared" si="2"/>
        <v>72</v>
      </c>
      <c r="H76" s="152">
        <f t="shared" si="3"/>
        <v>93.600000000000009</v>
      </c>
      <c r="I76" s="90"/>
      <c r="J76" s="114"/>
      <c r="K76" s="89"/>
      <c r="L76" s="108"/>
      <c r="M76" s="108"/>
    </row>
    <row r="77" spans="1:13" ht="15" customHeight="1">
      <c r="A77" s="153" t="s">
        <v>140</v>
      </c>
      <c r="B77" s="175"/>
      <c r="C77" s="156" t="s">
        <v>91</v>
      </c>
      <c r="D77" s="158">
        <v>4</v>
      </c>
      <c r="E77" s="152" t="s">
        <v>87</v>
      </c>
      <c r="F77" s="152">
        <v>9</v>
      </c>
      <c r="G77" s="152">
        <f t="shared" si="2"/>
        <v>36</v>
      </c>
      <c r="H77" s="152">
        <f t="shared" si="3"/>
        <v>46.800000000000004</v>
      </c>
      <c r="I77" s="90"/>
      <c r="J77" s="114"/>
      <c r="K77" s="89"/>
      <c r="L77" s="108"/>
      <c r="M77" s="108"/>
    </row>
    <row r="78" spans="1:13" ht="15" customHeight="1">
      <c r="A78" s="153"/>
      <c r="B78" s="175"/>
      <c r="C78" s="159" t="s">
        <v>94</v>
      </c>
      <c r="D78" s="156"/>
      <c r="E78" s="152"/>
      <c r="F78" s="152"/>
      <c r="G78" s="152">
        <f t="shared" si="2"/>
        <v>0</v>
      </c>
      <c r="H78" s="152">
        <f t="shared" si="3"/>
        <v>0</v>
      </c>
      <c r="I78" s="90"/>
      <c r="J78" s="114"/>
      <c r="K78" s="89"/>
      <c r="L78" s="108"/>
      <c r="M78" s="108"/>
    </row>
    <row r="79" spans="1:13" ht="15" customHeight="1">
      <c r="A79" s="153"/>
      <c r="B79" s="175"/>
      <c r="C79" s="156" t="s">
        <v>95</v>
      </c>
      <c r="D79" s="156"/>
      <c r="E79" s="152"/>
      <c r="F79" s="152"/>
      <c r="G79" s="152">
        <f t="shared" si="2"/>
        <v>0</v>
      </c>
      <c r="H79" s="152">
        <f t="shared" si="3"/>
        <v>0</v>
      </c>
      <c r="I79" s="90"/>
      <c r="J79" s="114"/>
      <c r="K79" s="89"/>
      <c r="L79" s="108"/>
      <c r="M79" s="108"/>
    </row>
    <row r="80" spans="1:13" ht="15" customHeight="1">
      <c r="A80" s="153" t="s">
        <v>141</v>
      </c>
      <c r="B80" s="175"/>
      <c r="C80" s="156" t="s">
        <v>96</v>
      </c>
      <c r="D80" s="158">
        <v>210</v>
      </c>
      <c r="E80" s="152" t="s">
        <v>1</v>
      </c>
      <c r="F80" s="152">
        <v>4</v>
      </c>
      <c r="G80" s="152">
        <f t="shared" si="2"/>
        <v>840</v>
      </c>
      <c r="H80" s="152">
        <f t="shared" si="3"/>
        <v>1092</v>
      </c>
      <c r="I80" s="90"/>
      <c r="J80" s="114"/>
      <c r="K80" s="89"/>
      <c r="L80" s="108"/>
      <c r="M80" s="108"/>
    </row>
    <row r="81" spans="1:13" ht="15" customHeight="1">
      <c r="A81" s="153"/>
      <c r="B81" s="175"/>
      <c r="C81" s="159" t="s">
        <v>97</v>
      </c>
      <c r="D81" s="156"/>
      <c r="E81" s="152"/>
      <c r="F81" s="152"/>
      <c r="G81" s="152">
        <f t="shared" si="2"/>
        <v>0</v>
      </c>
      <c r="H81" s="152">
        <f t="shared" si="3"/>
        <v>0</v>
      </c>
      <c r="I81" s="90"/>
      <c r="J81" s="114"/>
      <c r="K81" s="89"/>
      <c r="L81" s="108"/>
      <c r="M81" s="108"/>
    </row>
    <row r="82" spans="1:13" ht="15" customHeight="1">
      <c r="A82" s="153"/>
      <c r="B82" s="175"/>
      <c r="C82" s="156" t="s">
        <v>98</v>
      </c>
      <c r="D82" s="156"/>
      <c r="E82" s="152"/>
      <c r="F82" s="152"/>
      <c r="G82" s="152">
        <f t="shared" si="2"/>
        <v>0</v>
      </c>
      <c r="H82" s="152">
        <f t="shared" si="3"/>
        <v>0</v>
      </c>
      <c r="I82" s="90"/>
      <c r="J82" s="114"/>
      <c r="K82" s="89"/>
      <c r="L82" s="108"/>
      <c r="M82" s="108"/>
    </row>
    <row r="83" spans="1:13" ht="15" customHeight="1">
      <c r="A83" s="153" t="s">
        <v>142</v>
      </c>
      <c r="B83" s="175"/>
      <c r="C83" s="156" t="s">
        <v>99</v>
      </c>
      <c r="D83" s="158">
        <v>250</v>
      </c>
      <c r="E83" s="152" t="s">
        <v>1</v>
      </c>
      <c r="F83" s="152">
        <v>1.8</v>
      </c>
      <c r="G83" s="152">
        <f t="shared" si="2"/>
        <v>450</v>
      </c>
      <c r="H83" s="152">
        <f t="shared" si="3"/>
        <v>585</v>
      </c>
      <c r="I83" s="90"/>
      <c r="J83" s="114"/>
      <c r="K83" s="89"/>
      <c r="L83" s="108"/>
      <c r="M83" s="108"/>
    </row>
    <row r="84" spans="1:13" ht="15" customHeight="1">
      <c r="A84" s="153" t="s">
        <v>143</v>
      </c>
      <c r="B84" s="175"/>
      <c r="C84" s="156" t="s">
        <v>100</v>
      </c>
      <c r="D84" s="158">
        <v>200</v>
      </c>
      <c r="E84" s="152" t="s">
        <v>1</v>
      </c>
      <c r="F84" s="152">
        <v>2.5</v>
      </c>
      <c r="G84" s="152">
        <f t="shared" si="2"/>
        <v>500</v>
      </c>
      <c r="H84" s="152">
        <f t="shared" si="3"/>
        <v>650</v>
      </c>
      <c r="I84" s="90"/>
      <c r="J84" s="114"/>
      <c r="K84" s="89"/>
      <c r="L84" s="108"/>
      <c r="M84" s="108"/>
    </row>
    <row r="85" spans="1:13" ht="15" customHeight="1">
      <c r="A85" s="153"/>
      <c r="B85" s="175"/>
      <c r="C85" s="159" t="s">
        <v>149</v>
      </c>
      <c r="D85" s="156"/>
      <c r="E85" s="152"/>
      <c r="F85" s="152"/>
      <c r="G85" s="152">
        <f t="shared" si="2"/>
        <v>0</v>
      </c>
      <c r="H85" s="152">
        <f t="shared" si="3"/>
        <v>0</v>
      </c>
      <c r="I85" s="90"/>
      <c r="J85" s="114"/>
      <c r="K85" s="89"/>
      <c r="L85" s="108"/>
      <c r="M85" s="108"/>
    </row>
    <row r="86" spans="1:13" ht="15" customHeight="1">
      <c r="A86" s="153"/>
      <c r="B86" s="175"/>
      <c r="C86" s="156" t="s">
        <v>101</v>
      </c>
      <c r="D86" s="156"/>
      <c r="E86" s="152"/>
      <c r="F86" s="152"/>
      <c r="G86" s="152">
        <f t="shared" si="2"/>
        <v>0</v>
      </c>
      <c r="H86" s="152">
        <f t="shared" si="3"/>
        <v>0</v>
      </c>
      <c r="I86" s="90"/>
      <c r="J86" s="114"/>
      <c r="K86" s="89"/>
      <c r="L86" s="108"/>
      <c r="M86" s="108"/>
    </row>
    <row r="87" spans="1:13" ht="15" customHeight="1">
      <c r="A87" s="153" t="s">
        <v>144</v>
      </c>
      <c r="B87" s="175"/>
      <c r="C87" s="156" t="s">
        <v>102</v>
      </c>
      <c r="D87" s="158">
        <v>1</v>
      </c>
      <c r="E87" s="152" t="s">
        <v>87</v>
      </c>
      <c r="F87" s="152">
        <v>100</v>
      </c>
      <c r="G87" s="152">
        <f t="shared" si="2"/>
        <v>100</v>
      </c>
      <c r="H87" s="152">
        <f t="shared" si="3"/>
        <v>130</v>
      </c>
      <c r="I87" s="90"/>
      <c r="J87" s="114"/>
      <c r="K87" s="89"/>
      <c r="L87" s="108"/>
      <c r="M87" s="108"/>
    </row>
    <row r="88" spans="1:13" ht="15" customHeight="1">
      <c r="A88" s="153"/>
      <c r="B88" s="175"/>
      <c r="C88" s="159" t="s">
        <v>103</v>
      </c>
      <c r="D88" s="156"/>
      <c r="E88" s="152"/>
      <c r="F88" s="152"/>
      <c r="G88" s="152">
        <f t="shared" si="2"/>
        <v>0</v>
      </c>
      <c r="H88" s="152">
        <f t="shared" si="3"/>
        <v>0</v>
      </c>
      <c r="I88" s="90"/>
      <c r="J88" s="114"/>
      <c r="K88" s="89"/>
      <c r="L88" s="108"/>
      <c r="M88" s="108"/>
    </row>
    <row r="89" spans="1:13" ht="15" customHeight="1">
      <c r="A89" s="153" t="s">
        <v>145</v>
      </c>
      <c r="B89" s="175"/>
      <c r="C89" s="156" t="s">
        <v>86</v>
      </c>
      <c r="D89" s="156">
        <v>16</v>
      </c>
      <c r="E89" s="152" t="s">
        <v>87</v>
      </c>
      <c r="F89" s="152">
        <v>15</v>
      </c>
      <c r="G89" s="152">
        <f t="shared" si="2"/>
        <v>240</v>
      </c>
      <c r="H89" s="152">
        <f t="shared" si="3"/>
        <v>312</v>
      </c>
      <c r="I89" s="90"/>
      <c r="J89" s="114"/>
      <c r="K89" s="89"/>
      <c r="L89" s="108"/>
      <c r="M89" s="108"/>
    </row>
    <row r="90" spans="1:13" ht="15" customHeight="1">
      <c r="A90" s="153" t="s">
        <v>146</v>
      </c>
      <c r="B90" s="175"/>
      <c r="C90" s="156" t="s">
        <v>104</v>
      </c>
      <c r="D90" s="158">
        <v>6</v>
      </c>
      <c r="E90" s="152" t="s">
        <v>87</v>
      </c>
      <c r="F90" s="152">
        <v>15</v>
      </c>
      <c r="G90" s="152">
        <f t="shared" si="2"/>
        <v>90</v>
      </c>
      <c r="H90" s="152">
        <f t="shared" si="3"/>
        <v>117</v>
      </c>
      <c r="I90" s="90"/>
      <c r="J90" s="114"/>
      <c r="K90" s="89"/>
      <c r="L90" s="108"/>
      <c r="M90" s="108"/>
    </row>
    <row r="91" spans="1:13" ht="15" customHeight="1">
      <c r="A91" s="153" t="s">
        <v>147</v>
      </c>
      <c r="B91" s="175"/>
      <c r="C91" s="156" t="s">
        <v>105</v>
      </c>
      <c r="D91" s="158">
        <v>10</v>
      </c>
      <c r="E91" s="152" t="s">
        <v>87</v>
      </c>
      <c r="F91" s="152">
        <v>30</v>
      </c>
      <c r="G91" s="152">
        <f>F91*D91</f>
        <v>300</v>
      </c>
      <c r="H91" s="152">
        <f>($H$15+1)*G91</f>
        <v>390</v>
      </c>
      <c r="I91" s="90"/>
      <c r="J91" s="114"/>
      <c r="K91" s="89"/>
      <c r="L91" s="108"/>
      <c r="M91" s="108"/>
    </row>
    <row r="92" spans="1:13" ht="15" customHeight="1">
      <c r="A92" s="153"/>
      <c r="B92" s="175"/>
      <c r="C92" s="159" t="s">
        <v>106</v>
      </c>
      <c r="D92" s="156"/>
      <c r="E92" s="152"/>
      <c r="F92" s="152"/>
      <c r="G92" s="152">
        <f t="shared" si="2"/>
        <v>0</v>
      </c>
      <c r="H92" s="152">
        <f t="shared" si="3"/>
        <v>0</v>
      </c>
      <c r="I92" s="90"/>
      <c r="J92" s="114"/>
      <c r="K92" s="89"/>
      <c r="L92" s="108"/>
      <c r="M92" s="108"/>
    </row>
    <row r="93" spans="1:13" ht="15" customHeight="1">
      <c r="A93" s="153"/>
      <c r="B93" s="175"/>
      <c r="C93" s="156" t="s">
        <v>107</v>
      </c>
      <c r="D93" s="156"/>
      <c r="E93" s="152"/>
      <c r="F93" s="152"/>
      <c r="G93" s="152">
        <f t="shared" si="2"/>
        <v>0</v>
      </c>
      <c r="H93" s="152">
        <f t="shared" si="3"/>
        <v>0</v>
      </c>
      <c r="I93" s="90"/>
      <c r="J93" s="114"/>
      <c r="K93" s="89"/>
      <c r="L93" s="108"/>
      <c r="M93" s="108"/>
    </row>
    <row r="94" spans="1:13" ht="15" customHeight="1">
      <c r="A94" s="153" t="s">
        <v>148</v>
      </c>
      <c r="B94" s="175"/>
      <c r="C94" s="156" t="s">
        <v>108</v>
      </c>
      <c r="D94" s="158">
        <v>2</v>
      </c>
      <c r="E94" s="152" t="s">
        <v>87</v>
      </c>
      <c r="F94" s="152">
        <v>50</v>
      </c>
      <c r="G94" s="152">
        <f t="shared" si="2"/>
        <v>100</v>
      </c>
      <c r="H94" s="152">
        <f t="shared" si="3"/>
        <v>130</v>
      </c>
      <c r="I94" s="90"/>
      <c r="J94" s="114"/>
      <c r="K94" s="89"/>
      <c r="L94" s="108"/>
      <c r="M94" s="108"/>
    </row>
    <row r="95" spans="1:13" ht="15" customHeight="1">
      <c r="A95" s="153" t="s">
        <v>150</v>
      </c>
      <c r="B95" s="175"/>
      <c r="C95" s="156" t="s">
        <v>109</v>
      </c>
      <c r="D95" s="158">
        <v>1</v>
      </c>
      <c r="E95" s="152" t="s">
        <v>87</v>
      </c>
      <c r="F95" s="152">
        <v>55</v>
      </c>
      <c r="G95" s="152">
        <f t="shared" si="2"/>
        <v>55</v>
      </c>
      <c r="H95" s="152">
        <f t="shared" si="3"/>
        <v>71.5</v>
      </c>
      <c r="I95" s="90"/>
      <c r="J95" s="114"/>
      <c r="K95" s="89"/>
      <c r="L95" s="108"/>
      <c r="M95" s="108"/>
    </row>
    <row r="96" spans="1:13" ht="15" customHeight="1">
      <c r="A96" s="153"/>
      <c r="B96" s="175"/>
      <c r="C96" s="159" t="s">
        <v>110</v>
      </c>
      <c r="D96" s="156"/>
      <c r="E96" s="152"/>
      <c r="F96" s="152"/>
      <c r="G96" s="152">
        <f t="shared" si="2"/>
        <v>0</v>
      </c>
      <c r="H96" s="152">
        <f t="shared" si="3"/>
        <v>0</v>
      </c>
      <c r="I96" s="90"/>
      <c r="J96" s="114"/>
      <c r="K96" s="89"/>
      <c r="L96" s="108"/>
      <c r="M96" s="108"/>
    </row>
    <row r="97" spans="1:13" ht="15" customHeight="1">
      <c r="A97" s="153"/>
      <c r="B97" s="175"/>
      <c r="C97" s="156" t="s">
        <v>111</v>
      </c>
      <c r="D97" s="156"/>
      <c r="E97" s="152"/>
      <c r="F97" s="152"/>
      <c r="G97" s="152">
        <f t="shared" si="2"/>
        <v>0</v>
      </c>
      <c r="H97" s="152">
        <f t="shared" si="3"/>
        <v>0</v>
      </c>
      <c r="I97" s="90"/>
      <c r="J97" s="114"/>
      <c r="K97" s="89"/>
      <c r="L97" s="108"/>
      <c r="M97" s="108"/>
    </row>
    <row r="98" spans="1:13" ht="15" customHeight="1">
      <c r="A98" s="153" t="s">
        <v>151</v>
      </c>
      <c r="B98" s="175"/>
      <c r="C98" s="156" t="s">
        <v>91</v>
      </c>
      <c r="D98" s="158">
        <v>80</v>
      </c>
      <c r="E98" s="152" t="s">
        <v>87</v>
      </c>
      <c r="F98" s="152">
        <v>4</v>
      </c>
      <c r="G98" s="152">
        <f t="shared" si="2"/>
        <v>320</v>
      </c>
      <c r="H98" s="152">
        <f t="shared" si="3"/>
        <v>416</v>
      </c>
      <c r="I98" s="90"/>
      <c r="J98" s="114"/>
      <c r="K98" s="89"/>
      <c r="L98" s="108"/>
      <c r="M98" s="108"/>
    </row>
    <row r="99" spans="1:13" ht="15" customHeight="1">
      <c r="A99" s="153"/>
      <c r="B99" s="175"/>
      <c r="C99" s="156" t="s">
        <v>112</v>
      </c>
      <c r="D99" s="156"/>
      <c r="E99" s="152"/>
      <c r="F99" s="152"/>
      <c r="G99" s="152">
        <f t="shared" si="2"/>
        <v>0</v>
      </c>
      <c r="H99" s="152">
        <f t="shared" si="3"/>
        <v>0</v>
      </c>
      <c r="I99" s="90"/>
      <c r="J99" s="114"/>
      <c r="K99" s="89"/>
      <c r="L99" s="108"/>
      <c r="M99" s="108"/>
    </row>
    <row r="100" spans="1:13" ht="15" customHeight="1">
      <c r="A100" s="153" t="s">
        <v>152</v>
      </c>
      <c r="B100" s="175"/>
      <c r="C100" s="156" t="s">
        <v>91</v>
      </c>
      <c r="D100" s="158">
        <v>90</v>
      </c>
      <c r="E100" s="152" t="s">
        <v>1</v>
      </c>
      <c r="F100" s="152">
        <v>7</v>
      </c>
      <c r="G100" s="152">
        <f t="shared" si="2"/>
        <v>630</v>
      </c>
      <c r="H100" s="152">
        <f t="shared" si="3"/>
        <v>819</v>
      </c>
      <c r="I100" s="90"/>
      <c r="J100" s="114"/>
      <c r="K100" s="89"/>
      <c r="L100" s="108"/>
      <c r="M100" s="108"/>
    </row>
    <row r="101" spans="1:13" ht="15" customHeight="1">
      <c r="A101" s="153" t="s">
        <v>153</v>
      </c>
      <c r="B101" s="175"/>
      <c r="C101" s="156" t="s">
        <v>113</v>
      </c>
      <c r="D101" s="158">
        <v>60</v>
      </c>
      <c r="E101" s="152" t="s">
        <v>87</v>
      </c>
      <c r="F101" s="152">
        <v>2</v>
      </c>
      <c r="G101" s="152">
        <f t="shared" si="2"/>
        <v>120</v>
      </c>
      <c r="H101" s="152">
        <f t="shared" si="3"/>
        <v>156</v>
      </c>
      <c r="I101" s="90"/>
      <c r="J101" s="114"/>
      <c r="K101" s="89"/>
      <c r="L101" s="108"/>
      <c r="M101" s="108"/>
    </row>
    <row r="102" spans="1:13" ht="15" customHeight="1">
      <c r="A102" s="153"/>
      <c r="B102" s="175"/>
      <c r="C102" s="159" t="s">
        <v>114</v>
      </c>
      <c r="D102" s="156"/>
      <c r="E102" s="152"/>
      <c r="F102" s="152"/>
      <c r="G102" s="152">
        <f t="shared" si="2"/>
        <v>0</v>
      </c>
      <c r="H102" s="152">
        <f t="shared" si="3"/>
        <v>0</v>
      </c>
      <c r="I102" s="90"/>
      <c r="J102" s="114"/>
      <c r="K102" s="89"/>
      <c r="L102" s="108"/>
      <c r="M102" s="108"/>
    </row>
    <row r="103" spans="1:13" ht="15" customHeight="1">
      <c r="A103" s="153"/>
      <c r="B103" s="175"/>
      <c r="C103" s="156" t="s">
        <v>125</v>
      </c>
      <c r="D103" s="158">
        <v>22</v>
      </c>
      <c r="E103" s="152" t="s">
        <v>87</v>
      </c>
      <c r="F103" s="152">
        <v>35</v>
      </c>
      <c r="G103" s="152">
        <f t="shared" si="2"/>
        <v>770</v>
      </c>
      <c r="H103" s="152">
        <f t="shared" si="3"/>
        <v>1001</v>
      </c>
      <c r="I103" s="90"/>
      <c r="J103" s="114"/>
      <c r="K103" s="89"/>
      <c r="L103" s="108"/>
      <c r="M103" s="108"/>
    </row>
    <row r="104" spans="1:13" ht="15" customHeight="1">
      <c r="A104" s="153"/>
      <c r="B104" s="175"/>
      <c r="C104" s="156"/>
      <c r="D104" s="160"/>
      <c r="E104" s="160"/>
      <c r="F104" s="152"/>
      <c r="G104" s="152"/>
      <c r="H104" s="152"/>
      <c r="I104" s="90"/>
      <c r="J104" s="114"/>
      <c r="K104" s="89"/>
      <c r="L104" s="108"/>
      <c r="M104" s="108"/>
    </row>
    <row r="105" spans="1:13" ht="15" customHeight="1">
      <c r="A105" s="153"/>
      <c r="B105" s="175"/>
      <c r="C105" s="159" t="s">
        <v>115</v>
      </c>
      <c r="D105" s="156"/>
      <c r="E105" s="152"/>
      <c r="F105" s="152"/>
      <c r="G105" s="152"/>
      <c r="H105" s="152"/>
      <c r="I105" s="90"/>
      <c r="J105" s="114"/>
      <c r="K105" s="89"/>
      <c r="L105" s="108"/>
      <c r="M105" s="108"/>
    </row>
    <row r="106" spans="1:13" ht="15" customHeight="1">
      <c r="A106" s="153"/>
      <c r="B106" s="175"/>
      <c r="C106" s="156" t="s">
        <v>116</v>
      </c>
      <c r="D106" s="156"/>
      <c r="E106" s="152"/>
      <c r="F106" s="152"/>
      <c r="G106" s="152"/>
      <c r="H106" s="152"/>
      <c r="I106" s="90"/>
      <c r="J106" s="114"/>
      <c r="K106" s="89"/>
      <c r="L106" s="108"/>
      <c r="M106" s="108"/>
    </row>
    <row r="107" spans="1:13" ht="15" customHeight="1">
      <c r="A107" s="153" t="s">
        <v>154</v>
      </c>
      <c r="B107" s="175"/>
      <c r="C107" s="161"/>
      <c r="D107" s="158"/>
      <c r="E107" s="152"/>
      <c r="F107" s="152"/>
      <c r="G107" s="152"/>
      <c r="H107" s="152"/>
      <c r="I107" s="90"/>
      <c r="J107" s="114"/>
      <c r="K107" s="89"/>
      <c r="L107" s="108"/>
      <c r="M107" s="108"/>
    </row>
    <row r="108" spans="1:13" ht="15" customHeight="1">
      <c r="A108" s="153" t="s">
        <v>155</v>
      </c>
      <c r="B108" s="175"/>
      <c r="C108" s="162" t="s">
        <v>118</v>
      </c>
      <c r="D108" s="158">
        <v>8</v>
      </c>
      <c r="E108" s="152" t="s">
        <v>87</v>
      </c>
      <c r="F108" s="152">
        <v>40</v>
      </c>
      <c r="G108" s="152">
        <f t="shared" ref="G108:G111" si="6">F108*D108</f>
        <v>320</v>
      </c>
      <c r="H108" s="152">
        <f t="shared" ref="H108:H111" si="7">($H$15+1)*G108</f>
        <v>416</v>
      </c>
      <c r="I108" s="90"/>
      <c r="J108" s="114"/>
      <c r="K108" s="89"/>
      <c r="L108" s="108"/>
      <c r="M108" s="108"/>
    </row>
    <row r="109" spans="1:13" ht="15" customHeight="1">
      <c r="A109" s="153"/>
      <c r="B109" s="175"/>
      <c r="C109" s="159" t="s">
        <v>119</v>
      </c>
      <c r="D109" s="156"/>
      <c r="E109" s="152"/>
      <c r="F109" s="152"/>
      <c r="G109" s="152"/>
      <c r="H109" s="152"/>
      <c r="I109" s="90"/>
      <c r="J109" s="114"/>
      <c r="K109" s="89"/>
      <c r="L109" s="108"/>
      <c r="M109" s="108"/>
    </row>
    <row r="110" spans="1:13" ht="15" customHeight="1">
      <c r="A110" s="153"/>
      <c r="B110" s="175"/>
      <c r="C110" s="156" t="s">
        <v>120</v>
      </c>
      <c r="D110" s="156"/>
      <c r="E110" s="152"/>
      <c r="F110" s="152"/>
      <c r="G110" s="152"/>
      <c r="H110" s="152"/>
      <c r="I110" s="90"/>
      <c r="J110" s="114"/>
      <c r="K110" s="89"/>
      <c r="L110" s="108"/>
      <c r="M110" s="108"/>
    </row>
    <row r="111" spans="1:13" ht="15" customHeight="1">
      <c r="A111" s="163" t="s">
        <v>156</v>
      </c>
      <c r="B111" s="176"/>
      <c r="C111" s="164" t="s">
        <v>121</v>
      </c>
      <c r="D111" s="165">
        <v>1</v>
      </c>
      <c r="E111" s="154" t="s">
        <v>87</v>
      </c>
      <c r="F111" s="154">
        <v>240</v>
      </c>
      <c r="G111" s="154">
        <f t="shared" si="6"/>
        <v>240</v>
      </c>
      <c r="H111" s="154">
        <f t="shared" si="7"/>
        <v>312</v>
      </c>
      <c r="I111" s="137"/>
      <c r="J111" s="114"/>
      <c r="K111" s="89"/>
      <c r="L111" s="108"/>
      <c r="M111" s="108"/>
    </row>
    <row r="112" spans="1:13">
      <c r="A112" s="76"/>
      <c r="B112" s="75"/>
      <c r="C112" s="76"/>
      <c r="D112" s="71"/>
      <c r="E112" s="115"/>
      <c r="F112" s="83"/>
      <c r="G112" s="83"/>
      <c r="H112" s="84"/>
      <c r="I112" s="84"/>
      <c r="J112" s="89"/>
      <c r="K112" s="89"/>
      <c r="L112" s="108"/>
      <c r="M112" s="108"/>
    </row>
    <row r="113" spans="1:13">
      <c r="A113" s="76"/>
      <c r="B113" s="75"/>
      <c r="C113" s="67"/>
      <c r="D113" s="68"/>
      <c r="E113" s="69"/>
      <c r="F113" s="88"/>
      <c r="G113" s="88"/>
      <c r="H113" s="89"/>
      <c r="I113" s="89"/>
      <c r="J113" s="89"/>
      <c r="K113" s="89"/>
      <c r="L113" s="108"/>
      <c r="M113" s="108"/>
    </row>
    <row r="114" spans="1:13">
      <c r="A114" s="76"/>
      <c r="B114" s="75"/>
      <c r="C114" s="110"/>
      <c r="D114" s="70"/>
      <c r="E114" s="71"/>
      <c r="F114" s="107"/>
      <c r="G114" s="88"/>
      <c r="H114" s="89"/>
      <c r="I114" s="89"/>
      <c r="J114" s="89"/>
      <c r="K114" s="89"/>
      <c r="L114" s="108"/>
      <c r="M114" s="108"/>
    </row>
    <row r="115" spans="1:13">
      <c r="A115" s="76"/>
      <c r="B115" s="75"/>
      <c r="C115" s="72"/>
      <c r="D115" s="73"/>
      <c r="E115" s="71"/>
      <c r="F115" s="107"/>
      <c r="G115" s="88"/>
      <c r="H115" s="89"/>
      <c r="I115" s="89"/>
      <c r="J115" s="89"/>
      <c r="K115" s="89"/>
      <c r="L115" s="108"/>
      <c r="M115" s="108"/>
    </row>
    <row r="116" spans="1:13">
      <c r="A116" s="76"/>
      <c r="B116" s="75"/>
      <c r="C116" s="72"/>
      <c r="D116" s="73"/>
      <c r="E116" s="71"/>
      <c r="F116" s="107"/>
      <c r="G116" s="88"/>
      <c r="H116" s="89"/>
      <c r="I116" s="89"/>
      <c r="J116" s="89"/>
      <c r="K116" s="89"/>
      <c r="L116" s="108"/>
      <c r="M116" s="108"/>
    </row>
    <row r="117" spans="1:13">
      <c r="A117" s="76"/>
      <c r="B117" s="75"/>
      <c r="C117" s="72"/>
      <c r="D117" s="73"/>
      <c r="E117" s="71"/>
      <c r="F117" s="107"/>
      <c r="G117" s="88"/>
      <c r="H117" s="89"/>
      <c r="I117" s="89"/>
      <c r="J117" s="65"/>
      <c r="K117" s="89"/>
      <c r="L117" s="108"/>
      <c r="M117" s="108"/>
    </row>
    <row r="118" spans="1:13">
      <c r="A118" s="76"/>
      <c r="B118" s="75"/>
      <c r="C118" s="72"/>
      <c r="D118" s="73"/>
      <c r="E118" s="71"/>
      <c r="F118" s="107"/>
      <c r="G118" s="88"/>
      <c r="H118" s="89"/>
      <c r="I118" s="89"/>
      <c r="J118" s="65"/>
      <c r="K118" s="89"/>
      <c r="L118" s="108"/>
      <c r="M118" s="108"/>
    </row>
    <row r="119" spans="1:13">
      <c r="A119" s="76"/>
      <c r="B119" s="75"/>
      <c r="C119" s="72"/>
      <c r="D119" s="73"/>
      <c r="E119" s="71"/>
      <c r="F119" s="107"/>
      <c r="G119" s="88"/>
      <c r="H119" s="89"/>
      <c r="I119" s="89"/>
      <c r="J119" s="65"/>
      <c r="K119" s="89"/>
      <c r="L119" s="108"/>
      <c r="M119" s="108"/>
    </row>
    <row r="120" spans="1:13">
      <c r="A120" s="76"/>
      <c r="B120" s="75"/>
      <c r="C120" s="72"/>
      <c r="D120" s="73"/>
      <c r="E120" s="71"/>
      <c r="F120" s="107"/>
      <c r="G120" s="88"/>
      <c r="H120" s="89"/>
      <c r="I120" s="89"/>
      <c r="J120" s="65"/>
      <c r="K120" s="89"/>
      <c r="L120" s="108"/>
      <c r="M120" s="108"/>
    </row>
    <row r="121" spans="1:13">
      <c r="A121" s="76"/>
      <c r="B121" s="75"/>
      <c r="C121" s="72"/>
      <c r="D121" s="73"/>
      <c r="E121" s="71"/>
      <c r="F121" s="107"/>
      <c r="G121" s="88"/>
      <c r="H121" s="89"/>
      <c r="I121" s="89"/>
      <c r="J121" s="65"/>
      <c r="K121" s="89"/>
      <c r="L121" s="108"/>
      <c r="M121" s="108"/>
    </row>
    <row r="122" spans="1:13">
      <c r="A122" s="76"/>
      <c r="B122" s="75"/>
      <c r="C122" s="72"/>
      <c r="D122" s="73"/>
      <c r="E122" s="71"/>
      <c r="F122" s="107"/>
      <c r="G122" s="88"/>
      <c r="H122" s="89"/>
      <c r="I122" s="89"/>
      <c r="J122" s="65"/>
      <c r="K122" s="89"/>
      <c r="L122" s="108"/>
      <c r="M122" s="108"/>
    </row>
    <row r="123" spans="1:13">
      <c r="A123" s="76"/>
      <c r="B123" s="75"/>
      <c r="C123" s="72"/>
      <c r="D123" s="73"/>
      <c r="E123" s="71"/>
      <c r="F123" s="107"/>
      <c r="G123" s="88"/>
      <c r="H123" s="89"/>
      <c r="I123" s="89"/>
      <c r="J123" s="65"/>
      <c r="K123" s="89"/>
      <c r="L123" s="108"/>
      <c r="M123" s="108"/>
    </row>
    <row r="124" spans="1:13">
      <c r="A124" s="76"/>
      <c r="B124" s="75"/>
      <c r="C124" s="72"/>
      <c r="D124" s="73"/>
      <c r="E124" s="71"/>
      <c r="F124" s="107"/>
      <c r="G124" s="88"/>
      <c r="H124" s="89"/>
      <c r="I124" s="89"/>
      <c r="J124" s="65"/>
      <c r="K124" s="89"/>
      <c r="L124" s="108"/>
      <c r="M124" s="108"/>
    </row>
    <row r="125" spans="1:13">
      <c r="A125" s="76"/>
      <c r="B125" s="75"/>
      <c r="C125" s="72"/>
      <c r="D125" s="73"/>
      <c r="E125" s="71"/>
      <c r="F125" s="107"/>
      <c r="G125" s="88"/>
      <c r="H125" s="89"/>
      <c r="I125" s="89"/>
      <c r="J125" s="65"/>
      <c r="K125" s="89"/>
      <c r="L125" s="108"/>
      <c r="M125" s="111"/>
    </row>
    <row r="126" spans="1:13">
      <c r="A126" s="76"/>
      <c r="B126" s="75"/>
      <c r="C126" s="72"/>
      <c r="D126" s="73"/>
      <c r="E126" s="71"/>
      <c r="F126" s="107"/>
      <c r="G126" s="88"/>
      <c r="H126" s="89"/>
      <c r="I126" s="89"/>
      <c r="J126" s="89"/>
      <c r="K126" s="89"/>
      <c r="L126" s="108"/>
      <c r="M126" s="108"/>
    </row>
    <row r="127" spans="1:13">
      <c r="A127" s="76"/>
      <c r="B127" s="75"/>
      <c r="C127" s="72"/>
      <c r="D127" s="73"/>
      <c r="E127" s="71"/>
      <c r="F127" s="107"/>
      <c r="G127" s="88"/>
      <c r="H127" s="89"/>
      <c r="I127" s="89"/>
      <c r="J127" s="89"/>
      <c r="K127" s="89">
        <f>SUM(J117:J126)</f>
        <v>0</v>
      </c>
      <c r="L127" s="108"/>
      <c r="M127" s="111">
        <f>K127+K111</f>
        <v>0</v>
      </c>
    </row>
  </sheetData>
  <mergeCells count="1">
    <mergeCell ref="B69:B111"/>
  </mergeCells>
  <pageMargins left="0.51181102362204722" right="0.19685039370078741" top="0.78740157480314965" bottom="0.78740157480314965" header="0.31496062992125984" footer="0.31496062992125984"/>
  <pageSetup paperSize="9" scale="80" orientation="landscape" r:id="rId1"/>
  <headerFooter>
    <oddHeader>&amp;R&amp;F</oddHeader>
    <oddFooter>&amp;L&amp;D&amp;C&amp;A&amp;R&amp;P</oddFooter>
  </headerFooter>
  <drawing r:id="rId2"/>
  <legacyDrawing r:id="rId3"/>
  <oleObjects>
    <oleObject progId="StaticMetafile" shapeId="1029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topLeftCell="A10" workbookViewId="0">
      <selection activeCell="C30" sqref="C30"/>
    </sheetView>
  </sheetViews>
  <sheetFormatPr defaultRowHeight="15"/>
  <cols>
    <col min="2" max="2" width="53.140625" customWidth="1"/>
    <col min="3" max="3" width="16.28515625" customWidth="1"/>
    <col min="5" max="5" width="12.140625" customWidth="1"/>
    <col min="7" max="7" width="11.5703125" customWidth="1"/>
    <col min="11" max="11" width="12.140625" customWidth="1"/>
  </cols>
  <sheetData>
    <row r="1" spans="1:11" ht="19.5">
      <c r="A1" s="13"/>
      <c r="B1" s="198" t="s">
        <v>8</v>
      </c>
      <c r="C1" s="198"/>
      <c r="D1" s="198"/>
      <c r="E1" s="198"/>
      <c r="F1" s="198"/>
      <c r="G1" s="198"/>
      <c r="H1" s="198"/>
      <c r="I1" s="199"/>
    </row>
    <row r="2" spans="1:11" ht="16.5">
      <c r="A2" s="14"/>
      <c r="B2" s="200" t="s">
        <v>9</v>
      </c>
      <c r="C2" s="200"/>
      <c r="D2" s="200"/>
      <c r="E2" s="200"/>
      <c r="F2" s="200"/>
      <c r="G2" s="200"/>
      <c r="H2" s="200"/>
      <c r="I2" s="201"/>
    </row>
    <row r="3" spans="1:11">
      <c r="A3" s="15"/>
      <c r="B3" s="202" t="s">
        <v>27</v>
      </c>
      <c r="C3" s="202"/>
      <c r="D3" s="202"/>
      <c r="E3" s="202"/>
      <c r="F3" s="202"/>
      <c r="G3" s="202"/>
      <c r="H3" s="202"/>
      <c r="I3" s="203"/>
    </row>
    <row r="4" spans="1:11">
      <c r="A4" s="16"/>
      <c r="B4" s="17"/>
      <c r="C4" s="17"/>
      <c r="D4" s="17"/>
      <c r="E4" s="17"/>
      <c r="F4" s="17"/>
      <c r="G4" s="17"/>
      <c r="H4" s="17"/>
      <c r="I4" s="18"/>
    </row>
    <row r="5" spans="1:11">
      <c r="A5" s="204" t="s">
        <v>10</v>
      </c>
      <c r="B5" s="204"/>
      <c r="C5" s="204"/>
      <c r="D5" s="204"/>
      <c r="E5" s="204"/>
      <c r="F5" s="204"/>
      <c r="G5" s="204"/>
      <c r="H5" s="204"/>
      <c r="I5" s="204"/>
    </row>
    <row r="6" spans="1:11">
      <c r="A6" s="19" t="s">
        <v>11</v>
      </c>
      <c r="B6" s="179" t="str">
        <f>ORÇAMENTO!C7</f>
        <v>APRISCO</v>
      </c>
      <c r="C6" s="179"/>
      <c r="D6" s="180" t="s">
        <v>12</v>
      </c>
      <c r="E6" s="181"/>
      <c r="F6" s="182"/>
      <c r="G6" s="205">
        <f ca="1">TODAY()</f>
        <v>43385</v>
      </c>
      <c r="H6" s="206"/>
      <c r="I6" s="207"/>
    </row>
    <row r="7" spans="1:11">
      <c r="A7" s="19" t="s">
        <v>13</v>
      </c>
      <c r="B7" s="179" t="str">
        <f>ORÇAMENTO!C8</f>
        <v xml:space="preserve"> VETERINÁRIA </v>
      </c>
      <c r="C7" s="179"/>
      <c r="D7" s="180" t="s">
        <v>14</v>
      </c>
      <c r="E7" s="181"/>
      <c r="F7" s="182"/>
      <c r="G7" s="183">
        <f>ORÇAMENTO!K14</f>
        <v>0</v>
      </c>
      <c r="H7" s="184"/>
      <c r="I7" s="185"/>
    </row>
    <row r="8" spans="1:11">
      <c r="A8" s="20" t="s">
        <v>35</v>
      </c>
      <c r="B8" s="50" t="str">
        <f>ORÇAMENTO!C5</f>
        <v>CLM</v>
      </c>
      <c r="C8" s="21"/>
      <c r="D8" s="21"/>
      <c r="E8" s="21"/>
      <c r="F8" s="21"/>
      <c r="G8" s="21"/>
      <c r="H8" s="21"/>
      <c r="I8" s="22"/>
    </row>
    <row r="9" spans="1:11">
      <c r="A9" s="186" t="s">
        <v>15</v>
      </c>
      <c r="B9" s="188" t="s">
        <v>16</v>
      </c>
      <c r="C9" s="190" t="s">
        <v>17</v>
      </c>
      <c r="D9" s="192" t="s">
        <v>18</v>
      </c>
      <c r="E9" s="193"/>
      <c r="F9" s="194"/>
      <c r="G9" s="194"/>
      <c r="H9" s="194"/>
      <c r="I9" s="195"/>
    </row>
    <row r="10" spans="1:11" ht="16.5">
      <c r="A10" s="187"/>
      <c r="B10" s="189"/>
      <c r="C10" s="191"/>
      <c r="D10" s="196" t="s">
        <v>19</v>
      </c>
      <c r="E10" s="197"/>
      <c r="F10" s="196" t="s">
        <v>20</v>
      </c>
      <c r="G10" s="197"/>
      <c r="H10" s="196"/>
      <c r="I10" s="197"/>
      <c r="K10" s="49"/>
    </row>
    <row r="11" spans="1:11">
      <c r="A11" s="23">
        <v>1</v>
      </c>
      <c r="B11" s="45" t="str">
        <f>ORÇAMENTO!C17</f>
        <v>PRELIMINARES</v>
      </c>
      <c r="C11" s="24">
        <f>ORÇAMENTO!I17</f>
        <v>399.33</v>
      </c>
      <c r="D11" s="25">
        <v>1</v>
      </c>
      <c r="E11" s="26">
        <f>D11*C11</f>
        <v>399.33</v>
      </c>
      <c r="F11" s="25"/>
      <c r="G11" s="26">
        <f t="shared" ref="G11:G13" si="0">F11*C11</f>
        <v>0</v>
      </c>
      <c r="H11" s="25"/>
      <c r="I11" s="26"/>
    </row>
    <row r="12" spans="1:11">
      <c r="A12" s="23">
        <v>2</v>
      </c>
      <c r="B12" s="12" t="str">
        <f>ORÇAMENTO!C20</f>
        <v xml:space="preserve">BARRACÃO PRE-MOLDADO COBERTO </v>
      </c>
      <c r="C12" s="24">
        <f>ORÇAMENTO!I20</f>
        <v>35100</v>
      </c>
      <c r="D12" s="25">
        <v>1</v>
      </c>
      <c r="E12" s="26">
        <f t="shared" ref="E12:E18" si="1">D12*C12</f>
        <v>35100</v>
      </c>
      <c r="F12" s="25"/>
      <c r="G12" s="26">
        <f t="shared" si="0"/>
        <v>0</v>
      </c>
      <c r="H12" s="25"/>
      <c r="I12" s="26"/>
    </row>
    <row r="13" spans="1:11">
      <c r="A13" s="23">
        <v>3</v>
      </c>
      <c r="B13" s="11" t="str">
        <f>ORÇAMENTO!C22</f>
        <v>ALVENARIA DE TIJOLOS E LAJE DO TETO</v>
      </c>
      <c r="C13" s="24">
        <f>ORÇAMENTO!I22</f>
        <v>9269.6760000000013</v>
      </c>
      <c r="D13" s="25">
        <v>0.5</v>
      </c>
      <c r="E13" s="26">
        <f t="shared" si="1"/>
        <v>4634.8380000000006</v>
      </c>
      <c r="F13" s="25">
        <v>0.5</v>
      </c>
      <c r="G13" s="26">
        <f t="shared" si="0"/>
        <v>4634.8380000000006</v>
      </c>
      <c r="H13" s="25"/>
      <c r="I13" s="26"/>
    </row>
    <row r="14" spans="1:11">
      <c r="A14" s="23">
        <v>4</v>
      </c>
      <c r="B14" s="2" t="str">
        <f>ORÇAMENTO!C35</f>
        <v>ESQUADRIAS METÁLICAS</v>
      </c>
      <c r="C14" s="24">
        <f>ORÇAMENTO!I35</f>
        <v>4349.2800000000007</v>
      </c>
      <c r="D14" s="25"/>
      <c r="E14" s="26">
        <f t="shared" si="1"/>
        <v>0</v>
      </c>
      <c r="F14" s="25">
        <v>1</v>
      </c>
      <c r="G14" s="26">
        <f>F14*C14</f>
        <v>4349.2800000000007</v>
      </c>
      <c r="H14" s="25"/>
      <c r="I14" s="26"/>
    </row>
    <row r="15" spans="1:11" ht="16.5" customHeight="1">
      <c r="A15" s="23">
        <v>5</v>
      </c>
      <c r="B15" s="11" t="str">
        <f>ORÇAMENTO!C41</f>
        <v xml:space="preserve">PISO CONCRETADO </v>
      </c>
      <c r="C15" s="24">
        <f>ORÇAMENTO!I41</f>
        <v>3088.8</v>
      </c>
      <c r="D15" s="25"/>
      <c r="E15" s="26">
        <f t="shared" si="1"/>
        <v>0</v>
      </c>
      <c r="F15" s="25">
        <v>1</v>
      </c>
      <c r="G15" s="26">
        <f t="shared" ref="G15:G18" si="2">F15*C15</f>
        <v>3088.8</v>
      </c>
      <c r="H15" s="25"/>
      <c r="I15" s="26"/>
    </row>
    <row r="16" spans="1:11">
      <c r="A16" s="23">
        <v>6</v>
      </c>
      <c r="B16" s="11" t="str">
        <f>ORÇAMENTO!C45</f>
        <v>ÁGUA FRIA, PEÇAS SANITÁRIAS E ESGOTO, TORNEIRAS</v>
      </c>
      <c r="C16" s="24">
        <f>ORÇAMENTO!I45</f>
        <v>6292.7149999999992</v>
      </c>
      <c r="D16" s="25"/>
      <c r="E16" s="26">
        <f t="shared" si="1"/>
        <v>0</v>
      </c>
      <c r="F16" s="25">
        <v>1</v>
      </c>
      <c r="G16" s="26">
        <f t="shared" si="2"/>
        <v>6292.7149999999992</v>
      </c>
      <c r="H16" s="25"/>
      <c r="I16" s="26"/>
    </row>
    <row r="17" spans="1:11">
      <c r="A17" s="23">
        <v>7</v>
      </c>
      <c r="B17" s="11" t="str">
        <f>ORÇAMENTO!C62</f>
        <v>ELÉTRICO</v>
      </c>
      <c r="C17" s="24">
        <f>ORÇAMENTO!I62</f>
        <v>1500.2</v>
      </c>
      <c r="D17" s="25"/>
      <c r="E17" s="26">
        <f t="shared" si="1"/>
        <v>0</v>
      </c>
      <c r="F17" s="27">
        <v>1</v>
      </c>
      <c r="G17" s="26">
        <f t="shared" si="2"/>
        <v>1500.2</v>
      </c>
      <c r="H17" s="27"/>
      <c r="I17" s="28"/>
      <c r="K17" s="3"/>
    </row>
    <row r="18" spans="1:11">
      <c r="A18" s="23"/>
      <c r="B18" s="11"/>
      <c r="C18" s="24"/>
      <c r="D18" s="25"/>
      <c r="E18" s="26">
        <f t="shared" si="1"/>
        <v>0</v>
      </c>
      <c r="F18" s="27"/>
      <c r="G18" s="26">
        <f t="shared" si="2"/>
        <v>0</v>
      </c>
      <c r="H18" s="27"/>
      <c r="I18" s="29"/>
      <c r="K18" s="3"/>
    </row>
    <row r="19" spans="1:11">
      <c r="A19" s="52"/>
      <c r="B19" s="53"/>
      <c r="C19" s="54"/>
      <c r="D19" s="27"/>
      <c r="E19" s="55"/>
      <c r="F19" s="27"/>
      <c r="G19" s="55">
        <f t="shared" ref="G19:G20" si="3">F19*C19</f>
        <v>0</v>
      </c>
      <c r="H19" s="27"/>
      <c r="I19" s="28"/>
      <c r="K19" s="1"/>
    </row>
    <row r="20" spans="1:11">
      <c r="A20" s="60"/>
      <c r="B20" s="56"/>
      <c r="C20" s="57"/>
      <c r="D20" s="58"/>
      <c r="E20" s="59"/>
      <c r="F20" s="58"/>
      <c r="G20" s="59">
        <f t="shared" si="3"/>
        <v>0</v>
      </c>
      <c r="H20" s="58"/>
      <c r="I20" s="61"/>
      <c r="K20" s="1"/>
    </row>
    <row r="21" spans="1:11">
      <c r="A21" s="51"/>
      <c r="B21" s="31" t="s">
        <v>21</v>
      </c>
      <c r="C21" s="32">
        <f>SUM(C11:C19)</f>
        <v>60000.000999999997</v>
      </c>
      <c r="D21" s="33"/>
      <c r="E21" s="34">
        <f>SUM(E11:E20)</f>
        <v>40134.168000000005</v>
      </c>
      <c r="F21" s="33"/>
      <c r="G21" s="34">
        <f>SUM(G11:G20)</f>
        <v>19865.833000000002</v>
      </c>
      <c r="H21" s="33"/>
      <c r="I21" s="34">
        <f>SUM(I18:I18)</f>
        <v>0</v>
      </c>
    </row>
    <row r="22" spans="1:11">
      <c r="A22" s="30"/>
      <c r="B22" s="31" t="s">
        <v>22</v>
      </c>
      <c r="C22" s="35"/>
      <c r="D22" s="36">
        <f>E21/C21</f>
        <v>0.66890278885162036</v>
      </c>
      <c r="E22" s="37"/>
      <c r="F22" s="36">
        <f>(G21+E21)/C21</f>
        <v>1.0000000000000002</v>
      </c>
      <c r="G22" s="37"/>
      <c r="H22" s="36"/>
      <c r="I22" s="37"/>
    </row>
    <row r="23" spans="1:11">
      <c r="A23" s="30"/>
      <c r="B23" s="31" t="s">
        <v>23</v>
      </c>
      <c r="C23" s="38"/>
      <c r="D23" s="39"/>
      <c r="E23" s="34">
        <f>E21</f>
        <v>40134.168000000005</v>
      </c>
      <c r="F23" s="39"/>
      <c r="G23" s="34">
        <f>G21+E21</f>
        <v>60000.001000000004</v>
      </c>
      <c r="H23" s="39">
        <f>F23+H21</f>
        <v>0</v>
      </c>
      <c r="I23" s="34"/>
    </row>
    <row r="24" spans="1:11">
      <c r="A24" s="177"/>
      <c r="B24" s="178"/>
      <c r="C24" s="62"/>
      <c r="D24" s="63"/>
      <c r="E24" s="63"/>
      <c r="F24" s="63"/>
      <c r="G24" s="63"/>
      <c r="H24" s="63"/>
      <c r="I24" s="64"/>
    </row>
    <row r="25" spans="1:11">
      <c r="A25" s="40"/>
      <c r="B25" s="41" t="s">
        <v>24</v>
      </c>
      <c r="C25" s="42">
        <f>C21</f>
        <v>60000.000999999997</v>
      </c>
      <c r="D25" s="43"/>
      <c r="E25" s="43"/>
      <c r="F25" s="43"/>
      <c r="G25" s="43"/>
      <c r="H25" s="43"/>
      <c r="I25" s="44"/>
    </row>
    <row r="26" spans="1:11">
      <c r="A26" s="4"/>
      <c r="B26" s="46" t="s">
        <v>25</v>
      </c>
      <c r="C26" s="47" t="s">
        <v>26</v>
      </c>
      <c r="D26" s="6"/>
      <c r="E26" s="7"/>
      <c r="F26" s="6"/>
      <c r="G26" s="6"/>
      <c r="H26" s="6"/>
      <c r="I26" s="8"/>
    </row>
    <row r="27" spans="1:11">
      <c r="A27" s="5"/>
      <c r="B27" s="9"/>
      <c r="C27" s="9"/>
      <c r="D27" s="9"/>
      <c r="E27" s="9"/>
      <c r="F27" s="9"/>
      <c r="G27" s="9"/>
      <c r="H27" s="9"/>
      <c r="I27" s="10"/>
      <c r="J27" s="6"/>
    </row>
    <row r="28" spans="1:11">
      <c r="A28" s="6"/>
      <c r="B28" s="48"/>
      <c r="C28" s="6"/>
      <c r="D28" s="6"/>
      <c r="E28" s="6"/>
      <c r="F28" s="6"/>
      <c r="G28" s="6"/>
      <c r="H28" s="6"/>
      <c r="I28" s="6"/>
      <c r="J28" s="6"/>
    </row>
    <row r="29" spans="1:11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1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1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1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>
      <c r="A34" s="6"/>
      <c r="B34" s="6"/>
      <c r="C34" s="6"/>
      <c r="D34" s="6"/>
      <c r="E34" s="6"/>
      <c r="F34" s="6"/>
      <c r="G34" s="6"/>
      <c r="H34" s="6"/>
      <c r="I34" s="6"/>
      <c r="J34" s="6"/>
    </row>
  </sheetData>
  <mergeCells count="18">
    <mergeCell ref="B1:I1"/>
    <mergeCell ref="B2:I2"/>
    <mergeCell ref="B3:I3"/>
    <mergeCell ref="A5:I5"/>
    <mergeCell ref="B6:C6"/>
    <mergeCell ref="D6:F6"/>
    <mergeCell ref="G6:I6"/>
    <mergeCell ref="A24:B24"/>
    <mergeCell ref="B7:C7"/>
    <mergeCell ref="D7:F7"/>
    <mergeCell ref="G7:I7"/>
    <mergeCell ref="A9:A10"/>
    <mergeCell ref="B9:B10"/>
    <mergeCell ref="C9:C10"/>
    <mergeCell ref="D9:I9"/>
    <mergeCell ref="D10:E10"/>
    <mergeCell ref="F10:G10"/>
    <mergeCell ref="H10:I10"/>
  </mergeCells>
  <pageMargins left="0.51181102362204722" right="0.51181102362204722" top="0.78740157480314965" bottom="0.78740157480314965" header="0.31496062992125984" footer="0.31496062992125984"/>
  <pageSetup paperSize="9" scale="90" orientation="landscape" r:id="rId1"/>
  <headerFooter>
    <oddHeader>&amp;L&amp;F&amp;A</oddHeader>
    <oddFooter>&amp;L&amp;F&amp;R&amp;P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ORÇAMENTO</vt:lpstr>
      <vt:lpstr>CRONOGRAMA FISICO FINANCEIRO</vt:lpstr>
      <vt:lpstr>Plan3</vt:lpstr>
      <vt:lpstr>'CRONOGRAMA FISICO FINANCEIRO'!Area_de_impressao</vt:lpstr>
      <vt:lpstr>ORÇAMENTO!Area_de_impressao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2018-10-12T15:09:42Z</cp:lastPrinted>
  <dcterms:created xsi:type="dcterms:W3CDTF">2017-07-12T19:05:53Z</dcterms:created>
  <dcterms:modified xsi:type="dcterms:W3CDTF">2018-10-12T19:12:16Z</dcterms:modified>
</cp:coreProperties>
</file>