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rquivo Licitacao\LICITAÇÕES 2019\Tomada de Preços\TP 02 2019 - Ampliação do NITEC-CLM\Atualização do Projeto\"/>
    </mc:Choice>
  </mc:AlternateContent>
  <bookViews>
    <workbookView xWindow="0" yWindow="0" windowWidth="15360" windowHeight="7650"/>
  </bookViews>
  <sheets>
    <sheet name="ORÇAMENTO" sheetId="7" r:id="rId1"/>
    <sheet name="calculo escada" sheetId="4" state="hidden" r:id="rId2"/>
    <sheet name="ELE_TEL_LOG" sheetId="5" state="hidden" r:id="rId3"/>
    <sheet name="AGUA_ESGOTO" sheetId="6" state="hidden" r:id="rId4"/>
    <sheet name="ESQUADRIAS" sheetId="9" state="hidden" r:id="rId5"/>
  </sheets>
  <definedNames>
    <definedName name="_xlnm.Print_Area" localSheetId="0">ORÇAMENTO!$A$4:$I$251</definedName>
  </definedNames>
  <calcPr calcId="162913"/>
</workbook>
</file>

<file path=xl/calcChain.xml><?xml version="1.0" encoding="utf-8"?>
<calcChain xmlns="http://schemas.openxmlformats.org/spreadsheetml/2006/main">
  <c r="F148" i="7" l="1"/>
  <c r="G148" i="7" s="1"/>
  <c r="H148" i="7" s="1"/>
  <c r="F31" i="7"/>
  <c r="G31" i="7" s="1"/>
  <c r="F25" i="7"/>
  <c r="F35" i="7" s="1"/>
  <c r="G35" i="7" s="1"/>
  <c r="H35" i="7" s="1"/>
  <c r="G48" i="7"/>
  <c r="H48" i="7" s="1"/>
  <c r="G162" i="7"/>
  <c r="H162" i="7" s="1"/>
  <c r="G161" i="7"/>
  <c r="H161" i="7" s="1"/>
  <c r="G6" i="7"/>
  <c r="G142" i="7"/>
  <c r="H142" i="7" s="1"/>
  <c r="G141" i="7"/>
  <c r="H141" i="7" s="1"/>
  <c r="E163" i="7"/>
  <c r="G11" i="7"/>
  <c r="H11" i="7" s="1"/>
  <c r="G158" i="7"/>
  <c r="H158" i="7" s="1"/>
  <c r="G156" i="7"/>
  <c r="H156" i="7" s="1"/>
  <c r="G155" i="7"/>
  <c r="H155" i="7" s="1"/>
  <c r="G151" i="7"/>
  <c r="H151" i="7" s="1"/>
  <c r="E147" i="7"/>
  <c r="G147" i="7"/>
  <c r="G146" i="7"/>
  <c r="E146" i="7"/>
  <c r="G145" i="7"/>
  <c r="E145" i="7"/>
  <c r="G137" i="7"/>
  <c r="H137" i="7" s="1"/>
  <c r="G135" i="7"/>
  <c r="H135" i="7" s="1"/>
  <c r="G132" i="7"/>
  <c r="H132" i="7" s="1"/>
  <c r="G130" i="7"/>
  <c r="H130" i="7" s="1"/>
  <c r="G126" i="7"/>
  <c r="H126" i="7" s="1"/>
  <c r="G123" i="7"/>
  <c r="H123" i="7" s="1"/>
  <c r="G119" i="7"/>
  <c r="H119" i="7" s="1"/>
  <c r="G115" i="7"/>
  <c r="H115" i="7" s="1"/>
  <c r="G113" i="7"/>
  <c r="H113" i="7" s="1"/>
  <c r="G128" i="7"/>
  <c r="H128" i="7" s="1"/>
  <c r="G117" i="7"/>
  <c r="H117" i="7" s="1"/>
  <c r="G108" i="7"/>
  <c r="H108" i="7" s="1"/>
  <c r="G105" i="7"/>
  <c r="H105" i="7" s="1"/>
  <c r="G103" i="7"/>
  <c r="H103" i="7" s="1"/>
  <c r="G98" i="7"/>
  <c r="H98" i="7" s="1"/>
  <c r="G95" i="7"/>
  <c r="H95" i="7" s="1"/>
  <c r="G91" i="7"/>
  <c r="H91" i="7" s="1"/>
  <c r="G88" i="7"/>
  <c r="H88" i="7" s="1"/>
  <c r="G87" i="7"/>
  <c r="H87" i="7" s="1"/>
  <c r="G101" i="7"/>
  <c r="H101" i="7" s="1"/>
  <c r="G82" i="7"/>
  <c r="H82" i="7" s="1"/>
  <c r="G84" i="7"/>
  <c r="H84" i="7" s="1"/>
  <c r="G83" i="7"/>
  <c r="H83" i="7" s="1"/>
  <c r="G78" i="7"/>
  <c r="H78" i="7" s="1"/>
  <c r="G77" i="7"/>
  <c r="H77" i="7" s="1"/>
  <c r="G76" i="7"/>
  <c r="H76" i="7" s="1"/>
  <c r="G47" i="7"/>
  <c r="H47" i="7" s="1"/>
  <c r="G46" i="7"/>
  <c r="E46" i="7"/>
  <c r="G45" i="7"/>
  <c r="E45" i="7"/>
  <c r="G44" i="7"/>
  <c r="H44" i="7" s="1"/>
  <c r="G70" i="7"/>
  <c r="H70" i="7" s="1"/>
  <c r="G69" i="7"/>
  <c r="H69" i="7" s="1"/>
  <c r="G67" i="7"/>
  <c r="H67" i="7" s="1"/>
  <c r="G64" i="7"/>
  <c r="H64" i="7" s="1"/>
  <c r="G59" i="7"/>
  <c r="H59" i="7" s="1"/>
  <c r="G54" i="7"/>
  <c r="H54" i="7" s="1"/>
  <c r="G52" i="7"/>
  <c r="H52" i="7" s="1"/>
  <c r="G41" i="7"/>
  <c r="H41" i="7" s="1"/>
  <c r="G38" i="7"/>
  <c r="H38" i="7" s="1"/>
  <c r="E34" i="7"/>
  <c r="E24" i="7"/>
  <c r="G34" i="7"/>
  <c r="E31" i="7"/>
  <c r="E30" i="7"/>
  <c r="G30" i="7"/>
  <c r="G25" i="7"/>
  <c r="H25" i="7" s="1"/>
  <c r="G24" i="7"/>
  <c r="G23" i="7"/>
  <c r="H23" i="7" s="1"/>
  <c r="G20" i="7"/>
  <c r="E20" i="7"/>
  <c r="E19" i="7"/>
  <c r="G19" i="7"/>
  <c r="G18" i="7"/>
  <c r="H18" i="7" s="1"/>
  <c r="G15" i="7"/>
  <c r="H15" i="7" s="1"/>
  <c r="G13" i="7"/>
  <c r="H13" i="7" s="1"/>
  <c r="I153" i="7" l="1"/>
  <c r="I72" i="7"/>
  <c r="H146" i="7"/>
  <c r="I160" i="7"/>
  <c r="I50" i="7"/>
  <c r="H145" i="7"/>
  <c r="H147" i="7"/>
  <c r="H45" i="7"/>
  <c r="H19" i="7"/>
  <c r="H46" i="7"/>
  <c r="H20" i="7"/>
  <c r="H34" i="7"/>
  <c r="H24" i="7"/>
  <c r="H31" i="7"/>
  <c r="H30" i="7"/>
  <c r="I43" i="7" l="1"/>
  <c r="I10" i="7"/>
  <c r="I139" i="7"/>
  <c r="I27" i="7"/>
  <c r="H165" i="7"/>
  <c r="I7" i="7" l="1"/>
  <c r="I165" i="7"/>
  <c r="E96" i="6" l="1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98" i="6"/>
  <c r="E80" i="9"/>
  <c r="G80" i="9" s="1"/>
  <c r="G103" i="9"/>
  <c r="E103" i="9"/>
  <c r="E85" i="9"/>
  <c r="G85" i="9" s="1"/>
  <c r="E76" i="9"/>
  <c r="G76" i="9" s="1"/>
  <c r="E77" i="9"/>
  <c r="G77" i="9" s="1"/>
  <c r="E78" i="9"/>
  <c r="G78" i="9" s="1"/>
  <c r="E75" i="9"/>
  <c r="G75" i="9" s="1"/>
  <c r="E74" i="9"/>
  <c r="G74" i="9" s="1"/>
  <c r="G100" i="9"/>
  <c r="E100" i="9"/>
  <c r="G99" i="9"/>
  <c r="E99" i="9"/>
  <c r="E98" i="9"/>
  <c r="G98" i="9" s="1"/>
  <c r="E97" i="9"/>
  <c r="G97" i="9" s="1"/>
  <c r="E96" i="9"/>
  <c r="G96" i="9" s="1"/>
  <c r="E71" i="9"/>
  <c r="G71" i="9" s="1"/>
  <c r="E94" i="9"/>
  <c r="G94" i="9" s="1"/>
  <c r="G92" i="9"/>
  <c r="E92" i="9"/>
  <c r="E93" i="9"/>
  <c r="G93" i="9" s="1"/>
  <c r="E95" i="9"/>
  <c r="G95" i="9" s="1"/>
  <c r="E69" i="9"/>
  <c r="G69" i="9" s="1"/>
  <c r="E70" i="9"/>
  <c r="G70" i="9" s="1"/>
  <c r="E72" i="9"/>
  <c r="G72" i="9" s="1"/>
  <c r="E73" i="9"/>
  <c r="G73" i="9" s="1"/>
  <c r="E68" i="9"/>
  <c r="G68" i="9" s="1"/>
  <c r="E91" i="9"/>
  <c r="G91" i="9" s="1"/>
  <c r="F3" i="6" l="1"/>
  <c r="H103" i="9"/>
  <c r="F60" i="6"/>
  <c r="H85" i="9"/>
  <c r="F62" i="9"/>
  <c r="H62" i="9" s="1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H58" i="9" s="1"/>
  <c r="F59" i="9"/>
  <c r="F60" i="9"/>
  <c r="F61" i="9"/>
  <c r="H61" i="9" s="1"/>
  <c r="F42" i="9"/>
  <c r="F43" i="9"/>
  <c r="F44" i="9"/>
  <c r="F41" i="9"/>
  <c r="C34" i="9"/>
  <c r="C33" i="9"/>
  <c r="C32" i="9"/>
  <c r="C29" i="9"/>
  <c r="C26" i="9"/>
  <c r="C35" i="9" s="1"/>
  <c r="C37" i="9" s="1"/>
  <c r="C25" i="9"/>
  <c r="O19" i="9"/>
  <c r="N19" i="9"/>
  <c r="M19" i="9"/>
  <c r="L19" i="9"/>
  <c r="O4" i="9"/>
  <c r="O5" i="9"/>
  <c r="O6" i="9"/>
  <c r="O7" i="9"/>
  <c r="O8" i="9"/>
  <c r="O9" i="9"/>
  <c r="O11" i="9"/>
  <c r="O12" i="9"/>
  <c r="O13" i="9"/>
  <c r="O14" i="9"/>
  <c r="O15" i="9"/>
  <c r="O16" i="9"/>
  <c r="O3" i="9"/>
  <c r="N6" i="9"/>
  <c r="N7" i="9"/>
  <c r="N8" i="9"/>
  <c r="N9" i="9"/>
  <c r="N10" i="9"/>
  <c r="N11" i="9"/>
  <c r="N12" i="9"/>
  <c r="N13" i="9"/>
  <c r="N14" i="9"/>
  <c r="N15" i="9"/>
  <c r="N16" i="9"/>
  <c r="N3" i="9"/>
  <c r="M4" i="9"/>
  <c r="M5" i="9"/>
  <c r="M6" i="9"/>
  <c r="M7" i="9"/>
  <c r="M8" i="9"/>
  <c r="M10" i="9"/>
  <c r="M12" i="9"/>
  <c r="M13" i="9"/>
  <c r="M15" i="9"/>
  <c r="M16" i="9"/>
  <c r="M3" i="9"/>
  <c r="L4" i="9"/>
  <c r="L5" i="9"/>
  <c r="L6" i="9"/>
  <c r="L7" i="9"/>
  <c r="L9" i="9"/>
  <c r="L10" i="9"/>
  <c r="L11" i="9"/>
  <c r="L12" i="9"/>
  <c r="L13" i="9"/>
  <c r="L14" i="9"/>
  <c r="J13" i="9"/>
  <c r="H13" i="9" s="1"/>
  <c r="I9" i="9"/>
  <c r="M9" i="9" s="1"/>
  <c r="G11" i="9"/>
  <c r="I11" i="9" s="1"/>
  <c r="M11" i="9" s="1"/>
  <c r="G10" i="9"/>
  <c r="I10" i="9" s="1"/>
  <c r="O10" i="9" s="1"/>
  <c r="G9" i="9"/>
  <c r="G8" i="9"/>
  <c r="I8" i="9" s="1"/>
  <c r="L8" i="9" s="1"/>
  <c r="J3" i="9"/>
  <c r="H3" i="9" s="1"/>
  <c r="G4" i="9"/>
  <c r="G5" i="9"/>
  <c r="G3" i="9"/>
  <c r="G64" i="9" l="1"/>
  <c r="O18" i="9"/>
  <c r="O20" i="9" s="1"/>
  <c r="I3" i="9"/>
  <c r="L3" i="9" s="1"/>
  <c r="H4" i="9"/>
  <c r="I13" i="9"/>
  <c r="H14" i="9"/>
  <c r="H5" i="9" l="1"/>
  <c r="I5" i="9" s="1"/>
  <c r="N5" i="9" s="1"/>
  <c r="I4" i="9"/>
  <c r="N4" i="9" s="1"/>
  <c r="H15" i="9"/>
  <c r="I14" i="9"/>
  <c r="M14" i="9" s="1"/>
  <c r="M18" i="9" s="1"/>
  <c r="M20" i="9" s="1"/>
  <c r="L16" i="4"/>
  <c r="K17" i="4"/>
  <c r="K18" i="4"/>
  <c r="L18" i="4"/>
  <c r="K19" i="4"/>
  <c r="L19" i="4"/>
  <c r="K20" i="4"/>
  <c r="L20" i="4"/>
  <c r="K24" i="4"/>
  <c r="K25" i="4"/>
  <c r="L25" i="4"/>
  <c r="K26" i="4"/>
  <c r="L26" i="4"/>
  <c r="L27" i="4"/>
  <c r="K30" i="4"/>
  <c r="K31" i="4"/>
  <c r="L31" i="4"/>
  <c r="K32" i="4"/>
  <c r="L32" i="4"/>
  <c r="K33" i="4"/>
  <c r="K34" i="4"/>
  <c r="L34" i="4"/>
  <c r="K35" i="4"/>
  <c r="L35" i="4"/>
  <c r="K36" i="4"/>
  <c r="L36" i="4"/>
  <c r="K37" i="4"/>
  <c r="L37" i="4"/>
  <c r="K15" i="4"/>
  <c r="J16" i="4"/>
  <c r="J17" i="4"/>
  <c r="J18" i="4"/>
  <c r="J20" i="4"/>
  <c r="J24" i="4"/>
  <c r="J25" i="4"/>
  <c r="J26" i="4"/>
  <c r="J27" i="4"/>
  <c r="J30" i="4"/>
  <c r="J31" i="4"/>
  <c r="J32" i="4"/>
  <c r="J33" i="4"/>
  <c r="J34" i="4"/>
  <c r="J35" i="4"/>
  <c r="J36" i="4"/>
  <c r="J37" i="4"/>
  <c r="J15" i="4"/>
  <c r="I31" i="4"/>
  <c r="I32" i="4"/>
  <c r="I33" i="4"/>
  <c r="I35" i="4"/>
  <c r="I36" i="4"/>
  <c r="I16" i="4"/>
  <c r="I17" i="4"/>
  <c r="I18" i="4"/>
  <c r="I19" i="4"/>
  <c r="I20" i="4"/>
  <c r="I24" i="4"/>
  <c r="I26" i="4"/>
  <c r="I27" i="4"/>
  <c r="I30" i="4"/>
  <c r="I15" i="4"/>
  <c r="G16" i="4"/>
  <c r="K16" i="4" s="1"/>
  <c r="G17" i="4"/>
  <c r="L17" i="4" s="1"/>
  <c r="G18" i="4"/>
  <c r="G19" i="4"/>
  <c r="J19" i="4" s="1"/>
  <c r="G20" i="4"/>
  <c r="G15" i="4"/>
  <c r="L15" i="4" s="1"/>
  <c r="G25" i="4"/>
  <c r="I25" i="4" s="1"/>
  <c r="G26" i="4"/>
  <c r="G27" i="4"/>
  <c r="K27" i="4" s="1"/>
  <c r="G28" i="4"/>
  <c r="G29" i="4"/>
  <c r="G30" i="4"/>
  <c r="L30" i="4" s="1"/>
  <c r="G31" i="4"/>
  <c r="G32" i="4"/>
  <c r="G33" i="4"/>
  <c r="L33" i="4" s="1"/>
  <c r="G34" i="4"/>
  <c r="I34" i="4" s="1"/>
  <c r="G35" i="4"/>
  <c r="G36" i="4"/>
  <c r="G37" i="4"/>
  <c r="I37" i="4" s="1"/>
  <c r="G24" i="4"/>
  <c r="L24" i="4" s="1"/>
  <c r="F9" i="4"/>
  <c r="F10" i="4" s="1"/>
  <c r="F11" i="4" s="1"/>
  <c r="F8" i="4"/>
  <c r="F6" i="4"/>
  <c r="F4" i="4"/>
  <c r="C6" i="4"/>
  <c r="L39" i="4" l="1"/>
  <c r="L40" i="4" s="1"/>
  <c r="J39" i="4"/>
  <c r="J40" i="4" s="1"/>
  <c r="I39" i="4"/>
  <c r="I40" i="4" s="1"/>
  <c r="K39" i="4"/>
  <c r="K40" i="4" s="1"/>
  <c r="H16" i="9"/>
  <c r="I16" i="9" s="1"/>
  <c r="L16" i="9" s="1"/>
  <c r="I15" i="9"/>
  <c r="L15" i="9" s="1"/>
  <c r="L18" i="9" s="1"/>
  <c r="L20" i="9" s="1"/>
  <c r="Q20" i="9" s="1"/>
  <c r="N18" i="9"/>
  <c r="N20" i="9" s="1"/>
</calcChain>
</file>

<file path=xl/sharedStrings.xml><?xml version="1.0" encoding="utf-8"?>
<sst xmlns="http://schemas.openxmlformats.org/spreadsheetml/2006/main" count="704" uniqueCount="453">
  <si>
    <t>kg</t>
  </si>
  <si>
    <t>m</t>
  </si>
  <si>
    <t>L=</t>
  </si>
  <si>
    <t xml:space="preserve">B = </t>
  </si>
  <si>
    <t>Q=</t>
  </si>
  <si>
    <t xml:space="preserve">PP = </t>
  </si>
  <si>
    <t>M=</t>
  </si>
  <si>
    <t>X</t>
  </si>
  <si>
    <t>C</t>
  </si>
  <si>
    <t>BIT</t>
  </si>
  <si>
    <t>N1</t>
  </si>
  <si>
    <t>N2</t>
  </si>
  <si>
    <t>N3</t>
  </si>
  <si>
    <t>N4</t>
  </si>
  <si>
    <t>N5</t>
  </si>
  <si>
    <t>N6</t>
  </si>
  <si>
    <t>MATERIAIS ESCADAS</t>
  </si>
  <si>
    <t>ESCADA INTERNA</t>
  </si>
  <si>
    <t>BROCA</t>
  </si>
  <si>
    <t>BLOCO</t>
  </si>
  <si>
    <t>PILAR</t>
  </si>
  <si>
    <t>VIGA 15X30</t>
  </si>
  <si>
    <t>VIGA 15X40</t>
  </si>
  <si>
    <t>somas</t>
  </si>
  <si>
    <t>Lista de materiais do projeto eletrico NEAT</t>
  </si>
  <si>
    <t>Elétrica - Acessórios p/ eletrodutos</t>
  </si>
  <si>
    <t>Caixa PVC</t>
  </si>
  <si>
    <t>4x2"</t>
  </si>
  <si>
    <t>51 pç</t>
  </si>
  <si>
    <t>4x2" estanque</t>
  </si>
  <si>
    <t>12 pç</t>
  </si>
  <si>
    <t>Condulete alum. encaixe tipo C</t>
  </si>
  <si>
    <t>1/2" sem tampa</t>
  </si>
  <si>
    <t>3 pç</t>
  </si>
  <si>
    <t>Luva PVC rosca</t>
  </si>
  <si>
    <t>1.1/2"</t>
  </si>
  <si>
    <t>1 pç</t>
  </si>
  <si>
    <t>1/2"</t>
  </si>
  <si>
    <t>4 pç</t>
  </si>
  <si>
    <t>Luva aço galvan. leve</t>
  </si>
  <si>
    <t>1"</t>
  </si>
  <si>
    <t>5 pç</t>
  </si>
  <si>
    <t>Elétrica - Acessórios uso geral</t>
  </si>
  <si>
    <t>Bucha de nylon</t>
  </si>
  <si>
    <t>S4</t>
  </si>
  <si>
    <t>58 pç</t>
  </si>
  <si>
    <t>S6</t>
  </si>
  <si>
    <t>23 pç</t>
  </si>
  <si>
    <t>Fita isolante autofusão</t>
  </si>
  <si>
    <t>20m</t>
  </si>
  <si>
    <t>Parafuso fenda galvan. cab. panela</t>
  </si>
  <si>
    <t>2,9x25mm autoatarrachante</t>
  </si>
  <si>
    <t>4,2x32mm autoatarrachante</t>
  </si>
  <si>
    <t>Elétrica - Cabo Unipolar (cobre)</t>
  </si>
  <si>
    <t>Isol.HEPR - ench.EVA - 0,6/1kV (ref. Pirelli Afumex)</t>
  </si>
  <si>
    <t>1.5 mm²</t>
  </si>
  <si>
    <t>790,10 m</t>
  </si>
  <si>
    <t>16 mm²</t>
  </si>
  <si>
    <t>45,70 m</t>
  </si>
  <si>
    <t>2.5 mm²</t>
  </si>
  <si>
    <t>500,50 m</t>
  </si>
  <si>
    <t>25 mm²</t>
  </si>
  <si>
    <t>137,00 m</t>
  </si>
  <si>
    <t>4 mm²</t>
  </si>
  <si>
    <t>138,40 m</t>
  </si>
  <si>
    <t>6 mm²</t>
  </si>
  <si>
    <t>184,60 m</t>
  </si>
  <si>
    <t>Elétrica - Caixa de passagem - embutir</t>
  </si>
  <si>
    <t>Alvenaria</t>
  </si>
  <si>
    <t>400x400x400mm</t>
  </si>
  <si>
    <t>Tampa 400x400x50mm</t>
  </si>
  <si>
    <t>Elétrica - Caixa de passagem - sobrepor</t>
  </si>
  <si>
    <t>PVC (ref Cemar)</t>
  </si>
  <si>
    <t>185x210x74 mm</t>
  </si>
  <si>
    <t>Elétrica - Dispositivo Elétrico - embutido</t>
  </si>
  <si>
    <t>Tomada  2P+T - 16A</t>
  </si>
  <si>
    <t>Placa 2x4"</t>
  </si>
  <si>
    <t>Placa p/ 1 função retangular</t>
  </si>
  <si>
    <t>S/ placa</t>
  </si>
  <si>
    <t>Interruptor 1 tecla simples</t>
  </si>
  <si>
    <t>31 pç</t>
  </si>
  <si>
    <t>2 pç</t>
  </si>
  <si>
    <t>Elétrica - Dispositivo Elétrico - sobrepor</t>
  </si>
  <si>
    <t>Conjunto tomada NEMA 3P &amp; disjuntor (3 a 5xIn)</t>
  </si>
  <si>
    <t>Disj. bipolar 20 A</t>
  </si>
  <si>
    <t>interruptor 1 tecla simples</t>
  </si>
  <si>
    <t>interruptor 1 tecla simples c/ sinalizador</t>
  </si>
  <si>
    <t>Tampa alum. p/ condulete 1/2"</t>
  </si>
  <si>
    <t>1 função retangular</t>
  </si>
  <si>
    <t>Elétrica - Dispositivo de Proteção</t>
  </si>
  <si>
    <t>Disjuntor Unipolar Termomagnético - norma DIN</t>
  </si>
  <si>
    <t>10 A</t>
  </si>
  <si>
    <t>14 pç</t>
  </si>
  <si>
    <t>32 A</t>
  </si>
  <si>
    <t>40 A</t>
  </si>
  <si>
    <t>63 A</t>
  </si>
  <si>
    <t>Elétrica - Eletroduto PVC flexível</t>
  </si>
  <si>
    <t>Eletroduto leve</t>
  </si>
  <si>
    <t>20,30 m</t>
  </si>
  <si>
    <t>3/4"</t>
  </si>
  <si>
    <t>365,80 m</t>
  </si>
  <si>
    <t>Eletroduto pesado</t>
  </si>
  <si>
    <t>25,60 m</t>
  </si>
  <si>
    <t>2"</t>
  </si>
  <si>
    <t>43,30 m</t>
  </si>
  <si>
    <t>Elétrica - Eletroduto PVC rosca</t>
  </si>
  <si>
    <t>Braçadeira PVC encaixe</t>
  </si>
  <si>
    <t>49 pç</t>
  </si>
  <si>
    <t>Braçadeira galvan. tipo cunha</t>
  </si>
  <si>
    <t>Eletroduto, vara 3,0m</t>
  </si>
  <si>
    <t>6,10 m</t>
  </si>
  <si>
    <t>63,20 m</t>
  </si>
  <si>
    <t>3,46 m</t>
  </si>
  <si>
    <t>2.1/2"</t>
  </si>
  <si>
    <t>2,00 m</t>
  </si>
  <si>
    <t>Elétrica - Eletroduto metálico rígido leve</t>
  </si>
  <si>
    <t>17 pç</t>
  </si>
  <si>
    <t>Eletroduto galvanizado, vara 3,0m</t>
  </si>
  <si>
    <t>18,50 m</t>
  </si>
  <si>
    <t>Elétrica - Luminária e acessórios</t>
  </si>
  <si>
    <t>Luminária Led</t>
  </si>
  <si>
    <t>TD 51 2x18W</t>
  </si>
  <si>
    <t>95 pç</t>
  </si>
  <si>
    <t>Soquete</t>
  </si>
  <si>
    <t>base G 13</t>
  </si>
  <si>
    <t>Elétrica - Lâmpadas Led</t>
  </si>
  <si>
    <t>Refletores</t>
  </si>
  <si>
    <t>30W</t>
  </si>
  <si>
    <t>Tubular Led</t>
  </si>
  <si>
    <t>18W</t>
  </si>
  <si>
    <t>Elétrica - Material p/ entrada serviço</t>
  </si>
  <si>
    <t>Cinta de aço inox p/ poste</t>
  </si>
  <si>
    <t>2 partes c/ parafuso e porca</t>
  </si>
  <si>
    <t>Cinta quadrada aço galvan. p/ poste</t>
  </si>
  <si>
    <t>50x160mm</t>
  </si>
  <si>
    <t>Haste de aterramento aço/cobre</t>
  </si>
  <si>
    <t>D=15mm, comprimento 2,4m</t>
  </si>
  <si>
    <t>Isolador roldana 600V</t>
  </si>
  <si>
    <t>Porcelana vidrada</t>
  </si>
  <si>
    <t>Poste metálico oco</t>
  </si>
  <si>
    <t>Comprimento 6,0m</t>
  </si>
  <si>
    <t>Elétrica - Quadro distrib. chapa pintada - embutir</t>
  </si>
  <si>
    <t>Barr. trif., disj geral, compacto - DIN (Ref. Moratori)</t>
  </si>
  <si>
    <t>Cap. 15 disj. unip. - In barr. 100 A</t>
  </si>
  <si>
    <t>Elétrica - Quadro distrib. plástico - embutir</t>
  </si>
  <si>
    <t>Barr. bif., - DIN (Ref. Hager)</t>
  </si>
  <si>
    <t>Cap. 12 disj. unip. - In Pente 80A</t>
  </si>
  <si>
    <t>Lógica - Acessórios p/ eletrodutos</t>
  </si>
  <si>
    <t>8 pç</t>
  </si>
  <si>
    <t>Lógica - Dispositivo Lógica - embutir</t>
  </si>
  <si>
    <t>Placa 2x4</t>
  </si>
  <si>
    <t>Tomada p/ cabo coaxial</t>
  </si>
  <si>
    <t>Lógica - Eletroduto PVC flexível</t>
  </si>
  <si>
    <t>13,80 m</t>
  </si>
  <si>
    <t>54,70 m</t>
  </si>
  <si>
    <t>TV Cabo - Acessórios p/ eletrodutos</t>
  </si>
  <si>
    <t>TV Cabo - Dispositivo TV/Som</t>
  </si>
  <si>
    <t>tomada 2P e tomada TV/SAT</t>
  </si>
  <si>
    <t>Telefônica (dutos) - Acessórios p/ eletrodutos</t>
  </si>
  <si>
    <t>Telefônica (dutos) - Dispositivo Elétrico - embutido</t>
  </si>
  <si>
    <t>Placa p/ 1 função redonda</t>
  </si>
  <si>
    <t>6 pç</t>
  </si>
  <si>
    <t>Tomada telefone RJ11 retangular</t>
  </si>
  <si>
    <t>Tomada telefone redonda 4P</t>
  </si>
  <si>
    <t>Telefônica (dutos) - Eletroduto PVC flexível</t>
  </si>
  <si>
    <t>71,70 m</t>
  </si>
  <si>
    <t>Lista de materiais do projeto NEAT AGUA</t>
  </si>
  <si>
    <t>Esgoto - Caixas de Passagem</t>
  </si>
  <si>
    <t>Caixa de inspeção esgoto simples</t>
  </si>
  <si>
    <t>CE- 60x60 cm</t>
  </si>
  <si>
    <t>3 pç</t>
  </si>
  <si>
    <t>Esgoto - PVC Acessórios</t>
  </si>
  <si>
    <t>Sifão de copo p/ pia e lavatório</t>
  </si>
  <si>
    <t>1" - 1.1/2"</t>
  </si>
  <si>
    <t>6 pç</t>
  </si>
  <si>
    <t>1" - 2"</t>
  </si>
  <si>
    <t>4 pç</t>
  </si>
  <si>
    <t>Sifão flexível c/ Adaptador</t>
  </si>
  <si>
    <t>1.1/4" - 2"</t>
  </si>
  <si>
    <t>1 pç</t>
  </si>
  <si>
    <t>Válvula p/ lavatório e tanque</t>
  </si>
  <si>
    <t>Válvula p/ pia</t>
  </si>
  <si>
    <t>Válvula p/ tanque</t>
  </si>
  <si>
    <t>40 mm</t>
  </si>
  <si>
    <t>Esgoto - PVC Esgoto</t>
  </si>
  <si>
    <t>Curva 90 curta</t>
  </si>
  <si>
    <t>100 mm</t>
  </si>
  <si>
    <t>2 pç</t>
  </si>
  <si>
    <t>Joelho 45</t>
  </si>
  <si>
    <t>50 mm</t>
  </si>
  <si>
    <t>Joelho 90</t>
  </si>
  <si>
    <t>13 pç</t>
  </si>
  <si>
    <t>Joelho 90 c/ visita</t>
  </si>
  <si>
    <t>100 mm - 50 mm</t>
  </si>
  <si>
    <t>Joelho 90 c/anel p/ esgoto secundário</t>
  </si>
  <si>
    <t>40 mm - 1.1/2"</t>
  </si>
  <si>
    <t>Junção simples</t>
  </si>
  <si>
    <t>50 mm - 50 mm</t>
  </si>
  <si>
    <t>Luva</t>
  </si>
  <si>
    <t>18 pç</t>
  </si>
  <si>
    <t>Luva simples</t>
  </si>
  <si>
    <t>10 pç</t>
  </si>
  <si>
    <t>31 pç</t>
  </si>
  <si>
    <t>Tubo rígido c/ ponta e bolsa soldável</t>
  </si>
  <si>
    <t>1,36 m</t>
  </si>
  <si>
    <t>Tubo rígido c/ ponta lisa</t>
  </si>
  <si>
    <t>100 mm - 4"</t>
  </si>
  <si>
    <t>66,48 m</t>
  </si>
  <si>
    <t>9,08 m</t>
  </si>
  <si>
    <t>50 mm - 2"</t>
  </si>
  <si>
    <t>23,85 m</t>
  </si>
  <si>
    <t>Tê 90</t>
  </si>
  <si>
    <t>Tê sanitário</t>
  </si>
  <si>
    <t>50 mm -50 mm</t>
  </si>
  <si>
    <t>5 pç</t>
  </si>
  <si>
    <t>Pluvial - PVC Acessórios</t>
  </si>
  <si>
    <t>Grelha redonda p/ cx sifo e ralo seco</t>
  </si>
  <si>
    <t>7 pç</t>
  </si>
  <si>
    <t>Ralo corpo sifonado cilíndrico</t>
  </si>
  <si>
    <t>100x40mm</t>
  </si>
  <si>
    <t>Água fria - Aparelho</t>
  </si>
  <si>
    <t>25mm - 3/4"</t>
  </si>
  <si>
    <t>25 mm - 1/2"</t>
  </si>
  <si>
    <t>Vaso Sanitário c/ cx. acoplada</t>
  </si>
  <si>
    <t>Água fria - Metais</t>
  </si>
  <si>
    <t>Registro de gaveta bruto ABNT</t>
  </si>
  <si>
    <t>Água fria - PVC Acessórios</t>
  </si>
  <si>
    <t>Bolsa de ligação p/ vaso sanitário</t>
  </si>
  <si>
    <t>Engate flexível cobre cromado com canopla</t>
  </si>
  <si>
    <t>1/2 - 30cm</t>
  </si>
  <si>
    <t>Engate flexível plástico</t>
  </si>
  <si>
    <t>Água fria - PVC misto soldável</t>
  </si>
  <si>
    <t>Joelho de redução soldável c/ rosca</t>
  </si>
  <si>
    <t>32 mm - 3/4"</t>
  </si>
  <si>
    <t>Água fria - PVC rígido soldável</t>
  </si>
  <si>
    <t>Adapt sold.curto c/bolsa-rosca p registro</t>
  </si>
  <si>
    <t>25 mm - 3/4"</t>
  </si>
  <si>
    <t>Joelho 90º soldável</t>
  </si>
  <si>
    <t>25 mm</t>
  </si>
  <si>
    <t>Tubos</t>
  </si>
  <si>
    <t>69,98 m</t>
  </si>
  <si>
    <t>Água fria - PVC soldável azul c/ bucha latão</t>
  </si>
  <si>
    <t>Joelho 90º soldável com  bucha de latão</t>
  </si>
  <si>
    <t>Joelho de redução 90º soldável com bucha de latão</t>
  </si>
  <si>
    <t>25 mm- 1/2"</t>
  </si>
  <si>
    <t>Tê red.90 sold c/ bucha latão B central</t>
  </si>
  <si>
    <t>25 mm -1/2"</t>
  </si>
  <si>
    <t>Tê sold c/ bucha latão bolsa central</t>
  </si>
  <si>
    <t>25 mm- 3/4"</t>
  </si>
  <si>
    <t>LOCAL: UENP CLM</t>
  </si>
  <si>
    <t xml:space="preserve">BDI = </t>
  </si>
  <si>
    <t>ÍTEM</t>
  </si>
  <si>
    <t>CÓD.</t>
  </si>
  <si>
    <t>DESCRIÇÃO DOS SERVIÇOS</t>
  </si>
  <si>
    <t xml:space="preserve"> R$ UNIT.  SEM BDI</t>
  </si>
  <si>
    <t xml:space="preserve"> R$ UNIT.  COM BDI</t>
  </si>
  <si>
    <t>VALOR (R$)</t>
  </si>
  <si>
    <t>TOTAL DO ÍTEM</t>
  </si>
  <si>
    <t>m³</t>
  </si>
  <si>
    <t>m²</t>
  </si>
  <si>
    <t>BL 1</t>
  </si>
  <si>
    <t>FI</t>
  </si>
  <si>
    <t>QDE</t>
  </si>
  <si>
    <t>UNIT</t>
  </si>
  <si>
    <t>C TOTAL</t>
  </si>
  <si>
    <t>K</t>
  </si>
  <si>
    <t>BL2</t>
  </si>
  <si>
    <t>BL3</t>
  </si>
  <si>
    <t>V1</t>
  </si>
  <si>
    <t>V2</t>
  </si>
  <si>
    <t>V3</t>
  </si>
  <si>
    <t>V4</t>
  </si>
  <si>
    <t>V6</t>
  </si>
  <si>
    <t>V7</t>
  </si>
  <si>
    <t>V8</t>
  </si>
  <si>
    <t>V14 V15</t>
  </si>
  <si>
    <t>V18</t>
  </si>
  <si>
    <t>V25</t>
  </si>
  <si>
    <t>V23 A V27</t>
  </si>
  <si>
    <t>M3   BADRAME</t>
  </si>
  <si>
    <t>JANELAS</t>
  </si>
  <si>
    <t>J1</t>
  </si>
  <si>
    <t>J2</t>
  </si>
  <si>
    <t>J3</t>
  </si>
  <si>
    <t>J3A</t>
  </si>
  <si>
    <t>J6</t>
  </si>
  <si>
    <t>J10</t>
  </si>
  <si>
    <t>J17</t>
  </si>
  <si>
    <t>P1 MADEIRA</t>
  </si>
  <si>
    <t>PV1</t>
  </si>
  <si>
    <t>PV2</t>
  </si>
  <si>
    <t>PV3</t>
  </si>
  <si>
    <t>JV2</t>
  </si>
  <si>
    <t>DV-ROGERIO</t>
  </si>
  <si>
    <t>DV-ESCRIT</t>
  </si>
  <si>
    <t>J6A</t>
  </si>
  <si>
    <t>(X)</t>
  </si>
  <si>
    <t>PV 11</t>
  </si>
  <si>
    <t>ÁREA</t>
  </si>
  <si>
    <t>PV 12</t>
  </si>
  <si>
    <t>PILARES</t>
  </si>
  <si>
    <t>LARG</t>
  </si>
  <si>
    <t>ALT</t>
  </si>
  <si>
    <t>AREA</t>
  </si>
  <si>
    <t>NOME</t>
  </si>
  <si>
    <t>J4</t>
  </si>
  <si>
    <t>J5</t>
  </si>
  <si>
    <t>J7</t>
  </si>
  <si>
    <t>J8</t>
  </si>
  <si>
    <t>J9</t>
  </si>
  <si>
    <t>PORTAS</t>
  </si>
  <si>
    <t>TOTAL</t>
  </si>
  <si>
    <t>VIDRO</t>
  </si>
  <si>
    <t>MADEIRA</t>
  </si>
  <si>
    <t>P1</t>
  </si>
  <si>
    <t>PV4</t>
  </si>
  <si>
    <t>PV3A</t>
  </si>
  <si>
    <t>PV5</t>
  </si>
  <si>
    <t>PV6</t>
  </si>
  <si>
    <t>PV7</t>
  </si>
  <si>
    <t>PV8</t>
  </si>
  <si>
    <t>PV9</t>
  </si>
  <si>
    <t>J11</t>
  </si>
  <si>
    <t>J12</t>
  </si>
  <si>
    <t>J13</t>
  </si>
  <si>
    <t>J14</t>
  </si>
  <si>
    <t>J15</t>
  </si>
  <si>
    <t>J16</t>
  </si>
  <si>
    <t>J16A</t>
  </si>
  <si>
    <t>PV10</t>
  </si>
  <si>
    <t>PV11</t>
  </si>
  <si>
    <t>PV12</t>
  </si>
  <si>
    <t>PORTA DE VIDRO</t>
  </si>
  <si>
    <t>PORTA 80X210</t>
  </si>
  <si>
    <t>JANELA DE VIDRO</t>
  </si>
  <si>
    <t>ESGOTO</t>
  </si>
  <si>
    <t>R$_UN</t>
  </si>
  <si>
    <t xml:space="preserve"> lavatório completo - louça</t>
  </si>
  <si>
    <t>2pç</t>
  </si>
  <si>
    <t xml:space="preserve"> Pia de Cozinha - duas cubas - completa</t>
  </si>
  <si>
    <t xml:space="preserve"> Pia de Cozinha - uma cuba - completa</t>
  </si>
  <si>
    <t>ÁGUA FRIA</t>
  </si>
  <si>
    <t>95777 CONDULETE DE ALUMÍNIO, TIPO B, PARA ELETRODUTO DE AÇO GALVANIZADO DN 2 UN CR 22,49</t>
  </si>
  <si>
    <t>91926 CABO DE COBRE FLEXÍVEL ISOLADO, 2,5 MM², ANTI-CHAMA 450/750 V, PARA CI M CR 2,50</t>
  </si>
  <si>
    <t>CONDULETE PARA TOMADA</t>
  </si>
  <si>
    <t>CONDULETE PARA INTERRUPTOR</t>
  </si>
  <si>
    <t>pç</t>
  </si>
  <si>
    <t>PRELIMINARES E FUNDAÇÃO</t>
  </si>
  <si>
    <t>UN.</t>
  </si>
  <si>
    <t>Qde.</t>
  </si>
  <si>
    <t>Obra: NITEC - AMPLIAÇÃO</t>
  </si>
  <si>
    <t xml:space="preserve">ÁREA = </t>
  </si>
  <si>
    <t xml:space="preserve"> 8 X BROCAS DE 4,0m, armado com 3 F 8,0mm c=2,0m</t>
  </si>
  <si>
    <t xml:space="preserve">ARMAÇÃO DA BROCA </t>
  </si>
  <si>
    <t>8 X BLOCOS 40X40X45cm</t>
  </si>
  <si>
    <t>ESCAVAÇÃO MANUAL</t>
  </si>
  <si>
    <t xml:space="preserve"> CONCRETO FCK = 20MPA, TRAÇO 1:2,7:3 (CIMENTO/ AREIA MÉDIA/ BRITA 1) - M3 AS 280,74</t>
  </si>
  <si>
    <t>brocas</t>
  </si>
  <si>
    <t>blocos</t>
  </si>
  <si>
    <t>v.baldrame</t>
  </si>
  <si>
    <t>VIGAS BALDRAME</t>
  </si>
  <si>
    <t>pilar</t>
  </si>
  <si>
    <t xml:space="preserve"> CONCRETO FCK = 25MPA, TRAÇO 1:2,7:3 (CIMENTO/ AREIA MÉDIA/ BRITA 1) - M3 AS 280,74</t>
  </si>
  <si>
    <t>v. cobertura</t>
  </si>
  <si>
    <t>VIGAS DA COBERTURA</t>
  </si>
  <si>
    <t>laje</t>
  </si>
  <si>
    <t xml:space="preserve">74141/002 </t>
  </si>
  <si>
    <t>formas</t>
  </si>
  <si>
    <t>FORMAS E ESCORAMENTOS DE MADEIRA 2ª [VIGAS/PILARES/LAJE]</t>
  </si>
  <si>
    <t>alvenaria [e=14]</t>
  </si>
  <si>
    <t>ESQUADRIAS</t>
  </si>
  <si>
    <t>porta de ferro 80x210 = 2X</t>
  </si>
  <si>
    <t>porta de ferro 90x210 = 1X</t>
  </si>
  <si>
    <t>PORTA DE FERRO TIPO VENEZIANA, DE ABRIR, C/ FERRAGENS, COMPLETA</t>
  </si>
  <si>
    <t>janela basculante c/ vidro liso 4mm</t>
  </si>
  <si>
    <t>janela J1 150x100 (3X)</t>
  </si>
  <si>
    <t>janela J2  60x60 (1X)</t>
  </si>
  <si>
    <t>janela J3  120X100 (1X)</t>
  </si>
  <si>
    <t>JANELA DE AÇO BASCULANTE, FIXAÇÃO COM ARGAMASSA, COM VIDROS 4MM</t>
  </si>
  <si>
    <t>BANCADAS DE ALVENARIA, TAMPO CONCRETO REVEST. TAMPO EM CERAMICA TIPO GRES</t>
  </si>
  <si>
    <t>BANCADAS E CUBAS</t>
  </si>
  <si>
    <t>CUBAS</t>
  </si>
  <si>
    <t>86,30 m</t>
  </si>
  <si>
    <t>88,60 m</t>
  </si>
  <si>
    <t>15,50 m</t>
  </si>
  <si>
    <t>Interruptor simples - 1 tecla</t>
  </si>
  <si>
    <t>11 pç</t>
  </si>
  <si>
    <t>Tomada universal redonda 2P+T 10A</t>
  </si>
  <si>
    <t>59,80 m</t>
  </si>
  <si>
    <t>Elétrica - Quadro distrib. plástico - sobrepor</t>
  </si>
  <si>
    <t>Cap. 12 disj. unip. - In Pente 100A</t>
  </si>
  <si>
    <t>14,10 m</t>
  </si>
  <si>
    <t>INSTALAÇÃO ELÉTRICA</t>
  </si>
  <si>
    <t>74130/003</t>
  </si>
  <si>
    <t>73953/004</t>
  </si>
  <si>
    <t>Tomada p/ cabo coaxial RJ 45</t>
  </si>
  <si>
    <t>Eletroduto PVC RIGICO</t>
  </si>
  <si>
    <t>ÁGUA FRIA e ESGOTO</t>
  </si>
  <si>
    <t>49,94 m</t>
  </si>
  <si>
    <t>Curva 90 soldável</t>
  </si>
  <si>
    <t>67,53 m</t>
  </si>
  <si>
    <t>Tê 90 soldável</t>
  </si>
  <si>
    <t>PISO, REVESTIMENTO PISO e RODAPÉ</t>
  </si>
  <si>
    <t>RODAPÉ CERÂMICO (30 CM)</t>
  </si>
  <si>
    <t>CALÇADA EXTERNA [21M X 1,0]</t>
  </si>
  <si>
    <t>PINTURAS</t>
  </si>
  <si>
    <t>PAREDES E TETO LAJE</t>
  </si>
  <si>
    <t>ESQUADRIAS [PORTAS E JANELAS]</t>
  </si>
  <si>
    <t>LIMPEZA, GABARITO, CANTEIRO</t>
  </si>
  <si>
    <t>LIMPEZA GERAL, TESTES, BOTA FORA</t>
  </si>
  <si>
    <t xml:space="preserve">REVESTIMENTO DE PAREDE E TETO </t>
  </si>
  <si>
    <t>79497/001</t>
  </si>
  <si>
    <t>SUPERESTRUTURA</t>
  </si>
  <si>
    <t>ALVENARIAS, BANCADAS e ESQUADRIAS</t>
  </si>
  <si>
    <t>ELÉTRICA, ESGOTO e HIDRÁULICA</t>
  </si>
  <si>
    <t>REVESTIMENTOS e CALÇADA EXTERNA</t>
  </si>
  <si>
    <t>SOMAS</t>
  </si>
  <si>
    <t>TOTAL (R$)=</t>
  </si>
  <si>
    <t>ORÇAMENTO</t>
  </si>
  <si>
    <t>FINALIZAÇÕES, EXTINTORES</t>
  </si>
  <si>
    <t>SINALIZAÇÃO DE SAIDA DE EMERGÊNCIA [LUMINÁRIA E PLACA "SAÍDA"]</t>
  </si>
  <si>
    <t>jg</t>
  </si>
  <si>
    <t>EXTINTOR DE INCÊNDIO [PQS 4KG = 1 + ÁGUA PRESSURIZADA 10l = 1]</t>
  </si>
  <si>
    <t xml:space="preserve"> CONTRAPISO EM ARGAMASSA TRAÇO 1:4 (CIMENTO E AREIA), PREPARO MECÂNICO M2 AS 25,10</t>
  </si>
  <si>
    <t xml:space="preserve"> LASTRO DE CONCRETO MAGRO, APLICADO EM PISOS OU RADIERS, ESPESSURA DE 3 M2 AS 12,28</t>
  </si>
  <si>
    <t xml:space="preserve"> CHAPISCO APLICADO EM ALVENARIAS E ESTRUTURAS DE CONCRETO INTERNAS M2 CR 4,02</t>
  </si>
  <si>
    <t>74131/001</t>
  </si>
  <si>
    <t>CONDULETE DE PVC, TIPO TB, PARA ELETRODUTO DE PVC SOLDÁVEL DN 25 MM (3/4''), APARENTE - FORNECIMENTO E INSTALAÇÃO. AF_11/2016</t>
  </si>
  <si>
    <t xml:space="preserve"> QUADRO DE DISTRIBUICAO DE ENERGIA </t>
  </si>
  <si>
    <t xml:space="preserve"> CONDULETE DE PVC, TIPO TB, PARA ELETRODUTO DE PVC SOLDÁVEL DN 25 MM (3/4''), APARENTE - FORNECIMENTO E INSTALAÇÃO. AF_11/2016</t>
  </si>
  <si>
    <t xml:space="preserve"> ALVENARIA DE VEDAÇÃO DE BLOCOS CERÂMICOS FURADOS NA VERTICAL DE 9X19X3 M2 AS 32,74</t>
  </si>
  <si>
    <t>ALVENARIA DE VEDAÇÃO DE BLOCOS CERÂMICOS FURADOS NA VERTICAL DE 14X19X39CM (ESPESSURA 14CM)  M2 AS 47,02</t>
  </si>
  <si>
    <t>CUMEEIRA PARA TELHA DE FIBROCIMENTO ONDULADA E = 6 MM, INCLUSO ACESSÓR M AS 38,55</t>
  </si>
  <si>
    <t xml:space="preserve"> TELHAMENTO COM TELHA ONDULADA DE FIBROCIMENTO E = 6 MM, COM RECOBRIMEN M2 AS 30,55</t>
  </si>
  <si>
    <t xml:space="preserve"> LAJE PRE-MOLD BETA 12 P/3,5KN/M2 VAO 4,1M INCL VIGOTAS TIJOLOS ARMADURA NEGATIVA CAPEAMENTO 3CM CONCRETO 15MPA ESCORAMENTO MATERIAIS E MAO de  OBRA- M2 AS 83,27</t>
  </si>
  <si>
    <t>ARMAÇÃO DE VIGAS, UTILIZANDO AÇO CA-50 DE 6,3 MM ,  12,5 MM</t>
  </si>
  <si>
    <t>ARMAÇÃO DE PILARES, UTILIZANDO AÇO CA-50 DE 6,3 MM ,  12,5 MM</t>
  </si>
  <si>
    <t xml:space="preserve"> ARMAÇÃO DE VIGAS, UTILIZANDO AÇO CA-50 DE 5,0MM , 8,0 MM , 10 MM</t>
  </si>
  <si>
    <t xml:space="preserve"> ARMAÇÃO DE BROCOS, UTILIZANDO AÇO CA-50 DE 5,0MM , 8,0 MM</t>
  </si>
  <si>
    <t xml:space="preserve"> ARMAÇÃO DE BROCAS, UTILIZANDO AÇO CA-50 DE 8,0 MM</t>
  </si>
  <si>
    <t>COBERTURA_RUFOS</t>
  </si>
  <si>
    <t xml:space="preserve"> ESTACA A TRADO (BROCA) DIAMETRO = 25 CM, EM CONCRETO MOLDADO IN LOCO,15 MPA, SEM ARMAÇÃO</t>
  </si>
  <si>
    <t xml:space="preserve"> INSTALAÇÃO DE TESOURA (INTEIRA OU MEIA), BIAPOIADA, EM MADEIRA NÃO APARELHADA </t>
  </si>
  <si>
    <t xml:space="preserve">TRAMA DE MADEIRA COMPOSTA POR TERÇAS PARA TELHADOS DE ATÉ 2 ÁGUAS PARA TELHA ESTRUTURAL DE FIBROCIMENTO, INCLUSO TRANSPORTE VERTICAL. </t>
  </si>
  <si>
    <t>94231 RUFO EM CHAPA DE AÇO GALVANIZADO NÚMERO 24, CORTE DE 25 CM</t>
  </si>
  <si>
    <t xml:space="preserve">TORNEIRA CROMADA DE MESA, 1/2" OU 3/4", BICA LONGA, PARA BANCADA.  </t>
  </si>
  <si>
    <t xml:space="preserve"> CUBA DE EMBUTIR DE AÇO INOXIDÁVEL MÉDIA -INCLUSOVE VÁLVULA E SIFÃO -  FORNECIMENTO E INSTALAÇÃO. </t>
  </si>
  <si>
    <t xml:space="preserve"> MASSA ÚNICA, PARA RECEBIMENTO DE PINTURA, EM ARGAMASSA TRAÇO 1:2:8,</t>
  </si>
  <si>
    <t xml:space="preserve"> (COMPOSIÇÃO REPRESENTATIVA) DO SERVIÇO DE REVESTIMENTO CERÂMICO PARA PISO PEI &gt;=4 COM PLACAS TIPO GRÉS DE DIMENSÕES 35X35 CM</t>
  </si>
  <si>
    <t xml:space="preserve">EXECUÇÃO DE PASSEIO (CALÇADA) OU PISO DE CONCRETO COM CONCRETO MOLDADO </t>
  </si>
  <si>
    <t xml:space="preserve"> APLICAÇÃO MANUAL DE PINTURA COM TINTA LÁTEX PVA EM PAREDES, DUAS DEMÃO </t>
  </si>
  <si>
    <t xml:space="preserve"> APLICAÇÃO DE FUNDO SELADOR LÁTEX PVA EM TETO, UMA DEMÃO. AF_06/2014</t>
  </si>
  <si>
    <t xml:space="preserve"> PINTURA A OLEO, 3 DEMAOS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</si>
</sst>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B050"/>
      <name val="Calibri"/>
      <family val="2"/>
      <scheme val="minor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7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/>
    <xf numFmtId="0" fontId="7" fillId="0" borderId="0" xfId="0" applyFont="1" applyAlignment="1"/>
    <xf numFmtId="164" fontId="7" fillId="0" borderId="0" xfId="1" applyNumberFormat="1" applyFont="1" applyAlignment="1"/>
    <xf numFmtId="0" fontId="7" fillId="0" borderId="0" xfId="0" applyFont="1" applyAlignment="1">
      <alignment wrapText="1"/>
    </xf>
    <xf numFmtId="0" fontId="0" fillId="0" borderId="0" xfId="0" applyBorder="1"/>
    <xf numFmtId="43" fontId="0" fillId="0" borderId="0" xfId="0" applyNumberFormat="1"/>
    <xf numFmtId="43" fontId="7" fillId="0" borderId="0" xfId="0" applyNumberFormat="1" applyFont="1" applyAlignment="1"/>
    <xf numFmtId="0" fontId="0" fillId="0" borderId="0" xfId="0" applyAlignment="1">
      <alignment horizontal="center"/>
    </xf>
    <xf numFmtId="164" fontId="7" fillId="0" borderId="0" xfId="0" applyNumberFormat="1" applyFont="1" applyAlignment="1"/>
    <xf numFmtId="43" fontId="7" fillId="0" borderId="0" xfId="1" applyFont="1" applyAlignment="1"/>
    <xf numFmtId="0" fontId="0" fillId="0" borderId="0" xfId="0" applyAlignment="1">
      <alignment horizontal="center"/>
    </xf>
    <xf numFmtId="43" fontId="0" fillId="0" borderId="0" xfId="1" applyFont="1"/>
    <xf numFmtId="0" fontId="10" fillId="0" borderId="0" xfId="0" applyFont="1"/>
    <xf numFmtId="43" fontId="10" fillId="0" borderId="0" xfId="1" applyFont="1"/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right" wrapText="1" indent="1"/>
    </xf>
    <xf numFmtId="0" fontId="0" fillId="0" borderId="0" xfId="0" applyFill="1" applyBorder="1"/>
    <xf numFmtId="0" fontId="7" fillId="0" borderId="0" xfId="0" applyFont="1" applyBorder="1" applyAlignme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right" wrapText="1" indent="1"/>
    </xf>
    <xf numFmtId="43" fontId="7" fillId="0" borderId="0" xfId="0" applyNumberFormat="1" applyFont="1" applyBorder="1" applyAlignment="1"/>
    <xf numFmtId="0" fontId="7" fillId="0" borderId="15" xfId="0" applyFont="1" applyBorder="1" applyAlignment="1"/>
    <xf numFmtId="164" fontId="7" fillId="0" borderId="15" xfId="0" applyNumberFormat="1" applyFont="1" applyBorder="1" applyAlignment="1"/>
    <xf numFmtId="43" fontId="7" fillId="0" borderId="15" xfId="1" applyFont="1" applyBorder="1" applyAlignment="1"/>
    <xf numFmtId="0" fontId="7" fillId="0" borderId="15" xfId="0" applyFont="1" applyBorder="1" applyAlignment="1">
      <alignment horizontal="center"/>
    </xf>
    <xf numFmtId="164" fontId="7" fillId="0" borderId="15" xfId="1" applyNumberFormat="1" applyFont="1" applyFill="1" applyBorder="1" applyAlignment="1"/>
    <xf numFmtId="164" fontId="7" fillId="0" borderId="15" xfId="1" applyNumberFormat="1" applyFont="1" applyBorder="1" applyAlignment="1"/>
    <xf numFmtId="0" fontId="7" fillId="0" borderId="15" xfId="0" applyFont="1" applyFill="1" applyBorder="1" applyAlignment="1">
      <alignment wrapText="1"/>
    </xf>
    <xf numFmtId="0" fontId="7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15" xfId="0" applyFont="1" applyBorder="1" applyAlignment="1">
      <alignment wrapText="1"/>
    </xf>
    <xf numFmtId="164" fontId="7" fillId="0" borderId="15" xfId="1" applyNumberFormat="1" applyFont="1" applyBorder="1" applyAlignment="1">
      <alignment wrapText="1"/>
    </xf>
    <xf numFmtId="0" fontId="7" fillId="0" borderId="15" xfId="0" applyFont="1" applyBorder="1"/>
    <xf numFmtId="43" fontId="7" fillId="0" borderId="15" xfId="1" applyFont="1" applyBorder="1"/>
    <xf numFmtId="0" fontId="7" fillId="0" borderId="15" xfId="0" applyFont="1" applyBorder="1" applyAlignment="1">
      <alignment horizontal="left" wrapText="1" indent="1"/>
    </xf>
    <xf numFmtId="0" fontId="7" fillId="0" borderId="15" xfId="0" applyFont="1" applyBorder="1" applyAlignment="1">
      <alignment horizontal="right" wrapText="1" indent="1"/>
    </xf>
    <xf numFmtId="0" fontId="9" fillId="0" borderId="15" xfId="0" applyFont="1" applyBorder="1" applyAlignment="1">
      <alignment horizontal="left" wrapText="1"/>
    </xf>
    <xf numFmtId="0" fontId="9" fillId="0" borderId="15" xfId="0" applyFont="1" applyFill="1" applyBorder="1" applyAlignment="1">
      <alignment wrapText="1"/>
    </xf>
    <xf numFmtId="43" fontId="7" fillId="0" borderId="15" xfId="1" applyFont="1" applyFill="1" applyBorder="1" applyAlignment="1"/>
    <xf numFmtId="43" fontId="7" fillId="0" borderId="15" xfId="1" applyFont="1" applyBorder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right" wrapText="1" indent="1"/>
    </xf>
    <xf numFmtId="43" fontId="7" fillId="0" borderId="15" xfId="1" applyFont="1" applyFill="1" applyBorder="1"/>
    <xf numFmtId="43" fontId="7" fillId="0" borderId="0" xfId="0" applyNumberFormat="1" applyFont="1" applyBorder="1" applyAlignment="1">
      <alignment horizontal="left" wrapText="1" indent="1"/>
    </xf>
    <xf numFmtId="43" fontId="7" fillId="0" borderId="17" xfId="1" applyFont="1" applyFill="1" applyBorder="1" applyAlignment="1"/>
    <xf numFmtId="0" fontId="7" fillId="0" borderId="17" xfId="2" applyFont="1" applyFill="1" applyBorder="1" applyAlignment="1"/>
    <xf numFmtId="0" fontId="7" fillId="0" borderId="17" xfId="0" applyFont="1" applyBorder="1" applyAlignment="1"/>
    <xf numFmtId="43" fontId="7" fillId="0" borderId="20" xfId="1" applyFont="1" applyFill="1" applyBorder="1" applyAlignment="1">
      <alignment horizontal="right" wrapText="1"/>
    </xf>
    <xf numFmtId="10" fontId="7" fillId="0" borderId="21" xfId="3" applyNumberFormat="1" applyFont="1" applyFill="1" applyBorder="1" applyAlignment="1">
      <alignment wrapText="1"/>
    </xf>
    <xf numFmtId="164" fontId="7" fillId="0" borderId="21" xfId="3" applyFont="1" applyFill="1" applyBorder="1" applyAlignment="1">
      <alignment wrapText="1"/>
    </xf>
    <xf numFmtId="0" fontId="7" fillId="0" borderId="23" xfId="2" applyFont="1" applyFill="1" applyBorder="1" applyAlignment="1"/>
    <xf numFmtId="0" fontId="7" fillId="0" borderId="24" xfId="2" applyFont="1" applyFill="1" applyBorder="1" applyAlignment="1"/>
    <xf numFmtId="0" fontId="7" fillId="0" borderId="2" xfId="2" applyFont="1" applyFill="1" applyBorder="1" applyAlignment="1">
      <alignment horizontal="center"/>
    </xf>
    <xf numFmtId="0" fontId="7" fillId="0" borderId="3" xfId="2" applyFont="1" applyFill="1" applyBorder="1" applyAlignment="1"/>
    <xf numFmtId="0" fontId="7" fillId="0" borderId="3" xfId="2" applyFont="1" applyFill="1" applyBorder="1" applyAlignment="1">
      <alignment horizontal="center"/>
    </xf>
    <xf numFmtId="164" fontId="7" fillId="0" borderId="3" xfId="3" applyFont="1" applyFill="1" applyBorder="1" applyAlignment="1">
      <alignment wrapText="1"/>
    </xf>
    <xf numFmtId="43" fontId="7" fillId="0" borderId="4" xfId="1" applyFont="1" applyFill="1" applyBorder="1" applyAlignment="1">
      <alignment wrapText="1"/>
    </xf>
    <xf numFmtId="43" fontId="7" fillId="0" borderId="2" xfId="1" applyFont="1" applyFill="1" applyBorder="1" applyAlignment="1">
      <alignment horizontal="right" wrapText="1"/>
    </xf>
    <xf numFmtId="10" fontId="7" fillId="0" borderId="4" xfId="3" applyNumberFormat="1" applyFont="1" applyFill="1" applyBorder="1" applyAlignment="1">
      <alignment wrapText="1"/>
    </xf>
    <xf numFmtId="164" fontId="7" fillId="0" borderId="2" xfId="3" applyFont="1" applyFill="1" applyBorder="1" applyAlignment="1">
      <alignment wrapText="1"/>
    </xf>
    <xf numFmtId="43" fontId="7" fillId="0" borderId="4" xfId="1" applyFont="1" applyBorder="1" applyAlignment="1">
      <alignment horizontal="left"/>
    </xf>
    <xf numFmtId="0" fontId="7" fillId="0" borderId="21" xfId="2" applyFont="1" applyFill="1" applyBorder="1" applyAlignment="1"/>
    <xf numFmtId="43" fontId="7" fillId="0" borderId="22" xfId="1" applyFont="1" applyFill="1" applyBorder="1" applyAlignment="1">
      <alignment wrapText="1"/>
    </xf>
    <xf numFmtId="0" fontId="7" fillId="0" borderId="18" xfId="0" applyFont="1" applyBorder="1" applyAlignment="1">
      <alignment horizontal="center"/>
    </xf>
    <xf numFmtId="0" fontId="7" fillId="0" borderId="18" xfId="0" applyFont="1" applyBorder="1" applyAlignment="1"/>
    <xf numFmtId="43" fontId="7" fillId="0" borderId="18" xfId="1" applyFont="1" applyFill="1" applyBorder="1" applyAlignment="1"/>
    <xf numFmtId="164" fontId="7" fillId="0" borderId="18" xfId="1" applyNumberFormat="1" applyFont="1" applyBorder="1" applyAlignment="1"/>
    <xf numFmtId="49" fontId="11" fillId="0" borderId="1" xfId="2" applyNumberFormat="1" applyFont="1" applyFill="1" applyBorder="1" applyAlignment="1">
      <alignment vertical="center"/>
    </xf>
    <xf numFmtId="43" fontId="11" fillId="0" borderId="1" xfId="1" applyFont="1" applyFill="1" applyBorder="1" applyAlignment="1">
      <alignment vertical="center"/>
    </xf>
    <xf numFmtId="164" fontId="11" fillId="0" borderId="1" xfId="1" applyNumberFormat="1" applyFont="1" applyFill="1" applyBorder="1" applyAlignment="1">
      <alignment vertical="center" wrapText="1"/>
    </xf>
    <xf numFmtId="0" fontId="11" fillId="0" borderId="1" xfId="0" applyFont="1" applyBorder="1" applyAlignment="1"/>
    <xf numFmtId="43" fontId="11" fillId="0" borderId="1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164" fontId="7" fillId="0" borderId="17" xfId="1" applyNumberFormat="1" applyFont="1" applyBorder="1" applyAlignment="1"/>
    <xf numFmtId="0" fontId="7" fillId="0" borderId="18" xfId="0" applyFont="1" applyFill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9" xfId="0" applyFont="1" applyBorder="1" applyAlignment="1"/>
    <xf numFmtId="0" fontId="9" fillId="0" borderId="19" xfId="0" applyFont="1" applyFill="1" applyBorder="1" applyAlignment="1">
      <alignment wrapText="1"/>
    </xf>
    <xf numFmtId="43" fontId="7" fillId="0" borderId="19" xfId="1" applyFont="1" applyFill="1" applyBorder="1" applyAlignment="1"/>
    <xf numFmtId="164" fontId="7" fillId="0" borderId="19" xfId="1" applyNumberFormat="1" applyFont="1" applyFill="1" applyBorder="1" applyAlignment="1"/>
    <xf numFmtId="164" fontId="7" fillId="0" borderId="10" xfId="0" applyNumberFormat="1" applyFont="1" applyBorder="1" applyAlignment="1"/>
    <xf numFmtId="164" fontId="7" fillId="0" borderId="9" xfId="1" applyNumberFormat="1" applyFont="1" applyBorder="1" applyAlignment="1"/>
    <xf numFmtId="164" fontId="7" fillId="0" borderId="19" xfId="1" applyNumberFormat="1" applyFont="1" applyBorder="1" applyAlignment="1"/>
    <xf numFmtId="0" fontId="7" fillId="0" borderId="18" xfId="0" applyFont="1" applyBorder="1" applyAlignment="1">
      <alignment horizontal="left" wrapText="1" indent="1"/>
    </xf>
    <xf numFmtId="0" fontId="7" fillId="0" borderId="18" xfId="0" applyFont="1" applyBorder="1" applyAlignment="1">
      <alignment horizontal="right" wrapText="1" indent="1"/>
    </xf>
    <xf numFmtId="43" fontId="7" fillId="0" borderId="18" xfId="1" applyFont="1" applyBorder="1"/>
    <xf numFmtId="0" fontId="7" fillId="0" borderId="25" xfId="2" applyFont="1" applyFill="1" applyBorder="1" applyAlignment="1"/>
    <xf numFmtId="0" fontId="7" fillId="0" borderId="14" xfId="2" applyFont="1" applyFill="1" applyBorder="1" applyAlignment="1"/>
    <xf numFmtId="0" fontId="7" fillId="0" borderId="26" xfId="2" applyFont="1" applyFill="1" applyBorder="1" applyAlignment="1"/>
    <xf numFmtId="164" fontId="7" fillId="0" borderId="8" xfId="0" applyNumberFormat="1" applyFont="1" applyBorder="1" applyAlignment="1"/>
    <xf numFmtId="0" fontId="7" fillId="0" borderId="27" xfId="2" applyFont="1" applyFill="1" applyBorder="1" applyAlignment="1"/>
    <xf numFmtId="0" fontId="7" fillId="0" borderId="13" xfId="0" applyFont="1" applyBorder="1" applyAlignment="1"/>
    <xf numFmtId="0" fontId="7" fillId="0" borderId="28" xfId="2" applyFont="1" applyFill="1" applyBorder="1" applyAlignment="1">
      <alignment horizontal="center"/>
    </xf>
    <xf numFmtId="43" fontId="7" fillId="0" borderId="29" xfId="1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164" fontId="7" fillId="0" borderId="12" xfId="0" applyNumberFormat="1" applyFont="1" applyBorder="1" applyAlignment="1"/>
    <xf numFmtId="0" fontId="7" fillId="0" borderId="5" xfId="0" applyFont="1" applyBorder="1" applyAlignment="1">
      <alignment horizontal="center"/>
    </xf>
    <xf numFmtId="164" fontId="7" fillId="0" borderId="6" xfId="0" applyNumberFormat="1" applyFont="1" applyBorder="1" applyAlignment="1"/>
    <xf numFmtId="0" fontId="7" fillId="0" borderId="6" xfId="0" applyFont="1" applyBorder="1" applyAlignment="1"/>
    <xf numFmtId="43" fontId="7" fillId="0" borderId="0" xfId="1" applyFont="1" applyBorder="1" applyAlignment="1"/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/>
    <xf numFmtId="0" fontId="7" fillId="0" borderId="16" xfId="0" applyFont="1" applyBorder="1" applyAlignment="1">
      <alignment horizontal="left" wrapText="1" indent="1"/>
    </xf>
    <xf numFmtId="0" fontId="7" fillId="0" borderId="16" xfId="0" applyFont="1" applyBorder="1" applyAlignment="1">
      <alignment horizontal="right" wrapText="1" indent="1"/>
    </xf>
    <xf numFmtId="43" fontId="7" fillId="0" borderId="16" xfId="1" applyFont="1" applyBorder="1"/>
    <xf numFmtId="43" fontId="7" fillId="0" borderId="30" xfId="1" applyFont="1" applyBorder="1"/>
    <xf numFmtId="0" fontId="14" fillId="0" borderId="0" xfId="0" applyFont="1" applyBorder="1"/>
    <xf numFmtId="0" fontId="7" fillId="0" borderId="28" xfId="0" applyFont="1" applyBorder="1" applyAlignment="1">
      <alignment horizontal="center"/>
    </xf>
    <xf numFmtId="0" fontId="7" fillId="0" borderId="21" xfId="0" applyFont="1" applyBorder="1" applyAlignment="1"/>
    <xf numFmtId="43" fontId="7" fillId="0" borderId="21" xfId="1" applyFont="1" applyFill="1" applyBorder="1" applyAlignment="1"/>
    <xf numFmtId="164" fontId="7" fillId="0" borderId="29" xfId="0" applyNumberFormat="1" applyFont="1" applyBorder="1" applyAlignment="1"/>
    <xf numFmtId="0" fontId="7" fillId="0" borderId="21" xfId="0" applyFont="1" applyFill="1" applyBorder="1" applyAlignment="1">
      <alignment wrapText="1"/>
    </xf>
    <xf numFmtId="164" fontId="7" fillId="0" borderId="0" xfId="0" applyNumberFormat="1" applyFont="1" applyBorder="1" applyAlignment="1">
      <alignment horizontal="left" wrapText="1" indent="1"/>
    </xf>
    <xf numFmtId="0" fontId="7" fillId="0" borderId="17" xfId="2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5" fillId="0" borderId="0" xfId="0" applyFont="1" applyBorder="1" applyAlignment="1">
      <alignment horizontal="center" vertical="center" wrapText="1"/>
    </xf>
  </cellXfs>
  <cellStyles count="6">
    <cellStyle name="Normal" xfId="0" builtinId="0"/>
    <cellStyle name="Normal 2" xfId="2"/>
    <cellStyle name="Porcentagem 3" xfId="5"/>
    <cellStyle name="Separador de milhares 2" xfId="4"/>
    <cellStyle name="Vírgula" xfId="1" builtinId="3"/>
    <cellStyle name="Vírgula 4" xfId="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9</xdr:row>
      <xdr:rowOff>0</xdr:rowOff>
    </xdr:from>
    <xdr:to>
      <xdr:col>2</xdr:col>
      <xdr:colOff>733425</xdr:colOff>
      <xdr:row>13</xdr:row>
      <xdr:rowOff>13759</xdr:rowOff>
    </xdr:to>
    <xdr:pic>
      <xdr:nvPicPr>
        <xdr:cNvPr id="2" name="Picture 1" descr="http://static.deca.com.br/sites/default/files/produto/pti/THUMB_2305.C_V1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95700" y="31603950"/>
          <a:ext cx="22955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5" name="AutoShape 1" descr="C:\000_Projetos_CAD\000_LINCOLN_CAD\0_CAD_UENP\4 _CAMPUS _JACAREZINHO\2018_REITORIA REFORMAS\REITORIA_CASA DER\PROEC_EDITORA AGO 2018\Relat%C3%B3rios\logo.gif"/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05"/>
  <sheetViews>
    <sheetView tabSelected="1" topLeftCell="A122" workbookViewId="0">
      <selection activeCell="L165" sqref="L165"/>
    </sheetView>
  </sheetViews>
  <sheetFormatPr defaultRowHeight="12.75" x14ac:dyDescent="0.2"/>
  <cols>
    <col min="1" max="1" width="11.7109375" style="22" customWidth="1"/>
    <col min="2" max="2" width="12" style="3" customWidth="1"/>
    <col min="3" max="3" width="60.42578125" style="5" customWidth="1"/>
    <col min="4" max="4" width="10" style="3" customWidth="1"/>
    <col min="5" max="5" width="7.7109375" style="11" customWidth="1"/>
    <col min="6" max="6" width="9.28515625" style="11" customWidth="1"/>
    <col min="7" max="7" width="11.140625" style="4" customWidth="1"/>
    <col min="8" max="8" width="12.140625" style="4" customWidth="1"/>
    <col min="9" max="9" width="14.42578125" style="3" customWidth="1"/>
    <col min="10" max="10" width="12.140625" style="3" bestFit="1" customWidth="1"/>
    <col min="11" max="11" width="12.5703125" style="3" customWidth="1"/>
    <col min="12" max="12" width="11.140625" style="3" bestFit="1" customWidth="1"/>
    <col min="13" max="253" width="9.140625" style="3"/>
    <col min="254" max="254" width="4.42578125" style="3" customWidth="1"/>
    <col min="255" max="255" width="7.5703125" style="3" customWidth="1"/>
    <col min="256" max="256" width="11.7109375" style="3" customWidth="1"/>
    <col min="257" max="257" width="12" style="3" customWidth="1"/>
    <col min="258" max="258" width="8.7109375" style="3" customWidth="1"/>
    <col min="259" max="259" width="70" style="3" customWidth="1"/>
    <col min="260" max="260" width="6.7109375" style="3" customWidth="1"/>
    <col min="261" max="261" width="11.85546875" style="3" customWidth="1"/>
    <col min="262" max="263" width="13.5703125" style="3" customWidth="1"/>
    <col min="264" max="264" width="12.140625" style="3" customWidth="1"/>
    <col min="265" max="265" width="14.42578125" style="3" customWidth="1"/>
    <col min="266" max="266" width="10" style="3" bestFit="1" customWidth="1"/>
    <col min="267" max="509" width="9.140625" style="3"/>
    <col min="510" max="510" width="4.42578125" style="3" customWidth="1"/>
    <col min="511" max="511" width="7.5703125" style="3" customWidth="1"/>
    <col min="512" max="512" width="11.7109375" style="3" customWidth="1"/>
    <col min="513" max="513" width="12" style="3" customWidth="1"/>
    <col min="514" max="514" width="8.7109375" style="3" customWidth="1"/>
    <col min="515" max="515" width="70" style="3" customWidth="1"/>
    <col min="516" max="516" width="6.7109375" style="3" customWidth="1"/>
    <col min="517" max="517" width="11.85546875" style="3" customWidth="1"/>
    <col min="518" max="519" width="13.5703125" style="3" customWidth="1"/>
    <col min="520" max="520" width="12.140625" style="3" customWidth="1"/>
    <col min="521" max="521" width="14.42578125" style="3" customWidth="1"/>
    <col min="522" max="522" width="10" style="3" bestFit="1" customWidth="1"/>
    <col min="523" max="765" width="9.140625" style="3"/>
    <col min="766" max="766" width="4.42578125" style="3" customWidth="1"/>
    <col min="767" max="767" width="7.5703125" style="3" customWidth="1"/>
    <col min="768" max="768" width="11.7109375" style="3" customWidth="1"/>
    <col min="769" max="769" width="12" style="3" customWidth="1"/>
    <col min="770" max="770" width="8.7109375" style="3" customWidth="1"/>
    <col min="771" max="771" width="70" style="3" customWidth="1"/>
    <col min="772" max="772" width="6.7109375" style="3" customWidth="1"/>
    <col min="773" max="773" width="11.85546875" style="3" customWidth="1"/>
    <col min="774" max="775" width="13.5703125" style="3" customWidth="1"/>
    <col min="776" max="776" width="12.140625" style="3" customWidth="1"/>
    <col min="777" max="777" width="14.42578125" style="3" customWidth="1"/>
    <col min="778" max="778" width="10" style="3" bestFit="1" customWidth="1"/>
    <col min="779" max="1021" width="9.140625" style="3"/>
    <col min="1022" max="1022" width="4.42578125" style="3" customWidth="1"/>
    <col min="1023" max="1023" width="7.5703125" style="3" customWidth="1"/>
    <col min="1024" max="1024" width="11.7109375" style="3" customWidth="1"/>
    <col min="1025" max="1025" width="12" style="3" customWidth="1"/>
    <col min="1026" max="1026" width="8.7109375" style="3" customWidth="1"/>
    <col min="1027" max="1027" width="70" style="3" customWidth="1"/>
    <col min="1028" max="1028" width="6.7109375" style="3" customWidth="1"/>
    <col min="1029" max="1029" width="11.85546875" style="3" customWidth="1"/>
    <col min="1030" max="1031" width="13.5703125" style="3" customWidth="1"/>
    <col min="1032" max="1032" width="12.140625" style="3" customWidth="1"/>
    <col min="1033" max="1033" width="14.42578125" style="3" customWidth="1"/>
    <col min="1034" max="1034" width="10" style="3" bestFit="1" customWidth="1"/>
    <col min="1035" max="1277" width="9.140625" style="3"/>
    <col min="1278" max="1278" width="4.42578125" style="3" customWidth="1"/>
    <col min="1279" max="1279" width="7.5703125" style="3" customWidth="1"/>
    <col min="1280" max="1280" width="11.7109375" style="3" customWidth="1"/>
    <col min="1281" max="1281" width="12" style="3" customWidth="1"/>
    <col min="1282" max="1282" width="8.7109375" style="3" customWidth="1"/>
    <col min="1283" max="1283" width="70" style="3" customWidth="1"/>
    <col min="1284" max="1284" width="6.7109375" style="3" customWidth="1"/>
    <col min="1285" max="1285" width="11.85546875" style="3" customWidth="1"/>
    <col min="1286" max="1287" width="13.5703125" style="3" customWidth="1"/>
    <col min="1288" max="1288" width="12.140625" style="3" customWidth="1"/>
    <col min="1289" max="1289" width="14.42578125" style="3" customWidth="1"/>
    <col min="1290" max="1290" width="10" style="3" bestFit="1" customWidth="1"/>
    <col min="1291" max="1533" width="9.140625" style="3"/>
    <col min="1534" max="1534" width="4.42578125" style="3" customWidth="1"/>
    <col min="1535" max="1535" width="7.5703125" style="3" customWidth="1"/>
    <col min="1536" max="1536" width="11.7109375" style="3" customWidth="1"/>
    <col min="1537" max="1537" width="12" style="3" customWidth="1"/>
    <col min="1538" max="1538" width="8.7109375" style="3" customWidth="1"/>
    <col min="1539" max="1539" width="70" style="3" customWidth="1"/>
    <col min="1540" max="1540" width="6.7109375" style="3" customWidth="1"/>
    <col min="1541" max="1541" width="11.85546875" style="3" customWidth="1"/>
    <col min="1542" max="1543" width="13.5703125" style="3" customWidth="1"/>
    <col min="1544" max="1544" width="12.140625" style="3" customWidth="1"/>
    <col min="1545" max="1545" width="14.42578125" style="3" customWidth="1"/>
    <col min="1546" max="1546" width="10" style="3" bestFit="1" customWidth="1"/>
    <col min="1547" max="1789" width="9.140625" style="3"/>
    <col min="1790" max="1790" width="4.42578125" style="3" customWidth="1"/>
    <col min="1791" max="1791" width="7.5703125" style="3" customWidth="1"/>
    <col min="1792" max="1792" width="11.7109375" style="3" customWidth="1"/>
    <col min="1793" max="1793" width="12" style="3" customWidth="1"/>
    <col min="1794" max="1794" width="8.7109375" style="3" customWidth="1"/>
    <col min="1795" max="1795" width="70" style="3" customWidth="1"/>
    <col min="1796" max="1796" width="6.7109375" style="3" customWidth="1"/>
    <col min="1797" max="1797" width="11.85546875" style="3" customWidth="1"/>
    <col min="1798" max="1799" width="13.5703125" style="3" customWidth="1"/>
    <col min="1800" max="1800" width="12.140625" style="3" customWidth="1"/>
    <col min="1801" max="1801" width="14.42578125" style="3" customWidth="1"/>
    <col min="1802" max="1802" width="10" style="3" bestFit="1" customWidth="1"/>
    <col min="1803" max="2045" width="9.140625" style="3"/>
    <col min="2046" max="2046" width="4.42578125" style="3" customWidth="1"/>
    <col min="2047" max="2047" width="7.5703125" style="3" customWidth="1"/>
    <col min="2048" max="2048" width="11.7109375" style="3" customWidth="1"/>
    <col min="2049" max="2049" width="12" style="3" customWidth="1"/>
    <col min="2050" max="2050" width="8.7109375" style="3" customWidth="1"/>
    <col min="2051" max="2051" width="70" style="3" customWidth="1"/>
    <col min="2052" max="2052" width="6.7109375" style="3" customWidth="1"/>
    <col min="2053" max="2053" width="11.85546875" style="3" customWidth="1"/>
    <col min="2054" max="2055" width="13.5703125" style="3" customWidth="1"/>
    <col min="2056" max="2056" width="12.140625" style="3" customWidth="1"/>
    <col min="2057" max="2057" width="14.42578125" style="3" customWidth="1"/>
    <col min="2058" max="2058" width="10" style="3" bestFit="1" customWidth="1"/>
    <col min="2059" max="2301" width="9.140625" style="3"/>
    <col min="2302" max="2302" width="4.42578125" style="3" customWidth="1"/>
    <col min="2303" max="2303" width="7.5703125" style="3" customWidth="1"/>
    <col min="2304" max="2304" width="11.7109375" style="3" customWidth="1"/>
    <col min="2305" max="2305" width="12" style="3" customWidth="1"/>
    <col min="2306" max="2306" width="8.7109375" style="3" customWidth="1"/>
    <col min="2307" max="2307" width="70" style="3" customWidth="1"/>
    <col min="2308" max="2308" width="6.7109375" style="3" customWidth="1"/>
    <col min="2309" max="2309" width="11.85546875" style="3" customWidth="1"/>
    <col min="2310" max="2311" width="13.5703125" style="3" customWidth="1"/>
    <col min="2312" max="2312" width="12.140625" style="3" customWidth="1"/>
    <col min="2313" max="2313" width="14.42578125" style="3" customWidth="1"/>
    <col min="2314" max="2314" width="10" style="3" bestFit="1" customWidth="1"/>
    <col min="2315" max="2557" width="9.140625" style="3"/>
    <col min="2558" max="2558" width="4.42578125" style="3" customWidth="1"/>
    <col min="2559" max="2559" width="7.5703125" style="3" customWidth="1"/>
    <col min="2560" max="2560" width="11.7109375" style="3" customWidth="1"/>
    <col min="2561" max="2561" width="12" style="3" customWidth="1"/>
    <col min="2562" max="2562" width="8.7109375" style="3" customWidth="1"/>
    <col min="2563" max="2563" width="70" style="3" customWidth="1"/>
    <col min="2564" max="2564" width="6.7109375" style="3" customWidth="1"/>
    <col min="2565" max="2565" width="11.85546875" style="3" customWidth="1"/>
    <col min="2566" max="2567" width="13.5703125" style="3" customWidth="1"/>
    <col min="2568" max="2568" width="12.140625" style="3" customWidth="1"/>
    <col min="2569" max="2569" width="14.42578125" style="3" customWidth="1"/>
    <col min="2570" max="2570" width="10" style="3" bestFit="1" customWidth="1"/>
    <col min="2571" max="2813" width="9.140625" style="3"/>
    <col min="2814" max="2814" width="4.42578125" style="3" customWidth="1"/>
    <col min="2815" max="2815" width="7.5703125" style="3" customWidth="1"/>
    <col min="2816" max="2816" width="11.7109375" style="3" customWidth="1"/>
    <col min="2817" max="2817" width="12" style="3" customWidth="1"/>
    <col min="2818" max="2818" width="8.7109375" style="3" customWidth="1"/>
    <col min="2819" max="2819" width="70" style="3" customWidth="1"/>
    <col min="2820" max="2820" width="6.7109375" style="3" customWidth="1"/>
    <col min="2821" max="2821" width="11.85546875" style="3" customWidth="1"/>
    <col min="2822" max="2823" width="13.5703125" style="3" customWidth="1"/>
    <col min="2824" max="2824" width="12.140625" style="3" customWidth="1"/>
    <col min="2825" max="2825" width="14.42578125" style="3" customWidth="1"/>
    <col min="2826" max="2826" width="10" style="3" bestFit="1" customWidth="1"/>
    <col min="2827" max="3069" width="9.140625" style="3"/>
    <col min="3070" max="3070" width="4.42578125" style="3" customWidth="1"/>
    <col min="3071" max="3071" width="7.5703125" style="3" customWidth="1"/>
    <col min="3072" max="3072" width="11.7109375" style="3" customWidth="1"/>
    <col min="3073" max="3073" width="12" style="3" customWidth="1"/>
    <col min="3074" max="3074" width="8.7109375" style="3" customWidth="1"/>
    <col min="3075" max="3075" width="70" style="3" customWidth="1"/>
    <col min="3076" max="3076" width="6.7109375" style="3" customWidth="1"/>
    <col min="3077" max="3077" width="11.85546875" style="3" customWidth="1"/>
    <col min="3078" max="3079" width="13.5703125" style="3" customWidth="1"/>
    <col min="3080" max="3080" width="12.140625" style="3" customWidth="1"/>
    <col min="3081" max="3081" width="14.42578125" style="3" customWidth="1"/>
    <col min="3082" max="3082" width="10" style="3" bestFit="1" customWidth="1"/>
    <col min="3083" max="3325" width="9.140625" style="3"/>
    <col min="3326" max="3326" width="4.42578125" style="3" customWidth="1"/>
    <col min="3327" max="3327" width="7.5703125" style="3" customWidth="1"/>
    <col min="3328" max="3328" width="11.7109375" style="3" customWidth="1"/>
    <col min="3329" max="3329" width="12" style="3" customWidth="1"/>
    <col min="3330" max="3330" width="8.7109375" style="3" customWidth="1"/>
    <col min="3331" max="3331" width="70" style="3" customWidth="1"/>
    <col min="3332" max="3332" width="6.7109375" style="3" customWidth="1"/>
    <col min="3333" max="3333" width="11.85546875" style="3" customWidth="1"/>
    <col min="3334" max="3335" width="13.5703125" style="3" customWidth="1"/>
    <col min="3336" max="3336" width="12.140625" style="3" customWidth="1"/>
    <col min="3337" max="3337" width="14.42578125" style="3" customWidth="1"/>
    <col min="3338" max="3338" width="10" style="3" bestFit="1" customWidth="1"/>
    <col min="3339" max="3581" width="9.140625" style="3"/>
    <col min="3582" max="3582" width="4.42578125" style="3" customWidth="1"/>
    <col min="3583" max="3583" width="7.5703125" style="3" customWidth="1"/>
    <col min="3584" max="3584" width="11.7109375" style="3" customWidth="1"/>
    <col min="3585" max="3585" width="12" style="3" customWidth="1"/>
    <col min="3586" max="3586" width="8.7109375" style="3" customWidth="1"/>
    <col min="3587" max="3587" width="70" style="3" customWidth="1"/>
    <col min="3588" max="3588" width="6.7109375" style="3" customWidth="1"/>
    <col min="3589" max="3589" width="11.85546875" style="3" customWidth="1"/>
    <col min="3590" max="3591" width="13.5703125" style="3" customWidth="1"/>
    <col min="3592" max="3592" width="12.140625" style="3" customWidth="1"/>
    <col min="3593" max="3593" width="14.42578125" style="3" customWidth="1"/>
    <col min="3594" max="3594" width="10" style="3" bestFit="1" customWidth="1"/>
    <col min="3595" max="3837" width="9.140625" style="3"/>
    <col min="3838" max="3838" width="4.42578125" style="3" customWidth="1"/>
    <col min="3839" max="3839" width="7.5703125" style="3" customWidth="1"/>
    <col min="3840" max="3840" width="11.7109375" style="3" customWidth="1"/>
    <col min="3841" max="3841" width="12" style="3" customWidth="1"/>
    <col min="3842" max="3842" width="8.7109375" style="3" customWidth="1"/>
    <col min="3843" max="3843" width="70" style="3" customWidth="1"/>
    <col min="3844" max="3844" width="6.7109375" style="3" customWidth="1"/>
    <col min="3845" max="3845" width="11.85546875" style="3" customWidth="1"/>
    <col min="3846" max="3847" width="13.5703125" style="3" customWidth="1"/>
    <col min="3848" max="3848" width="12.140625" style="3" customWidth="1"/>
    <col min="3849" max="3849" width="14.42578125" style="3" customWidth="1"/>
    <col min="3850" max="3850" width="10" style="3" bestFit="1" customWidth="1"/>
    <col min="3851" max="4093" width="9.140625" style="3"/>
    <col min="4094" max="4094" width="4.42578125" style="3" customWidth="1"/>
    <col min="4095" max="4095" width="7.5703125" style="3" customWidth="1"/>
    <col min="4096" max="4096" width="11.7109375" style="3" customWidth="1"/>
    <col min="4097" max="4097" width="12" style="3" customWidth="1"/>
    <col min="4098" max="4098" width="8.7109375" style="3" customWidth="1"/>
    <col min="4099" max="4099" width="70" style="3" customWidth="1"/>
    <col min="4100" max="4100" width="6.7109375" style="3" customWidth="1"/>
    <col min="4101" max="4101" width="11.85546875" style="3" customWidth="1"/>
    <col min="4102" max="4103" width="13.5703125" style="3" customWidth="1"/>
    <col min="4104" max="4104" width="12.140625" style="3" customWidth="1"/>
    <col min="4105" max="4105" width="14.42578125" style="3" customWidth="1"/>
    <col min="4106" max="4106" width="10" style="3" bestFit="1" customWidth="1"/>
    <col min="4107" max="4349" width="9.140625" style="3"/>
    <col min="4350" max="4350" width="4.42578125" style="3" customWidth="1"/>
    <col min="4351" max="4351" width="7.5703125" style="3" customWidth="1"/>
    <col min="4352" max="4352" width="11.7109375" style="3" customWidth="1"/>
    <col min="4353" max="4353" width="12" style="3" customWidth="1"/>
    <col min="4354" max="4354" width="8.7109375" style="3" customWidth="1"/>
    <col min="4355" max="4355" width="70" style="3" customWidth="1"/>
    <col min="4356" max="4356" width="6.7109375" style="3" customWidth="1"/>
    <col min="4357" max="4357" width="11.85546875" style="3" customWidth="1"/>
    <col min="4358" max="4359" width="13.5703125" style="3" customWidth="1"/>
    <col min="4360" max="4360" width="12.140625" style="3" customWidth="1"/>
    <col min="4361" max="4361" width="14.42578125" style="3" customWidth="1"/>
    <col min="4362" max="4362" width="10" style="3" bestFit="1" customWidth="1"/>
    <col min="4363" max="4605" width="9.140625" style="3"/>
    <col min="4606" max="4606" width="4.42578125" style="3" customWidth="1"/>
    <col min="4607" max="4607" width="7.5703125" style="3" customWidth="1"/>
    <col min="4608" max="4608" width="11.7109375" style="3" customWidth="1"/>
    <col min="4609" max="4609" width="12" style="3" customWidth="1"/>
    <col min="4610" max="4610" width="8.7109375" style="3" customWidth="1"/>
    <col min="4611" max="4611" width="70" style="3" customWidth="1"/>
    <col min="4612" max="4612" width="6.7109375" style="3" customWidth="1"/>
    <col min="4613" max="4613" width="11.85546875" style="3" customWidth="1"/>
    <col min="4614" max="4615" width="13.5703125" style="3" customWidth="1"/>
    <col min="4616" max="4616" width="12.140625" style="3" customWidth="1"/>
    <col min="4617" max="4617" width="14.42578125" style="3" customWidth="1"/>
    <col min="4618" max="4618" width="10" style="3" bestFit="1" customWidth="1"/>
    <col min="4619" max="4861" width="9.140625" style="3"/>
    <col min="4862" max="4862" width="4.42578125" style="3" customWidth="1"/>
    <col min="4863" max="4863" width="7.5703125" style="3" customWidth="1"/>
    <col min="4864" max="4864" width="11.7109375" style="3" customWidth="1"/>
    <col min="4865" max="4865" width="12" style="3" customWidth="1"/>
    <col min="4866" max="4866" width="8.7109375" style="3" customWidth="1"/>
    <col min="4867" max="4867" width="70" style="3" customWidth="1"/>
    <col min="4868" max="4868" width="6.7109375" style="3" customWidth="1"/>
    <col min="4869" max="4869" width="11.85546875" style="3" customWidth="1"/>
    <col min="4870" max="4871" width="13.5703125" style="3" customWidth="1"/>
    <col min="4872" max="4872" width="12.140625" style="3" customWidth="1"/>
    <col min="4873" max="4873" width="14.42578125" style="3" customWidth="1"/>
    <col min="4874" max="4874" width="10" style="3" bestFit="1" customWidth="1"/>
    <col min="4875" max="5117" width="9.140625" style="3"/>
    <col min="5118" max="5118" width="4.42578125" style="3" customWidth="1"/>
    <col min="5119" max="5119" width="7.5703125" style="3" customWidth="1"/>
    <col min="5120" max="5120" width="11.7109375" style="3" customWidth="1"/>
    <col min="5121" max="5121" width="12" style="3" customWidth="1"/>
    <col min="5122" max="5122" width="8.7109375" style="3" customWidth="1"/>
    <col min="5123" max="5123" width="70" style="3" customWidth="1"/>
    <col min="5124" max="5124" width="6.7109375" style="3" customWidth="1"/>
    <col min="5125" max="5125" width="11.85546875" style="3" customWidth="1"/>
    <col min="5126" max="5127" width="13.5703125" style="3" customWidth="1"/>
    <col min="5128" max="5128" width="12.140625" style="3" customWidth="1"/>
    <col min="5129" max="5129" width="14.42578125" style="3" customWidth="1"/>
    <col min="5130" max="5130" width="10" style="3" bestFit="1" customWidth="1"/>
    <col min="5131" max="5373" width="9.140625" style="3"/>
    <col min="5374" max="5374" width="4.42578125" style="3" customWidth="1"/>
    <col min="5375" max="5375" width="7.5703125" style="3" customWidth="1"/>
    <col min="5376" max="5376" width="11.7109375" style="3" customWidth="1"/>
    <col min="5377" max="5377" width="12" style="3" customWidth="1"/>
    <col min="5378" max="5378" width="8.7109375" style="3" customWidth="1"/>
    <col min="5379" max="5379" width="70" style="3" customWidth="1"/>
    <col min="5380" max="5380" width="6.7109375" style="3" customWidth="1"/>
    <col min="5381" max="5381" width="11.85546875" style="3" customWidth="1"/>
    <col min="5382" max="5383" width="13.5703125" style="3" customWidth="1"/>
    <col min="5384" max="5384" width="12.140625" style="3" customWidth="1"/>
    <col min="5385" max="5385" width="14.42578125" style="3" customWidth="1"/>
    <col min="5386" max="5386" width="10" style="3" bestFit="1" customWidth="1"/>
    <col min="5387" max="5629" width="9.140625" style="3"/>
    <col min="5630" max="5630" width="4.42578125" style="3" customWidth="1"/>
    <col min="5631" max="5631" width="7.5703125" style="3" customWidth="1"/>
    <col min="5632" max="5632" width="11.7109375" style="3" customWidth="1"/>
    <col min="5633" max="5633" width="12" style="3" customWidth="1"/>
    <col min="5634" max="5634" width="8.7109375" style="3" customWidth="1"/>
    <col min="5635" max="5635" width="70" style="3" customWidth="1"/>
    <col min="5636" max="5636" width="6.7109375" style="3" customWidth="1"/>
    <col min="5637" max="5637" width="11.85546875" style="3" customWidth="1"/>
    <col min="5638" max="5639" width="13.5703125" style="3" customWidth="1"/>
    <col min="5640" max="5640" width="12.140625" style="3" customWidth="1"/>
    <col min="5641" max="5641" width="14.42578125" style="3" customWidth="1"/>
    <col min="5642" max="5642" width="10" style="3" bestFit="1" customWidth="1"/>
    <col min="5643" max="5885" width="9.140625" style="3"/>
    <col min="5886" max="5886" width="4.42578125" style="3" customWidth="1"/>
    <col min="5887" max="5887" width="7.5703125" style="3" customWidth="1"/>
    <col min="5888" max="5888" width="11.7109375" style="3" customWidth="1"/>
    <col min="5889" max="5889" width="12" style="3" customWidth="1"/>
    <col min="5890" max="5890" width="8.7109375" style="3" customWidth="1"/>
    <col min="5891" max="5891" width="70" style="3" customWidth="1"/>
    <col min="5892" max="5892" width="6.7109375" style="3" customWidth="1"/>
    <col min="5893" max="5893" width="11.85546875" style="3" customWidth="1"/>
    <col min="5894" max="5895" width="13.5703125" style="3" customWidth="1"/>
    <col min="5896" max="5896" width="12.140625" style="3" customWidth="1"/>
    <col min="5897" max="5897" width="14.42578125" style="3" customWidth="1"/>
    <col min="5898" max="5898" width="10" style="3" bestFit="1" customWidth="1"/>
    <col min="5899" max="6141" width="9.140625" style="3"/>
    <col min="6142" max="6142" width="4.42578125" style="3" customWidth="1"/>
    <col min="6143" max="6143" width="7.5703125" style="3" customWidth="1"/>
    <col min="6144" max="6144" width="11.7109375" style="3" customWidth="1"/>
    <col min="6145" max="6145" width="12" style="3" customWidth="1"/>
    <col min="6146" max="6146" width="8.7109375" style="3" customWidth="1"/>
    <col min="6147" max="6147" width="70" style="3" customWidth="1"/>
    <col min="6148" max="6148" width="6.7109375" style="3" customWidth="1"/>
    <col min="6149" max="6149" width="11.85546875" style="3" customWidth="1"/>
    <col min="6150" max="6151" width="13.5703125" style="3" customWidth="1"/>
    <col min="6152" max="6152" width="12.140625" style="3" customWidth="1"/>
    <col min="6153" max="6153" width="14.42578125" style="3" customWidth="1"/>
    <col min="6154" max="6154" width="10" style="3" bestFit="1" customWidth="1"/>
    <col min="6155" max="6397" width="9.140625" style="3"/>
    <col min="6398" max="6398" width="4.42578125" style="3" customWidth="1"/>
    <col min="6399" max="6399" width="7.5703125" style="3" customWidth="1"/>
    <col min="6400" max="6400" width="11.7109375" style="3" customWidth="1"/>
    <col min="6401" max="6401" width="12" style="3" customWidth="1"/>
    <col min="6402" max="6402" width="8.7109375" style="3" customWidth="1"/>
    <col min="6403" max="6403" width="70" style="3" customWidth="1"/>
    <col min="6404" max="6404" width="6.7109375" style="3" customWidth="1"/>
    <col min="6405" max="6405" width="11.85546875" style="3" customWidth="1"/>
    <col min="6406" max="6407" width="13.5703125" style="3" customWidth="1"/>
    <col min="6408" max="6408" width="12.140625" style="3" customWidth="1"/>
    <col min="6409" max="6409" width="14.42578125" style="3" customWidth="1"/>
    <col min="6410" max="6410" width="10" style="3" bestFit="1" customWidth="1"/>
    <col min="6411" max="6653" width="9.140625" style="3"/>
    <col min="6654" max="6654" width="4.42578125" style="3" customWidth="1"/>
    <col min="6655" max="6655" width="7.5703125" style="3" customWidth="1"/>
    <col min="6656" max="6656" width="11.7109375" style="3" customWidth="1"/>
    <col min="6657" max="6657" width="12" style="3" customWidth="1"/>
    <col min="6658" max="6658" width="8.7109375" style="3" customWidth="1"/>
    <col min="6659" max="6659" width="70" style="3" customWidth="1"/>
    <col min="6660" max="6660" width="6.7109375" style="3" customWidth="1"/>
    <col min="6661" max="6661" width="11.85546875" style="3" customWidth="1"/>
    <col min="6662" max="6663" width="13.5703125" style="3" customWidth="1"/>
    <col min="6664" max="6664" width="12.140625" style="3" customWidth="1"/>
    <col min="6665" max="6665" width="14.42578125" style="3" customWidth="1"/>
    <col min="6666" max="6666" width="10" style="3" bestFit="1" customWidth="1"/>
    <col min="6667" max="6909" width="9.140625" style="3"/>
    <col min="6910" max="6910" width="4.42578125" style="3" customWidth="1"/>
    <col min="6911" max="6911" width="7.5703125" style="3" customWidth="1"/>
    <col min="6912" max="6912" width="11.7109375" style="3" customWidth="1"/>
    <col min="6913" max="6913" width="12" style="3" customWidth="1"/>
    <col min="6914" max="6914" width="8.7109375" style="3" customWidth="1"/>
    <col min="6915" max="6915" width="70" style="3" customWidth="1"/>
    <col min="6916" max="6916" width="6.7109375" style="3" customWidth="1"/>
    <col min="6917" max="6917" width="11.85546875" style="3" customWidth="1"/>
    <col min="6918" max="6919" width="13.5703125" style="3" customWidth="1"/>
    <col min="6920" max="6920" width="12.140625" style="3" customWidth="1"/>
    <col min="6921" max="6921" width="14.42578125" style="3" customWidth="1"/>
    <col min="6922" max="6922" width="10" style="3" bestFit="1" customWidth="1"/>
    <col min="6923" max="7165" width="9.140625" style="3"/>
    <col min="7166" max="7166" width="4.42578125" style="3" customWidth="1"/>
    <col min="7167" max="7167" width="7.5703125" style="3" customWidth="1"/>
    <col min="7168" max="7168" width="11.7109375" style="3" customWidth="1"/>
    <col min="7169" max="7169" width="12" style="3" customWidth="1"/>
    <col min="7170" max="7170" width="8.7109375" style="3" customWidth="1"/>
    <col min="7171" max="7171" width="70" style="3" customWidth="1"/>
    <col min="7172" max="7172" width="6.7109375" style="3" customWidth="1"/>
    <col min="7173" max="7173" width="11.85546875" style="3" customWidth="1"/>
    <col min="7174" max="7175" width="13.5703125" style="3" customWidth="1"/>
    <col min="7176" max="7176" width="12.140625" style="3" customWidth="1"/>
    <col min="7177" max="7177" width="14.42578125" style="3" customWidth="1"/>
    <col min="7178" max="7178" width="10" style="3" bestFit="1" customWidth="1"/>
    <col min="7179" max="7421" width="9.140625" style="3"/>
    <col min="7422" max="7422" width="4.42578125" style="3" customWidth="1"/>
    <col min="7423" max="7423" width="7.5703125" style="3" customWidth="1"/>
    <col min="7424" max="7424" width="11.7109375" style="3" customWidth="1"/>
    <col min="7425" max="7425" width="12" style="3" customWidth="1"/>
    <col min="7426" max="7426" width="8.7109375" style="3" customWidth="1"/>
    <col min="7427" max="7427" width="70" style="3" customWidth="1"/>
    <col min="7428" max="7428" width="6.7109375" style="3" customWidth="1"/>
    <col min="7429" max="7429" width="11.85546875" style="3" customWidth="1"/>
    <col min="7430" max="7431" width="13.5703125" style="3" customWidth="1"/>
    <col min="7432" max="7432" width="12.140625" style="3" customWidth="1"/>
    <col min="7433" max="7433" width="14.42578125" style="3" customWidth="1"/>
    <col min="7434" max="7434" width="10" style="3" bestFit="1" customWidth="1"/>
    <col min="7435" max="7677" width="9.140625" style="3"/>
    <col min="7678" max="7678" width="4.42578125" style="3" customWidth="1"/>
    <col min="7679" max="7679" width="7.5703125" style="3" customWidth="1"/>
    <col min="7680" max="7680" width="11.7109375" style="3" customWidth="1"/>
    <col min="7681" max="7681" width="12" style="3" customWidth="1"/>
    <col min="7682" max="7682" width="8.7109375" style="3" customWidth="1"/>
    <col min="7683" max="7683" width="70" style="3" customWidth="1"/>
    <col min="7684" max="7684" width="6.7109375" style="3" customWidth="1"/>
    <col min="7685" max="7685" width="11.85546875" style="3" customWidth="1"/>
    <col min="7686" max="7687" width="13.5703125" style="3" customWidth="1"/>
    <col min="7688" max="7688" width="12.140625" style="3" customWidth="1"/>
    <col min="7689" max="7689" width="14.42578125" style="3" customWidth="1"/>
    <col min="7690" max="7690" width="10" style="3" bestFit="1" customWidth="1"/>
    <col min="7691" max="7933" width="9.140625" style="3"/>
    <col min="7934" max="7934" width="4.42578125" style="3" customWidth="1"/>
    <col min="7935" max="7935" width="7.5703125" style="3" customWidth="1"/>
    <col min="7936" max="7936" width="11.7109375" style="3" customWidth="1"/>
    <col min="7937" max="7937" width="12" style="3" customWidth="1"/>
    <col min="7938" max="7938" width="8.7109375" style="3" customWidth="1"/>
    <col min="7939" max="7939" width="70" style="3" customWidth="1"/>
    <col min="7940" max="7940" width="6.7109375" style="3" customWidth="1"/>
    <col min="7941" max="7941" width="11.85546875" style="3" customWidth="1"/>
    <col min="7942" max="7943" width="13.5703125" style="3" customWidth="1"/>
    <col min="7944" max="7944" width="12.140625" style="3" customWidth="1"/>
    <col min="7945" max="7945" width="14.42578125" style="3" customWidth="1"/>
    <col min="7946" max="7946" width="10" style="3" bestFit="1" customWidth="1"/>
    <col min="7947" max="8189" width="9.140625" style="3"/>
    <col min="8190" max="8190" width="4.42578125" style="3" customWidth="1"/>
    <col min="8191" max="8191" width="7.5703125" style="3" customWidth="1"/>
    <col min="8192" max="8192" width="11.7109375" style="3" customWidth="1"/>
    <col min="8193" max="8193" width="12" style="3" customWidth="1"/>
    <col min="8194" max="8194" width="8.7109375" style="3" customWidth="1"/>
    <col min="8195" max="8195" width="70" style="3" customWidth="1"/>
    <col min="8196" max="8196" width="6.7109375" style="3" customWidth="1"/>
    <col min="8197" max="8197" width="11.85546875" style="3" customWidth="1"/>
    <col min="8198" max="8199" width="13.5703125" style="3" customWidth="1"/>
    <col min="8200" max="8200" width="12.140625" style="3" customWidth="1"/>
    <col min="8201" max="8201" width="14.42578125" style="3" customWidth="1"/>
    <col min="8202" max="8202" width="10" style="3" bestFit="1" customWidth="1"/>
    <col min="8203" max="8445" width="9.140625" style="3"/>
    <col min="8446" max="8446" width="4.42578125" style="3" customWidth="1"/>
    <col min="8447" max="8447" width="7.5703125" style="3" customWidth="1"/>
    <col min="8448" max="8448" width="11.7109375" style="3" customWidth="1"/>
    <col min="8449" max="8449" width="12" style="3" customWidth="1"/>
    <col min="8450" max="8450" width="8.7109375" style="3" customWidth="1"/>
    <col min="8451" max="8451" width="70" style="3" customWidth="1"/>
    <col min="8452" max="8452" width="6.7109375" style="3" customWidth="1"/>
    <col min="8453" max="8453" width="11.85546875" style="3" customWidth="1"/>
    <col min="8454" max="8455" width="13.5703125" style="3" customWidth="1"/>
    <col min="8456" max="8456" width="12.140625" style="3" customWidth="1"/>
    <col min="8457" max="8457" width="14.42578125" style="3" customWidth="1"/>
    <col min="8458" max="8458" width="10" style="3" bestFit="1" customWidth="1"/>
    <col min="8459" max="8701" width="9.140625" style="3"/>
    <col min="8702" max="8702" width="4.42578125" style="3" customWidth="1"/>
    <col min="8703" max="8703" width="7.5703125" style="3" customWidth="1"/>
    <col min="8704" max="8704" width="11.7109375" style="3" customWidth="1"/>
    <col min="8705" max="8705" width="12" style="3" customWidth="1"/>
    <col min="8706" max="8706" width="8.7109375" style="3" customWidth="1"/>
    <col min="8707" max="8707" width="70" style="3" customWidth="1"/>
    <col min="8708" max="8708" width="6.7109375" style="3" customWidth="1"/>
    <col min="8709" max="8709" width="11.85546875" style="3" customWidth="1"/>
    <col min="8710" max="8711" width="13.5703125" style="3" customWidth="1"/>
    <col min="8712" max="8712" width="12.140625" style="3" customWidth="1"/>
    <col min="8713" max="8713" width="14.42578125" style="3" customWidth="1"/>
    <col min="8714" max="8714" width="10" style="3" bestFit="1" customWidth="1"/>
    <col min="8715" max="8957" width="9.140625" style="3"/>
    <col min="8958" max="8958" width="4.42578125" style="3" customWidth="1"/>
    <col min="8959" max="8959" width="7.5703125" style="3" customWidth="1"/>
    <col min="8960" max="8960" width="11.7109375" style="3" customWidth="1"/>
    <col min="8961" max="8961" width="12" style="3" customWidth="1"/>
    <col min="8962" max="8962" width="8.7109375" style="3" customWidth="1"/>
    <col min="8963" max="8963" width="70" style="3" customWidth="1"/>
    <col min="8964" max="8964" width="6.7109375" style="3" customWidth="1"/>
    <col min="8965" max="8965" width="11.85546875" style="3" customWidth="1"/>
    <col min="8966" max="8967" width="13.5703125" style="3" customWidth="1"/>
    <col min="8968" max="8968" width="12.140625" style="3" customWidth="1"/>
    <col min="8969" max="8969" width="14.42578125" style="3" customWidth="1"/>
    <col min="8970" max="8970" width="10" style="3" bestFit="1" customWidth="1"/>
    <col min="8971" max="9213" width="9.140625" style="3"/>
    <col min="9214" max="9214" width="4.42578125" style="3" customWidth="1"/>
    <col min="9215" max="9215" width="7.5703125" style="3" customWidth="1"/>
    <col min="9216" max="9216" width="11.7109375" style="3" customWidth="1"/>
    <col min="9217" max="9217" width="12" style="3" customWidth="1"/>
    <col min="9218" max="9218" width="8.7109375" style="3" customWidth="1"/>
    <col min="9219" max="9219" width="70" style="3" customWidth="1"/>
    <col min="9220" max="9220" width="6.7109375" style="3" customWidth="1"/>
    <col min="9221" max="9221" width="11.85546875" style="3" customWidth="1"/>
    <col min="9222" max="9223" width="13.5703125" style="3" customWidth="1"/>
    <col min="9224" max="9224" width="12.140625" style="3" customWidth="1"/>
    <col min="9225" max="9225" width="14.42578125" style="3" customWidth="1"/>
    <col min="9226" max="9226" width="10" style="3" bestFit="1" customWidth="1"/>
    <col min="9227" max="9469" width="9.140625" style="3"/>
    <col min="9470" max="9470" width="4.42578125" style="3" customWidth="1"/>
    <col min="9471" max="9471" width="7.5703125" style="3" customWidth="1"/>
    <col min="9472" max="9472" width="11.7109375" style="3" customWidth="1"/>
    <col min="9473" max="9473" width="12" style="3" customWidth="1"/>
    <col min="9474" max="9474" width="8.7109375" style="3" customWidth="1"/>
    <col min="9475" max="9475" width="70" style="3" customWidth="1"/>
    <col min="9476" max="9476" width="6.7109375" style="3" customWidth="1"/>
    <col min="9477" max="9477" width="11.85546875" style="3" customWidth="1"/>
    <col min="9478" max="9479" width="13.5703125" style="3" customWidth="1"/>
    <col min="9480" max="9480" width="12.140625" style="3" customWidth="1"/>
    <col min="9481" max="9481" width="14.42578125" style="3" customWidth="1"/>
    <col min="9482" max="9482" width="10" style="3" bestFit="1" customWidth="1"/>
    <col min="9483" max="9725" width="9.140625" style="3"/>
    <col min="9726" max="9726" width="4.42578125" style="3" customWidth="1"/>
    <col min="9727" max="9727" width="7.5703125" style="3" customWidth="1"/>
    <col min="9728" max="9728" width="11.7109375" style="3" customWidth="1"/>
    <col min="9729" max="9729" width="12" style="3" customWidth="1"/>
    <col min="9730" max="9730" width="8.7109375" style="3" customWidth="1"/>
    <col min="9731" max="9731" width="70" style="3" customWidth="1"/>
    <col min="9732" max="9732" width="6.7109375" style="3" customWidth="1"/>
    <col min="9733" max="9733" width="11.85546875" style="3" customWidth="1"/>
    <col min="9734" max="9735" width="13.5703125" style="3" customWidth="1"/>
    <col min="9736" max="9736" width="12.140625" style="3" customWidth="1"/>
    <col min="9737" max="9737" width="14.42578125" style="3" customWidth="1"/>
    <col min="9738" max="9738" width="10" style="3" bestFit="1" customWidth="1"/>
    <col min="9739" max="9981" width="9.140625" style="3"/>
    <col min="9982" max="9982" width="4.42578125" style="3" customWidth="1"/>
    <col min="9983" max="9983" width="7.5703125" style="3" customWidth="1"/>
    <col min="9984" max="9984" width="11.7109375" style="3" customWidth="1"/>
    <col min="9985" max="9985" width="12" style="3" customWidth="1"/>
    <col min="9986" max="9986" width="8.7109375" style="3" customWidth="1"/>
    <col min="9987" max="9987" width="70" style="3" customWidth="1"/>
    <col min="9988" max="9988" width="6.7109375" style="3" customWidth="1"/>
    <col min="9989" max="9989" width="11.85546875" style="3" customWidth="1"/>
    <col min="9990" max="9991" width="13.5703125" style="3" customWidth="1"/>
    <col min="9992" max="9992" width="12.140625" style="3" customWidth="1"/>
    <col min="9993" max="9993" width="14.42578125" style="3" customWidth="1"/>
    <col min="9994" max="9994" width="10" style="3" bestFit="1" customWidth="1"/>
    <col min="9995" max="10237" width="9.140625" style="3"/>
    <col min="10238" max="10238" width="4.42578125" style="3" customWidth="1"/>
    <col min="10239" max="10239" width="7.5703125" style="3" customWidth="1"/>
    <col min="10240" max="10240" width="11.7109375" style="3" customWidth="1"/>
    <col min="10241" max="10241" width="12" style="3" customWidth="1"/>
    <col min="10242" max="10242" width="8.7109375" style="3" customWidth="1"/>
    <col min="10243" max="10243" width="70" style="3" customWidth="1"/>
    <col min="10244" max="10244" width="6.7109375" style="3" customWidth="1"/>
    <col min="10245" max="10245" width="11.85546875" style="3" customWidth="1"/>
    <col min="10246" max="10247" width="13.5703125" style="3" customWidth="1"/>
    <col min="10248" max="10248" width="12.140625" style="3" customWidth="1"/>
    <col min="10249" max="10249" width="14.42578125" style="3" customWidth="1"/>
    <col min="10250" max="10250" width="10" style="3" bestFit="1" customWidth="1"/>
    <col min="10251" max="10493" width="9.140625" style="3"/>
    <col min="10494" max="10494" width="4.42578125" style="3" customWidth="1"/>
    <col min="10495" max="10495" width="7.5703125" style="3" customWidth="1"/>
    <col min="10496" max="10496" width="11.7109375" style="3" customWidth="1"/>
    <col min="10497" max="10497" width="12" style="3" customWidth="1"/>
    <col min="10498" max="10498" width="8.7109375" style="3" customWidth="1"/>
    <col min="10499" max="10499" width="70" style="3" customWidth="1"/>
    <col min="10500" max="10500" width="6.7109375" style="3" customWidth="1"/>
    <col min="10501" max="10501" width="11.85546875" style="3" customWidth="1"/>
    <col min="10502" max="10503" width="13.5703125" style="3" customWidth="1"/>
    <col min="10504" max="10504" width="12.140625" style="3" customWidth="1"/>
    <col min="10505" max="10505" width="14.42578125" style="3" customWidth="1"/>
    <col min="10506" max="10506" width="10" style="3" bestFit="1" customWidth="1"/>
    <col min="10507" max="10749" width="9.140625" style="3"/>
    <col min="10750" max="10750" width="4.42578125" style="3" customWidth="1"/>
    <col min="10751" max="10751" width="7.5703125" style="3" customWidth="1"/>
    <col min="10752" max="10752" width="11.7109375" style="3" customWidth="1"/>
    <col min="10753" max="10753" width="12" style="3" customWidth="1"/>
    <col min="10754" max="10754" width="8.7109375" style="3" customWidth="1"/>
    <col min="10755" max="10755" width="70" style="3" customWidth="1"/>
    <col min="10756" max="10756" width="6.7109375" style="3" customWidth="1"/>
    <col min="10757" max="10757" width="11.85546875" style="3" customWidth="1"/>
    <col min="10758" max="10759" width="13.5703125" style="3" customWidth="1"/>
    <col min="10760" max="10760" width="12.140625" style="3" customWidth="1"/>
    <col min="10761" max="10761" width="14.42578125" style="3" customWidth="1"/>
    <col min="10762" max="10762" width="10" style="3" bestFit="1" customWidth="1"/>
    <col min="10763" max="11005" width="9.140625" style="3"/>
    <col min="11006" max="11006" width="4.42578125" style="3" customWidth="1"/>
    <col min="11007" max="11007" width="7.5703125" style="3" customWidth="1"/>
    <col min="11008" max="11008" width="11.7109375" style="3" customWidth="1"/>
    <col min="11009" max="11009" width="12" style="3" customWidth="1"/>
    <col min="11010" max="11010" width="8.7109375" style="3" customWidth="1"/>
    <col min="11011" max="11011" width="70" style="3" customWidth="1"/>
    <col min="11012" max="11012" width="6.7109375" style="3" customWidth="1"/>
    <col min="11013" max="11013" width="11.85546875" style="3" customWidth="1"/>
    <col min="11014" max="11015" width="13.5703125" style="3" customWidth="1"/>
    <col min="11016" max="11016" width="12.140625" style="3" customWidth="1"/>
    <col min="11017" max="11017" width="14.42578125" style="3" customWidth="1"/>
    <col min="11018" max="11018" width="10" style="3" bestFit="1" customWidth="1"/>
    <col min="11019" max="11261" width="9.140625" style="3"/>
    <col min="11262" max="11262" width="4.42578125" style="3" customWidth="1"/>
    <col min="11263" max="11263" width="7.5703125" style="3" customWidth="1"/>
    <col min="11264" max="11264" width="11.7109375" style="3" customWidth="1"/>
    <col min="11265" max="11265" width="12" style="3" customWidth="1"/>
    <col min="11266" max="11266" width="8.7109375" style="3" customWidth="1"/>
    <col min="11267" max="11267" width="70" style="3" customWidth="1"/>
    <col min="11268" max="11268" width="6.7109375" style="3" customWidth="1"/>
    <col min="11269" max="11269" width="11.85546875" style="3" customWidth="1"/>
    <col min="11270" max="11271" width="13.5703125" style="3" customWidth="1"/>
    <col min="11272" max="11272" width="12.140625" style="3" customWidth="1"/>
    <col min="11273" max="11273" width="14.42578125" style="3" customWidth="1"/>
    <col min="11274" max="11274" width="10" style="3" bestFit="1" customWidth="1"/>
    <col min="11275" max="11517" width="9.140625" style="3"/>
    <col min="11518" max="11518" width="4.42578125" style="3" customWidth="1"/>
    <col min="11519" max="11519" width="7.5703125" style="3" customWidth="1"/>
    <col min="11520" max="11520" width="11.7109375" style="3" customWidth="1"/>
    <col min="11521" max="11521" width="12" style="3" customWidth="1"/>
    <col min="11522" max="11522" width="8.7109375" style="3" customWidth="1"/>
    <col min="11523" max="11523" width="70" style="3" customWidth="1"/>
    <col min="11524" max="11524" width="6.7109375" style="3" customWidth="1"/>
    <col min="11525" max="11525" width="11.85546875" style="3" customWidth="1"/>
    <col min="11526" max="11527" width="13.5703125" style="3" customWidth="1"/>
    <col min="11528" max="11528" width="12.140625" style="3" customWidth="1"/>
    <col min="11529" max="11529" width="14.42578125" style="3" customWidth="1"/>
    <col min="11530" max="11530" width="10" style="3" bestFit="1" customWidth="1"/>
    <col min="11531" max="11773" width="9.140625" style="3"/>
    <col min="11774" max="11774" width="4.42578125" style="3" customWidth="1"/>
    <col min="11775" max="11775" width="7.5703125" style="3" customWidth="1"/>
    <col min="11776" max="11776" width="11.7109375" style="3" customWidth="1"/>
    <col min="11777" max="11777" width="12" style="3" customWidth="1"/>
    <col min="11778" max="11778" width="8.7109375" style="3" customWidth="1"/>
    <col min="11779" max="11779" width="70" style="3" customWidth="1"/>
    <col min="11780" max="11780" width="6.7109375" style="3" customWidth="1"/>
    <col min="11781" max="11781" width="11.85546875" style="3" customWidth="1"/>
    <col min="11782" max="11783" width="13.5703125" style="3" customWidth="1"/>
    <col min="11784" max="11784" width="12.140625" style="3" customWidth="1"/>
    <col min="11785" max="11785" width="14.42578125" style="3" customWidth="1"/>
    <col min="11786" max="11786" width="10" style="3" bestFit="1" customWidth="1"/>
    <col min="11787" max="12029" width="9.140625" style="3"/>
    <col min="12030" max="12030" width="4.42578125" style="3" customWidth="1"/>
    <col min="12031" max="12031" width="7.5703125" style="3" customWidth="1"/>
    <col min="12032" max="12032" width="11.7109375" style="3" customWidth="1"/>
    <col min="12033" max="12033" width="12" style="3" customWidth="1"/>
    <col min="12034" max="12034" width="8.7109375" style="3" customWidth="1"/>
    <col min="12035" max="12035" width="70" style="3" customWidth="1"/>
    <col min="12036" max="12036" width="6.7109375" style="3" customWidth="1"/>
    <col min="12037" max="12037" width="11.85546875" style="3" customWidth="1"/>
    <col min="12038" max="12039" width="13.5703125" style="3" customWidth="1"/>
    <col min="12040" max="12040" width="12.140625" style="3" customWidth="1"/>
    <col min="12041" max="12041" width="14.42578125" style="3" customWidth="1"/>
    <col min="12042" max="12042" width="10" style="3" bestFit="1" customWidth="1"/>
    <col min="12043" max="12285" width="9.140625" style="3"/>
    <col min="12286" max="12286" width="4.42578125" style="3" customWidth="1"/>
    <col min="12287" max="12287" width="7.5703125" style="3" customWidth="1"/>
    <col min="12288" max="12288" width="11.7109375" style="3" customWidth="1"/>
    <col min="12289" max="12289" width="12" style="3" customWidth="1"/>
    <col min="12290" max="12290" width="8.7109375" style="3" customWidth="1"/>
    <col min="12291" max="12291" width="70" style="3" customWidth="1"/>
    <col min="12292" max="12292" width="6.7109375" style="3" customWidth="1"/>
    <col min="12293" max="12293" width="11.85546875" style="3" customWidth="1"/>
    <col min="12294" max="12295" width="13.5703125" style="3" customWidth="1"/>
    <col min="12296" max="12296" width="12.140625" style="3" customWidth="1"/>
    <col min="12297" max="12297" width="14.42578125" style="3" customWidth="1"/>
    <col min="12298" max="12298" width="10" style="3" bestFit="1" customWidth="1"/>
    <col min="12299" max="12541" width="9.140625" style="3"/>
    <col min="12542" max="12542" width="4.42578125" style="3" customWidth="1"/>
    <col min="12543" max="12543" width="7.5703125" style="3" customWidth="1"/>
    <col min="12544" max="12544" width="11.7109375" style="3" customWidth="1"/>
    <col min="12545" max="12545" width="12" style="3" customWidth="1"/>
    <col min="12546" max="12546" width="8.7109375" style="3" customWidth="1"/>
    <col min="12547" max="12547" width="70" style="3" customWidth="1"/>
    <col min="12548" max="12548" width="6.7109375" style="3" customWidth="1"/>
    <col min="12549" max="12549" width="11.85546875" style="3" customWidth="1"/>
    <col min="12550" max="12551" width="13.5703125" style="3" customWidth="1"/>
    <col min="12552" max="12552" width="12.140625" style="3" customWidth="1"/>
    <col min="12553" max="12553" width="14.42578125" style="3" customWidth="1"/>
    <col min="12554" max="12554" width="10" style="3" bestFit="1" customWidth="1"/>
    <col min="12555" max="12797" width="9.140625" style="3"/>
    <col min="12798" max="12798" width="4.42578125" style="3" customWidth="1"/>
    <col min="12799" max="12799" width="7.5703125" style="3" customWidth="1"/>
    <col min="12800" max="12800" width="11.7109375" style="3" customWidth="1"/>
    <col min="12801" max="12801" width="12" style="3" customWidth="1"/>
    <col min="12802" max="12802" width="8.7109375" style="3" customWidth="1"/>
    <col min="12803" max="12803" width="70" style="3" customWidth="1"/>
    <col min="12804" max="12804" width="6.7109375" style="3" customWidth="1"/>
    <col min="12805" max="12805" width="11.85546875" style="3" customWidth="1"/>
    <col min="12806" max="12807" width="13.5703125" style="3" customWidth="1"/>
    <col min="12808" max="12808" width="12.140625" style="3" customWidth="1"/>
    <col min="12809" max="12809" width="14.42578125" style="3" customWidth="1"/>
    <col min="12810" max="12810" width="10" style="3" bestFit="1" customWidth="1"/>
    <col min="12811" max="13053" width="9.140625" style="3"/>
    <col min="13054" max="13054" width="4.42578125" style="3" customWidth="1"/>
    <col min="13055" max="13055" width="7.5703125" style="3" customWidth="1"/>
    <col min="13056" max="13056" width="11.7109375" style="3" customWidth="1"/>
    <col min="13057" max="13057" width="12" style="3" customWidth="1"/>
    <col min="13058" max="13058" width="8.7109375" style="3" customWidth="1"/>
    <col min="13059" max="13059" width="70" style="3" customWidth="1"/>
    <col min="13060" max="13060" width="6.7109375" style="3" customWidth="1"/>
    <col min="13061" max="13061" width="11.85546875" style="3" customWidth="1"/>
    <col min="13062" max="13063" width="13.5703125" style="3" customWidth="1"/>
    <col min="13064" max="13064" width="12.140625" style="3" customWidth="1"/>
    <col min="13065" max="13065" width="14.42578125" style="3" customWidth="1"/>
    <col min="13066" max="13066" width="10" style="3" bestFit="1" customWidth="1"/>
    <col min="13067" max="13309" width="9.140625" style="3"/>
    <col min="13310" max="13310" width="4.42578125" style="3" customWidth="1"/>
    <col min="13311" max="13311" width="7.5703125" style="3" customWidth="1"/>
    <col min="13312" max="13312" width="11.7109375" style="3" customWidth="1"/>
    <col min="13313" max="13313" width="12" style="3" customWidth="1"/>
    <col min="13314" max="13314" width="8.7109375" style="3" customWidth="1"/>
    <col min="13315" max="13315" width="70" style="3" customWidth="1"/>
    <col min="13316" max="13316" width="6.7109375" style="3" customWidth="1"/>
    <col min="13317" max="13317" width="11.85546875" style="3" customWidth="1"/>
    <col min="13318" max="13319" width="13.5703125" style="3" customWidth="1"/>
    <col min="13320" max="13320" width="12.140625" style="3" customWidth="1"/>
    <col min="13321" max="13321" width="14.42578125" style="3" customWidth="1"/>
    <col min="13322" max="13322" width="10" style="3" bestFit="1" customWidth="1"/>
    <col min="13323" max="13565" width="9.140625" style="3"/>
    <col min="13566" max="13566" width="4.42578125" style="3" customWidth="1"/>
    <col min="13567" max="13567" width="7.5703125" style="3" customWidth="1"/>
    <col min="13568" max="13568" width="11.7109375" style="3" customWidth="1"/>
    <col min="13569" max="13569" width="12" style="3" customWidth="1"/>
    <col min="13570" max="13570" width="8.7109375" style="3" customWidth="1"/>
    <col min="13571" max="13571" width="70" style="3" customWidth="1"/>
    <col min="13572" max="13572" width="6.7109375" style="3" customWidth="1"/>
    <col min="13573" max="13573" width="11.85546875" style="3" customWidth="1"/>
    <col min="13574" max="13575" width="13.5703125" style="3" customWidth="1"/>
    <col min="13576" max="13576" width="12.140625" style="3" customWidth="1"/>
    <col min="13577" max="13577" width="14.42578125" style="3" customWidth="1"/>
    <col min="13578" max="13578" width="10" style="3" bestFit="1" customWidth="1"/>
    <col min="13579" max="13821" width="9.140625" style="3"/>
    <col min="13822" max="13822" width="4.42578125" style="3" customWidth="1"/>
    <col min="13823" max="13823" width="7.5703125" style="3" customWidth="1"/>
    <col min="13824" max="13824" width="11.7109375" style="3" customWidth="1"/>
    <col min="13825" max="13825" width="12" style="3" customWidth="1"/>
    <col min="13826" max="13826" width="8.7109375" style="3" customWidth="1"/>
    <col min="13827" max="13827" width="70" style="3" customWidth="1"/>
    <col min="13828" max="13828" width="6.7109375" style="3" customWidth="1"/>
    <col min="13829" max="13829" width="11.85546875" style="3" customWidth="1"/>
    <col min="13830" max="13831" width="13.5703125" style="3" customWidth="1"/>
    <col min="13832" max="13832" width="12.140625" style="3" customWidth="1"/>
    <col min="13833" max="13833" width="14.42578125" style="3" customWidth="1"/>
    <col min="13834" max="13834" width="10" style="3" bestFit="1" customWidth="1"/>
    <col min="13835" max="14077" width="9.140625" style="3"/>
    <col min="14078" max="14078" width="4.42578125" style="3" customWidth="1"/>
    <col min="14079" max="14079" width="7.5703125" style="3" customWidth="1"/>
    <col min="14080" max="14080" width="11.7109375" style="3" customWidth="1"/>
    <col min="14081" max="14081" width="12" style="3" customWidth="1"/>
    <col min="14082" max="14082" width="8.7109375" style="3" customWidth="1"/>
    <col min="14083" max="14083" width="70" style="3" customWidth="1"/>
    <col min="14084" max="14084" width="6.7109375" style="3" customWidth="1"/>
    <col min="14085" max="14085" width="11.85546875" style="3" customWidth="1"/>
    <col min="14086" max="14087" width="13.5703125" style="3" customWidth="1"/>
    <col min="14088" max="14088" width="12.140625" style="3" customWidth="1"/>
    <col min="14089" max="14089" width="14.42578125" style="3" customWidth="1"/>
    <col min="14090" max="14090" width="10" style="3" bestFit="1" customWidth="1"/>
    <col min="14091" max="14333" width="9.140625" style="3"/>
    <col min="14334" max="14334" width="4.42578125" style="3" customWidth="1"/>
    <col min="14335" max="14335" width="7.5703125" style="3" customWidth="1"/>
    <col min="14336" max="14336" width="11.7109375" style="3" customWidth="1"/>
    <col min="14337" max="14337" width="12" style="3" customWidth="1"/>
    <col min="14338" max="14338" width="8.7109375" style="3" customWidth="1"/>
    <col min="14339" max="14339" width="70" style="3" customWidth="1"/>
    <col min="14340" max="14340" width="6.7109375" style="3" customWidth="1"/>
    <col min="14341" max="14341" width="11.85546875" style="3" customWidth="1"/>
    <col min="14342" max="14343" width="13.5703125" style="3" customWidth="1"/>
    <col min="14344" max="14344" width="12.140625" style="3" customWidth="1"/>
    <col min="14345" max="14345" width="14.42578125" style="3" customWidth="1"/>
    <col min="14346" max="14346" width="10" style="3" bestFit="1" customWidth="1"/>
    <col min="14347" max="14589" width="9.140625" style="3"/>
    <col min="14590" max="14590" width="4.42578125" style="3" customWidth="1"/>
    <col min="14591" max="14591" width="7.5703125" style="3" customWidth="1"/>
    <col min="14592" max="14592" width="11.7109375" style="3" customWidth="1"/>
    <col min="14593" max="14593" width="12" style="3" customWidth="1"/>
    <col min="14594" max="14594" width="8.7109375" style="3" customWidth="1"/>
    <col min="14595" max="14595" width="70" style="3" customWidth="1"/>
    <col min="14596" max="14596" width="6.7109375" style="3" customWidth="1"/>
    <col min="14597" max="14597" width="11.85546875" style="3" customWidth="1"/>
    <col min="14598" max="14599" width="13.5703125" style="3" customWidth="1"/>
    <col min="14600" max="14600" width="12.140625" style="3" customWidth="1"/>
    <col min="14601" max="14601" width="14.42578125" style="3" customWidth="1"/>
    <col min="14602" max="14602" width="10" style="3" bestFit="1" customWidth="1"/>
    <col min="14603" max="14845" width="9.140625" style="3"/>
    <col min="14846" max="14846" width="4.42578125" style="3" customWidth="1"/>
    <col min="14847" max="14847" width="7.5703125" style="3" customWidth="1"/>
    <col min="14848" max="14848" width="11.7109375" style="3" customWidth="1"/>
    <col min="14849" max="14849" width="12" style="3" customWidth="1"/>
    <col min="14850" max="14850" width="8.7109375" style="3" customWidth="1"/>
    <col min="14851" max="14851" width="70" style="3" customWidth="1"/>
    <col min="14852" max="14852" width="6.7109375" style="3" customWidth="1"/>
    <col min="14853" max="14853" width="11.85546875" style="3" customWidth="1"/>
    <col min="14854" max="14855" width="13.5703125" style="3" customWidth="1"/>
    <col min="14856" max="14856" width="12.140625" style="3" customWidth="1"/>
    <col min="14857" max="14857" width="14.42578125" style="3" customWidth="1"/>
    <col min="14858" max="14858" width="10" style="3" bestFit="1" customWidth="1"/>
    <col min="14859" max="15101" width="9.140625" style="3"/>
    <col min="15102" max="15102" width="4.42578125" style="3" customWidth="1"/>
    <col min="15103" max="15103" width="7.5703125" style="3" customWidth="1"/>
    <col min="15104" max="15104" width="11.7109375" style="3" customWidth="1"/>
    <col min="15105" max="15105" width="12" style="3" customWidth="1"/>
    <col min="15106" max="15106" width="8.7109375" style="3" customWidth="1"/>
    <col min="15107" max="15107" width="70" style="3" customWidth="1"/>
    <col min="15108" max="15108" width="6.7109375" style="3" customWidth="1"/>
    <col min="15109" max="15109" width="11.85546875" style="3" customWidth="1"/>
    <col min="15110" max="15111" width="13.5703125" style="3" customWidth="1"/>
    <col min="15112" max="15112" width="12.140625" style="3" customWidth="1"/>
    <col min="15113" max="15113" width="14.42578125" style="3" customWidth="1"/>
    <col min="15114" max="15114" width="10" style="3" bestFit="1" customWidth="1"/>
    <col min="15115" max="15357" width="9.140625" style="3"/>
    <col min="15358" max="15358" width="4.42578125" style="3" customWidth="1"/>
    <col min="15359" max="15359" width="7.5703125" style="3" customWidth="1"/>
    <col min="15360" max="15360" width="11.7109375" style="3" customWidth="1"/>
    <col min="15361" max="15361" width="12" style="3" customWidth="1"/>
    <col min="15362" max="15362" width="8.7109375" style="3" customWidth="1"/>
    <col min="15363" max="15363" width="70" style="3" customWidth="1"/>
    <col min="15364" max="15364" width="6.7109375" style="3" customWidth="1"/>
    <col min="15365" max="15365" width="11.85546875" style="3" customWidth="1"/>
    <col min="15366" max="15367" width="13.5703125" style="3" customWidth="1"/>
    <col min="15368" max="15368" width="12.140625" style="3" customWidth="1"/>
    <col min="15369" max="15369" width="14.42578125" style="3" customWidth="1"/>
    <col min="15370" max="15370" width="10" style="3" bestFit="1" customWidth="1"/>
    <col min="15371" max="15613" width="9.140625" style="3"/>
    <col min="15614" max="15614" width="4.42578125" style="3" customWidth="1"/>
    <col min="15615" max="15615" width="7.5703125" style="3" customWidth="1"/>
    <col min="15616" max="15616" width="11.7109375" style="3" customWidth="1"/>
    <col min="15617" max="15617" width="12" style="3" customWidth="1"/>
    <col min="15618" max="15618" width="8.7109375" style="3" customWidth="1"/>
    <col min="15619" max="15619" width="70" style="3" customWidth="1"/>
    <col min="15620" max="15620" width="6.7109375" style="3" customWidth="1"/>
    <col min="15621" max="15621" width="11.85546875" style="3" customWidth="1"/>
    <col min="15622" max="15623" width="13.5703125" style="3" customWidth="1"/>
    <col min="15624" max="15624" width="12.140625" style="3" customWidth="1"/>
    <col min="15625" max="15625" width="14.42578125" style="3" customWidth="1"/>
    <col min="15626" max="15626" width="10" style="3" bestFit="1" customWidth="1"/>
    <col min="15627" max="15869" width="9.140625" style="3"/>
    <col min="15870" max="15870" width="4.42578125" style="3" customWidth="1"/>
    <col min="15871" max="15871" width="7.5703125" style="3" customWidth="1"/>
    <col min="15872" max="15872" width="11.7109375" style="3" customWidth="1"/>
    <col min="15873" max="15873" width="12" style="3" customWidth="1"/>
    <col min="15874" max="15874" width="8.7109375" style="3" customWidth="1"/>
    <col min="15875" max="15875" width="70" style="3" customWidth="1"/>
    <col min="15876" max="15876" width="6.7109375" style="3" customWidth="1"/>
    <col min="15877" max="15877" width="11.85546875" style="3" customWidth="1"/>
    <col min="15878" max="15879" width="13.5703125" style="3" customWidth="1"/>
    <col min="15880" max="15880" width="12.140625" style="3" customWidth="1"/>
    <col min="15881" max="15881" width="14.42578125" style="3" customWidth="1"/>
    <col min="15882" max="15882" width="10" style="3" bestFit="1" customWidth="1"/>
    <col min="15883" max="16125" width="9.140625" style="3"/>
    <col min="16126" max="16126" width="4.42578125" style="3" customWidth="1"/>
    <col min="16127" max="16127" width="7.5703125" style="3" customWidth="1"/>
    <col min="16128" max="16128" width="11.7109375" style="3" customWidth="1"/>
    <col min="16129" max="16129" width="12" style="3" customWidth="1"/>
    <col min="16130" max="16130" width="8.7109375" style="3" customWidth="1"/>
    <col min="16131" max="16131" width="70" style="3" customWidth="1"/>
    <col min="16132" max="16132" width="6.7109375" style="3" customWidth="1"/>
    <col min="16133" max="16133" width="11.85546875" style="3" customWidth="1"/>
    <col min="16134" max="16135" width="13.5703125" style="3" customWidth="1"/>
    <col min="16136" max="16136" width="12.140625" style="3" customWidth="1"/>
    <col min="16137" max="16137" width="14.42578125" style="3" customWidth="1"/>
    <col min="16138" max="16138" width="10" style="3" bestFit="1" customWidth="1"/>
    <col min="16139" max="16384" width="9.140625" style="3"/>
  </cols>
  <sheetData>
    <row r="4" spans="1:11" ht="12.75" customHeight="1" x14ac:dyDescent="0.2">
      <c r="A4" s="119"/>
      <c r="B4" s="119"/>
      <c r="C4" s="119"/>
      <c r="D4" s="119"/>
      <c r="E4" s="119"/>
      <c r="F4" s="119"/>
      <c r="G4" s="119"/>
      <c r="H4" s="119"/>
      <c r="I4" s="52"/>
    </row>
    <row r="5" spans="1:11" ht="20.100000000000001" customHeight="1" x14ac:dyDescent="0.2">
      <c r="A5" s="92" t="s">
        <v>350</v>
      </c>
      <c r="B5" s="93"/>
      <c r="C5" s="93"/>
      <c r="D5" s="93"/>
      <c r="E5" s="93"/>
      <c r="F5" s="93"/>
      <c r="G5" s="93"/>
      <c r="H5" s="94"/>
      <c r="I5" s="95"/>
      <c r="K5" s="8"/>
    </row>
    <row r="6" spans="1:11" ht="20.100000000000001" customHeight="1" x14ac:dyDescent="0.2">
      <c r="A6" s="96" t="s">
        <v>249</v>
      </c>
      <c r="B6" s="56"/>
      <c r="C6" s="57"/>
      <c r="D6" s="51"/>
      <c r="E6" s="50"/>
      <c r="F6" s="50" t="s">
        <v>351</v>
      </c>
      <c r="G6" s="51">
        <f>10.7*4.4</f>
        <v>47.08</v>
      </c>
      <c r="H6" s="51" t="s">
        <v>259</v>
      </c>
      <c r="I6" s="97"/>
    </row>
    <row r="7" spans="1:11" ht="20.100000000000001" customHeight="1" x14ac:dyDescent="0.2">
      <c r="A7" s="58"/>
      <c r="B7" s="59"/>
      <c r="C7" s="60" t="s">
        <v>418</v>
      </c>
      <c r="D7" s="61"/>
      <c r="E7" s="62"/>
      <c r="F7" s="63" t="s">
        <v>250</v>
      </c>
      <c r="G7" s="64">
        <v>0.3</v>
      </c>
      <c r="H7" s="65" t="s">
        <v>417</v>
      </c>
      <c r="I7" s="66">
        <f>SUM(I10:I163)</f>
        <v>78000.000599999999</v>
      </c>
      <c r="J7" s="11"/>
      <c r="K7" s="11"/>
    </row>
    <row r="8" spans="1:11" ht="20.100000000000001" customHeight="1" x14ac:dyDescent="0.2">
      <c r="A8" s="98"/>
      <c r="B8" s="67"/>
      <c r="C8" s="67"/>
      <c r="D8" s="55"/>
      <c r="E8" s="68"/>
      <c r="F8" s="53"/>
      <c r="G8" s="54"/>
      <c r="H8" s="55"/>
      <c r="I8" s="99"/>
      <c r="J8" s="11"/>
      <c r="K8" s="11"/>
    </row>
    <row r="9" spans="1:11" ht="24" x14ac:dyDescent="0.2">
      <c r="A9" s="73" t="s">
        <v>251</v>
      </c>
      <c r="B9" s="73" t="s">
        <v>252</v>
      </c>
      <c r="C9" s="73" t="s">
        <v>253</v>
      </c>
      <c r="D9" s="73" t="s">
        <v>348</v>
      </c>
      <c r="E9" s="74" t="s">
        <v>349</v>
      </c>
      <c r="F9" s="77" t="s">
        <v>254</v>
      </c>
      <c r="G9" s="78" t="s">
        <v>255</v>
      </c>
      <c r="H9" s="75" t="s">
        <v>256</v>
      </c>
      <c r="I9" s="76" t="s">
        <v>257</v>
      </c>
      <c r="J9" s="10"/>
      <c r="K9" s="8"/>
    </row>
    <row r="10" spans="1:11" x14ac:dyDescent="0.2">
      <c r="A10" s="81">
        <v>1</v>
      </c>
      <c r="B10" s="82"/>
      <c r="C10" s="83" t="s">
        <v>347</v>
      </c>
      <c r="D10" s="82"/>
      <c r="E10" s="84"/>
      <c r="F10" s="84"/>
      <c r="G10" s="85"/>
      <c r="H10" s="85"/>
      <c r="I10" s="86">
        <f>SUM(H11:H25)</f>
        <v>7311.6248400000004</v>
      </c>
      <c r="J10" s="8"/>
    </row>
    <row r="11" spans="1:11" x14ac:dyDescent="0.2">
      <c r="A11" s="100"/>
      <c r="B11" s="70"/>
      <c r="C11" s="80" t="s">
        <v>408</v>
      </c>
      <c r="D11" s="70" t="s">
        <v>259</v>
      </c>
      <c r="E11" s="71">
        <v>80</v>
      </c>
      <c r="F11" s="71">
        <v>10</v>
      </c>
      <c r="G11" s="72">
        <f>(1+$G$7)*F11</f>
        <v>13</v>
      </c>
      <c r="H11" s="72">
        <f>G11*E11</f>
        <v>1040</v>
      </c>
      <c r="I11" s="101"/>
      <c r="J11" s="8"/>
    </row>
    <row r="12" spans="1:11" x14ac:dyDescent="0.2">
      <c r="A12" s="102"/>
      <c r="B12" s="26" t="s">
        <v>357</v>
      </c>
      <c r="C12" s="42" t="s">
        <v>352</v>
      </c>
      <c r="D12" s="26"/>
      <c r="E12" s="43"/>
      <c r="F12" s="43"/>
      <c r="G12" s="30"/>
      <c r="H12" s="30"/>
      <c r="I12" s="103"/>
      <c r="J12" s="8"/>
    </row>
    <row r="13" spans="1:11" ht="25.5" x14ac:dyDescent="0.2">
      <c r="A13" s="102"/>
      <c r="B13" s="26">
        <v>98228</v>
      </c>
      <c r="C13" s="32" t="s">
        <v>441</v>
      </c>
      <c r="D13" s="26" t="s">
        <v>1</v>
      </c>
      <c r="E13" s="43">
        <v>32</v>
      </c>
      <c r="F13" s="43">
        <v>49.71</v>
      </c>
      <c r="G13" s="31">
        <f>(1+$G$7)*F13</f>
        <v>64.623000000000005</v>
      </c>
      <c r="H13" s="31">
        <f>G13*E13</f>
        <v>2067.9360000000001</v>
      </c>
      <c r="I13" s="104"/>
      <c r="J13" s="10"/>
    </row>
    <row r="14" spans="1:11" x14ac:dyDescent="0.2">
      <c r="A14" s="102"/>
      <c r="B14" s="26"/>
      <c r="C14" s="32" t="s">
        <v>353</v>
      </c>
      <c r="D14" s="26"/>
      <c r="E14" s="43"/>
      <c r="F14" s="43"/>
      <c r="G14" s="31"/>
      <c r="H14" s="31"/>
      <c r="I14" s="104"/>
      <c r="J14" s="8"/>
    </row>
    <row r="15" spans="1:11" x14ac:dyDescent="0.2">
      <c r="A15" s="102"/>
      <c r="B15" s="26">
        <v>96543</v>
      </c>
      <c r="C15" s="33" t="s">
        <v>439</v>
      </c>
      <c r="D15" s="26" t="s">
        <v>0</v>
      </c>
      <c r="E15" s="28">
        <v>28</v>
      </c>
      <c r="F15" s="28">
        <v>12</v>
      </c>
      <c r="G15" s="31">
        <f>(1+$G$7)*F15</f>
        <v>15.600000000000001</v>
      </c>
      <c r="H15" s="31">
        <f>G15*E15</f>
        <v>436.80000000000007</v>
      </c>
      <c r="I15" s="104"/>
      <c r="J15" s="8"/>
    </row>
    <row r="16" spans="1:11" x14ac:dyDescent="0.2">
      <c r="A16" s="102"/>
      <c r="B16" s="26"/>
      <c r="C16" s="33"/>
      <c r="D16" s="26"/>
      <c r="E16" s="28"/>
      <c r="F16" s="28"/>
      <c r="G16" s="31"/>
      <c r="H16" s="31"/>
      <c r="I16" s="104"/>
      <c r="J16" s="8"/>
    </row>
    <row r="17" spans="1:14" x14ac:dyDescent="0.2">
      <c r="A17" s="102"/>
      <c r="B17" s="26" t="s">
        <v>358</v>
      </c>
      <c r="C17" s="41" t="s">
        <v>354</v>
      </c>
      <c r="D17" s="26"/>
      <c r="E17" s="28"/>
      <c r="F17" s="28"/>
      <c r="G17" s="31"/>
      <c r="H17" s="31"/>
      <c r="I17" s="104"/>
      <c r="J17" s="8"/>
    </row>
    <row r="18" spans="1:14" x14ac:dyDescent="0.2">
      <c r="A18" s="102"/>
      <c r="B18" s="26"/>
      <c r="C18" s="34" t="s">
        <v>355</v>
      </c>
      <c r="D18" s="26" t="s">
        <v>258</v>
      </c>
      <c r="E18" s="28">
        <v>0.65</v>
      </c>
      <c r="F18" s="28">
        <v>250</v>
      </c>
      <c r="G18" s="31">
        <f>(1+$G$7)*F18</f>
        <v>325</v>
      </c>
      <c r="H18" s="31">
        <f>G18*E18</f>
        <v>211.25</v>
      </c>
      <c r="I18" s="104"/>
      <c r="J18" s="8"/>
      <c r="K18" s="8"/>
    </row>
    <row r="19" spans="1:14" ht="25.5" x14ac:dyDescent="0.2">
      <c r="A19" s="102"/>
      <c r="B19" s="26">
        <v>96543</v>
      </c>
      <c r="C19" s="33" t="s">
        <v>438</v>
      </c>
      <c r="D19" s="26" t="s">
        <v>0</v>
      </c>
      <c r="E19" s="28">
        <f>19+6</f>
        <v>25</v>
      </c>
      <c r="F19" s="28">
        <v>12</v>
      </c>
      <c r="G19" s="31">
        <f>(1+$G$7)*F19</f>
        <v>15.600000000000001</v>
      </c>
      <c r="H19" s="31">
        <f>G19*E19</f>
        <v>390.00000000000006</v>
      </c>
      <c r="I19" s="104"/>
      <c r="J19" s="8"/>
      <c r="K19" s="8"/>
    </row>
    <row r="20" spans="1:14" ht="25.5" x14ac:dyDescent="0.2">
      <c r="A20" s="102"/>
      <c r="B20" s="26">
        <v>94964</v>
      </c>
      <c r="C20" s="33" t="s">
        <v>356</v>
      </c>
      <c r="D20" s="26" t="s">
        <v>258</v>
      </c>
      <c r="E20" s="28">
        <f>0.4*0.4*0.5*8</f>
        <v>0.64000000000000012</v>
      </c>
      <c r="F20" s="28">
        <v>284.02</v>
      </c>
      <c r="G20" s="31">
        <f>(1+$G$7)*F20</f>
        <v>369.226</v>
      </c>
      <c r="H20" s="31">
        <f>G20*E20</f>
        <v>236.30464000000003</v>
      </c>
      <c r="I20" s="104"/>
      <c r="J20" s="8"/>
      <c r="L20" s="8"/>
    </row>
    <row r="21" spans="1:14" x14ac:dyDescent="0.2">
      <c r="A21" s="102"/>
      <c r="B21" s="26"/>
      <c r="C21" s="35"/>
      <c r="D21" s="26"/>
      <c r="E21" s="28"/>
      <c r="F21" s="28"/>
      <c r="G21" s="31"/>
      <c r="H21" s="31"/>
      <c r="I21" s="104"/>
      <c r="J21" s="8"/>
      <c r="L21" s="8"/>
    </row>
    <row r="22" spans="1:14" x14ac:dyDescent="0.2">
      <c r="A22" s="102"/>
      <c r="B22" s="26" t="s">
        <v>359</v>
      </c>
      <c r="C22" s="34" t="s">
        <v>360</v>
      </c>
      <c r="D22" s="26"/>
      <c r="E22" s="28"/>
      <c r="F22" s="28"/>
      <c r="G22" s="31"/>
      <c r="H22" s="31"/>
      <c r="I22" s="104"/>
      <c r="J22" s="8"/>
    </row>
    <row r="23" spans="1:14" x14ac:dyDescent="0.2">
      <c r="A23" s="102"/>
      <c r="B23" s="26"/>
      <c r="C23" s="34" t="s">
        <v>355</v>
      </c>
      <c r="D23" s="26" t="s">
        <v>258</v>
      </c>
      <c r="E23" s="28">
        <v>0.65</v>
      </c>
      <c r="F23" s="28">
        <v>250</v>
      </c>
      <c r="G23" s="31">
        <f>(1+$G$7)*F23</f>
        <v>325</v>
      </c>
      <c r="H23" s="31">
        <f>G23*E23</f>
        <v>211.25</v>
      </c>
      <c r="I23" s="104"/>
      <c r="J23" s="8"/>
    </row>
    <row r="24" spans="1:14" ht="25.5" x14ac:dyDescent="0.2">
      <c r="A24" s="102"/>
      <c r="B24" s="26">
        <v>96543</v>
      </c>
      <c r="C24" s="33" t="s">
        <v>437</v>
      </c>
      <c r="D24" s="26" t="s">
        <v>0</v>
      </c>
      <c r="E24" s="28">
        <f>109+25</f>
        <v>134</v>
      </c>
      <c r="F24" s="28">
        <v>12</v>
      </c>
      <c r="G24" s="31">
        <f>(1+$G$7)*F24</f>
        <v>15.600000000000001</v>
      </c>
      <c r="H24" s="31">
        <f>G24*E24</f>
        <v>2090.4</v>
      </c>
      <c r="I24" s="104"/>
      <c r="J24" s="8"/>
    </row>
    <row r="25" spans="1:14" ht="25.5" x14ac:dyDescent="0.2">
      <c r="A25" s="102"/>
      <c r="B25" s="26">
        <v>94964</v>
      </c>
      <c r="C25" s="33" t="s">
        <v>362</v>
      </c>
      <c r="D25" s="26" t="s">
        <v>258</v>
      </c>
      <c r="E25" s="28">
        <v>1.7</v>
      </c>
      <c r="F25" s="28">
        <f>F20</f>
        <v>284.02</v>
      </c>
      <c r="G25" s="31">
        <f>(1+$G$7)*F25</f>
        <v>369.226</v>
      </c>
      <c r="H25" s="31">
        <f>G25*E25</f>
        <v>627.68420000000003</v>
      </c>
      <c r="I25" s="103"/>
      <c r="J25" s="8"/>
    </row>
    <row r="26" spans="1:14" x14ac:dyDescent="0.2">
      <c r="A26" s="102"/>
      <c r="B26" s="26"/>
      <c r="C26" s="35"/>
      <c r="D26" s="26"/>
      <c r="E26" s="28"/>
      <c r="F26" s="28"/>
      <c r="G26" s="31"/>
      <c r="H26" s="31"/>
      <c r="I26" s="104"/>
      <c r="J26" s="8"/>
    </row>
    <row r="27" spans="1:14" x14ac:dyDescent="0.2">
      <c r="A27" s="81">
        <v>2</v>
      </c>
      <c r="B27" s="82"/>
      <c r="C27" s="83" t="s">
        <v>412</v>
      </c>
      <c r="D27" s="82"/>
      <c r="E27" s="84"/>
      <c r="F27" s="84"/>
      <c r="G27" s="85"/>
      <c r="H27" s="85"/>
      <c r="I27" s="86">
        <f>SUM(H29:H41)</f>
        <v>13017.797259999999</v>
      </c>
      <c r="J27" s="8"/>
    </row>
    <row r="28" spans="1:14" x14ac:dyDescent="0.2">
      <c r="A28" s="102"/>
      <c r="B28" s="26" t="s">
        <v>361</v>
      </c>
      <c r="C28" s="34"/>
      <c r="D28" s="26"/>
      <c r="E28" s="28"/>
      <c r="F28" s="28"/>
      <c r="G28" s="31"/>
      <c r="H28" s="31"/>
      <c r="I28" s="104"/>
      <c r="J28" s="8"/>
      <c r="N28" s="8"/>
    </row>
    <row r="29" spans="1:14" x14ac:dyDescent="0.2">
      <c r="A29" s="102"/>
      <c r="B29" s="26"/>
      <c r="C29" s="35" t="s">
        <v>300</v>
      </c>
      <c r="D29" s="26"/>
      <c r="E29" s="28"/>
      <c r="F29" s="28"/>
      <c r="G29" s="26"/>
      <c r="H29" s="26"/>
      <c r="I29" s="104"/>
      <c r="J29" s="8"/>
    </row>
    <row r="30" spans="1:14" ht="25.5" x14ac:dyDescent="0.2">
      <c r="A30" s="102"/>
      <c r="B30" s="26">
        <v>96543</v>
      </c>
      <c r="C30" s="33" t="s">
        <v>436</v>
      </c>
      <c r="D30" s="26" t="s">
        <v>0</v>
      </c>
      <c r="E30" s="28">
        <f>111+40</f>
        <v>151</v>
      </c>
      <c r="F30" s="28">
        <v>12</v>
      </c>
      <c r="G30" s="31">
        <f>(1+$G$7)*F30</f>
        <v>15.600000000000001</v>
      </c>
      <c r="H30" s="31">
        <f>G30*E30</f>
        <v>2355.6000000000004</v>
      </c>
      <c r="I30" s="104"/>
      <c r="J30" s="8"/>
    </row>
    <row r="31" spans="1:14" ht="25.5" x14ac:dyDescent="0.2">
      <c r="A31" s="102"/>
      <c r="B31" s="26">
        <v>94964</v>
      </c>
      <c r="C31" s="33" t="s">
        <v>362</v>
      </c>
      <c r="D31" s="26" t="s">
        <v>258</v>
      </c>
      <c r="E31" s="28">
        <f>0.15*0.3*3*6</f>
        <v>0.81</v>
      </c>
      <c r="F31" s="28">
        <f>F20</f>
        <v>284.02</v>
      </c>
      <c r="G31" s="31">
        <f>(1+$G$7)*F31</f>
        <v>369.226</v>
      </c>
      <c r="H31" s="31">
        <f>G31*E31</f>
        <v>299.07306</v>
      </c>
      <c r="I31" s="104"/>
      <c r="J31" s="8"/>
    </row>
    <row r="32" spans="1:14" x14ac:dyDescent="0.2">
      <c r="A32" s="102"/>
      <c r="B32" s="26"/>
      <c r="C32" s="35"/>
      <c r="D32" s="26"/>
      <c r="E32" s="28"/>
      <c r="F32" s="28"/>
      <c r="G32" s="31"/>
      <c r="H32" s="31"/>
      <c r="I32" s="104"/>
      <c r="J32" s="8"/>
      <c r="N32" s="8"/>
    </row>
    <row r="33" spans="1:12" x14ac:dyDescent="0.2">
      <c r="A33" s="102"/>
      <c r="B33" s="26" t="s">
        <v>363</v>
      </c>
      <c r="C33" s="34" t="s">
        <v>364</v>
      </c>
      <c r="D33" s="26"/>
      <c r="E33" s="28"/>
      <c r="F33" s="28"/>
      <c r="G33" s="31"/>
      <c r="H33" s="31"/>
      <c r="I33" s="104"/>
      <c r="J33" s="8"/>
      <c r="L33" s="8"/>
    </row>
    <row r="34" spans="1:12" ht="25.5" x14ac:dyDescent="0.2">
      <c r="A34" s="102"/>
      <c r="B34" s="26">
        <v>96543</v>
      </c>
      <c r="C34" s="33" t="s">
        <v>435</v>
      </c>
      <c r="D34" s="26" t="s">
        <v>0</v>
      </c>
      <c r="E34" s="28">
        <f>98+30</f>
        <v>128</v>
      </c>
      <c r="F34" s="28">
        <v>12</v>
      </c>
      <c r="G34" s="31">
        <f>(1+$G$7)*F34</f>
        <v>15.600000000000001</v>
      </c>
      <c r="H34" s="31">
        <f>G34*E34</f>
        <v>1996.8000000000002</v>
      </c>
      <c r="I34" s="104"/>
      <c r="J34" s="8"/>
      <c r="L34" s="8"/>
    </row>
    <row r="35" spans="1:12" ht="25.5" x14ac:dyDescent="0.2">
      <c r="A35" s="102"/>
      <c r="B35" s="26">
        <v>94964</v>
      </c>
      <c r="C35" s="33" t="s">
        <v>362</v>
      </c>
      <c r="D35" s="26" t="s">
        <v>258</v>
      </c>
      <c r="E35" s="28">
        <v>1.7</v>
      </c>
      <c r="F35" s="28">
        <f>F25</f>
        <v>284.02</v>
      </c>
      <c r="G35" s="31">
        <f>(1+$G$7)*F35</f>
        <v>369.226</v>
      </c>
      <c r="H35" s="31">
        <f>G35*E35</f>
        <v>627.68420000000003</v>
      </c>
      <c r="I35" s="104"/>
      <c r="J35" s="8"/>
      <c r="L35" s="8"/>
    </row>
    <row r="36" spans="1:12" x14ac:dyDescent="0.2">
      <c r="A36" s="102"/>
      <c r="B36" s="26"/>
      <c r="C36" s="35"/>
      <c r="D36" s="26"/>
      <c r="E36" s="28"/>
      <c r="F36" s="28"/>
      <c r="G36" s="31"/>
      <c r="H36" s="31"/>
      <c r="I36" s="104"/>
      <c r="J36" s="8"/>
      <c r="L36" s="8"/>
    </row>
    <row r="37" spans="1:12" x14ac:dyDescent="0.2">
      <c r="A37" s="102"/>
      <c r="B37" s="26" t="s">
        <v>365</v>
      </c>
      <c r="C37" s="35"/>
      <c r="D37" s="26"/>
      <c r="E37" s="28"/>
      <c r="F37" s="28"/>
      <c r="G37" s="31"/>
      <c r="H37" s="31"/>
      <c r="I37" s="104"/>
      <c r="J37" s="8"/>
      <c r="L37" s="8"/>
    </row>
    <row r="38" spans="1:12" ht="51" x14ac:dyDescent="0.2">
      <c r="A38" s="102"/>
      <c r="B38" s="26" t="s">
        <v>366</v>
      </c>
      <c r="C38" s="35" t="s">
        <v>434</v>
      </c>
      <c r="D38" s="26" t="s">
        <v>259</v>
      </c>
      <c r="E38" s="28">
        <v>64</v>
      </c>
      <c r="F38" s="28">
        <v>85</v>
      </c>
      <c r="G38" s="31">
        <f>(1+$G$7)*F38</f>
        <v>110.5</v>
      </c>
      <c r="H38" s="31">
        <f>G38*E38</f>
        <v>7072</v>
      </c>
      <c r="I38" s="104"/>
      <c r="J38" s="8"/>
    </row>
    <row r="39" spans="1:12" x14ac:dyDescent="0.2">
      <c r="A39" s="102"/>
      <c r="B39" s="26"/>
      <c r="C39" s="26"/>
      <c r="D39" s="26"/>
      <c r="E39" s="28"/>
      <c r="F39" s="28"/>
      <c r="G39" s="31"/>
      <c r="H39" s="31"/>
      <c r="I39" s="104"/>
      <c r="J39" s="8"/>
    </row>
    <row r="40" spans="1:12" x14ac:dyDescent="0.2">
      <c r="A40" s="102"/>
      <c r="B40" s="26" t="s">
        <v>367</v>
      </c>
      <c r="C40" s="33"/>
      <c r="D40" s="26"/>
      <c r="E40" s="28"/>
      <c r="F40" s="28"/>
      <c r="G40" s="31"/>
      <c r="H40" s="31"/>
      <c r="I40" s="104"/>
      <c r="J40" s="8"/>
    </row>
    <row r="41" spans="1:12" ht="25.5" x14ac:dyDescent="0.2">
      <c r="A41" s="102"/>
      <c r="B41" s="26">
        <v>90996</v>
      </c>
      <c r="C41" s="35" t="s">
        <v>368</v>
      </c>
      <c r="D41" s="26" t="s">
        <v>259</v>
      </c>
      <c r="E41" s="28">
        <v>40</v>
      </c>
      <c r="F41" s="28">
        <v>12.82</v>
      </c>
      <c r="G41" s="31">
        <f>(1+$G$7)*F41</f>
        <v>16.666</v>
      </c>
      <c r="H41" s="31">
        <f>G41*E41</f>
        <v>666.64</v>
      </c>
      <c r="I41" s="104"/>
      <c r="J41" s="8"/>
    </row>
    <row r="42" spans="1:12" x14ac:dyDescent="0.2">
      <c r="A42" s="102"/>
      <c r="B42" s="26"/>
      <c r="C42" s="35"/>
      <c r="D42" s="26"/>
      <c r="E42" s="28"/>
      <c r="F42" s="28"/>
      <c r="G42" s="31"/>
      <c r="H42" s="31"/>
      <c r="I42" s="104"/>
      <c r="J42" s="8"/>
    </row>
    <row r="43" spans="1:12" x14ac:dyDescent="0.2">
      <c r="A43" s="81">
        <v>3</v>
      </c>
      <c r="B43" s="82"/>
      <c r="C43" s="83" t="s">
        <v>440</v>
      </c>
      <c r="D43" s="82"/>
      <c r="E43" s="84"/>
      <c r="F43" s="84"/>
      <c r="G43" s="85"/>
      <c r="H43" s="85"/>
      <c r="I43" s="86">
        <f>SUM(H44:H48)</f>
        <v>6649.7925000000005</v>
      </c>
      <c r="J43" s="8"/>
    </row>
    <row r="44" spans="1:12" ht="25.5" x14ac:dyDescent="0.2">
      <c r="A44" s="102"/>
      <c r="B44" s="26">
        <v>92259</v>
      </c>
      <c r="C44" s="35" t="s">
        <v>442</v>
      </c>
      <c r="D44" s="26" t="s">
        <v>346</v>
      </c>
      <c r="E44" s="28">
        <v>5</v>
      </c>
      <c r="F44" s="28">
        <v>323.85000000000002</v>
      </c>
      <c r="G44" s="31">
        <f>(1+$G$7)*F44</f>
        <v>421.00500000000005</v>
      </c>
      <c r="H44" s="31">
        <f>G44*E44</f>
        <v>2105.0250000000001</v>
      </c>
      <c r="I44" s="104"/>
      <c r="J44" s="8"/>
    </row>
    <row r="45" spans="1:12" ht="38.25" x14ac:dyDescent="0.2">
      <c r="A45" s="102"/>
      <c r="B45" s="26">
        <v>92544</v>
      </c>
      <c r="C45" s="35" t="s">
        <v>443</v>
      </c>
      <c r="D45" s="26" t="s">
        <v>259</v>
      </c>
      <c r="E45" s="28">
        <f>10.5*6</f>
        <v>63</v>
      </c>
      <c r="F45" s="28">
        <v>12.6</v>
      </c>
      <c r="G45" s="31">
        <f>(1+$G$7)*F45</f>
        <v>16.38</v>
      </c>
      <c r="H45" s="31">
        <f>G45*E45</f>
        <v>1031.9399999999998</v>
      </c>
      <c r="I45" s="104"/>
      <c r="J45" s="8"/>
    </row>
    <row r="46" spans="1:12" ht="25.5" x14ac:dyDescent="0.2">
      <c r="A46" s="102"/>
      <c r="B46" s="26">
        <v>94207</v>
      </c>
      <c r="C46" s="35" t="s">
        <v>433</v>
      </c>
      <c r="D46" s="26" t="s">
        <v>259</v>
      </c>
      <c r="E46" s="28">
        <f>10.5*6</f>
        <v>63</v>
      </c>
      <c r="F46" s="28">
        <v>31</v>
      </c>
      <c r="G46" s="31">
        <f>(1+$G$7)*F46</f>
        <v>40.300000000000004</v>
      </c>
      <c r="H46" s="31">
        <f>G46*E46</f>
        <v>2538.9</v>
      </c>
      <c r="I46" s="104"/>
      <c r="J46" s="8"/>
    </row>
    <row r="47" spans="1:12" ht="25.5" x14ac:dyDescent="0.2">
      <c r="A47" s="102"/>
      <c r="B47" s="26">
        <v>94223</v>
      </c>
      <c r="C47" s="35" t="s">
        <v>432</v>
      </c>
      <c r="D47" s="26" t="s">
        <v>1</v>
      </c>
      <c r="E47" s="28">
        <v>10.5</v>
      </c>
      <c r="F47" s="28">
        <v>38.549999999999997</v>
      </c>
      <c r="G47" s="31">
        <f>(1+$G$7)*F47</f>
        <v>50.114999999999995</v>
      </c>
      <c r="H47" s="31">
        <f>G47*E47</f>
        <v>526.20749999999998</v>
      </c>
      <c r="I47" s="104"/>
      <c r="J47" s="8"/>
    </row>
    <row r="48" spans="1:12" ht="25.5" x14ac:dyDescent="0.2">
      <c r="A48" s="102"/>
      <c r="B48" s="26">
        <v>94231</v>
      </c>
      <c r="C48" s="35" t="s">
        <v>444</v>
      </c>
      <c r="D48" s="26" t="s">
        <v>1</v>
      </c>
      <c r="E48" s="28">
        <v>10</v>
      </c>
      <c r="F48" s="28">
        <v>34.44</v>
      </c>
      <c r="G48" s="31">
        <f>(1+$G$7)*F48</f>
        <v>44.771999999999998</v>
      </c>
      <c r="H48" s="31">
        <f>G48*E48</f>
        <v>447.71999999999997</v>
      </c>
      <c r="I48" s="104"/>
      <c r="J48" s="8"/>
    </row>
    <row r="49" spans="1:12" x14ac:dyDescent="0.2">
      <c r="A49" s="102"/>
      <c r="B49" s="26"/>
      <c r="C49" s="35"/>
      <c r="D49" s="26"/>
      <c r="E49" s="28"/>
      <c r="F49" s="28"/>
      <c r="G49" s="31"/>
      <c r="H49" s="31"/>
      <c r="I49" s="103"/>
      <c r="J49" s="8"/>
    </row>
    <row r="50" spans="1:12" x14ac:dyDescent="0.2">
      <c r="A50" s="81">
        <v>4</v>
      </c>
      <c r="B50" s="82"/>
      <c r="C50" s="83" t="s">
        <v>413</v>
      </c>
      <c r="D50" s="82"/>
      <c r="E50" s="84"/>
      <c r="F50" s="84"/>
      <c r="G50" s="85"/>
      <c r="H50" s="85"/>
      <c r="I50" s="86">
        <f>SUM(H51:H70)</f>
        <v>20443.019999999997</v>
      </c>
      <c r="J50" s="8"/>
    </row>
    <row r="51" spans="1:12" x14ac:dyDescent="0.2">
      <c r="A51" s="102"/>
      <c r="B51" s="26" t="s">
        <v>369</v>
      </c>
      <c r="C51" s="35"/>
      <c r="D51" s="26"/>
      <c r="E51" s="28"/>
      <c r="F51" s="44"/>
      <c r="G51" s="31"/>
      <c r="H51" s="31"/>
      <c r="I51" s="104"/>
      <c r="J51" s="8"/>
    </row>
    <row r="52" spans="1:12" ht="25.5" x14ac:dyDescent="0.2">
      <c r="A52" s="102"/>
      <c r="B52" s="26">
        <v>87479</v>
      </c>
      <c r="C52" s="35" t="s">
        <v>431</v>
      </c>
      <c r="D52" s="26" t="s">
        <v>259</v>
      </c>
      <c r="E52" s="28">
        <v>67.5</v>
      </c>
      <c r="F52" s="44">
        <v>47.02</v>
      </c>
      <c r="G52" s="31">
        <f>(1+$G$7)*F52</f>
        <v>61.126000000000005</v>
      </c>
      <c r="H52" s="31">
        <f>G52*E52</f>
        <v>4126.0050000000001</v>
      </c>
      <c r="I52" s="104"/>
      <c r="J52" s="8"/>
    </row>
    <row r="53" spans="1:12" x14ac:dyDescent="0.2">
      <c r="A53" s="102"/>
      <c r="B53" s="26" t="s">
        <v>369</v>
      </c>
      <c r="C53" s="35"/>
      <c r="D53" s="26"/>
      <c r="E53" s="28"/>
      <c r="F53" s="28"/>
      <c r="G53" s="31"/>
      <c r="H53" s="31"/>
      <c r="I53" s="104"/>
      <c r="J53" s="8"/>
    </row>
    <row r="54" spans="1:12" ht="25.5" x14ac:dyDescent="0.2">
      <c r="A54" s="102"/>
      <c r="B54" s="26">
        <v>87477</v>
      </c>
      <c r="C54" s="35" t="s">
        <v>430</v>
      </c>
      <c r="D54" s="26" t="s">
        <v>259</v>
      </c>
      <c r="E54" s="28">
        <v>30</v>
      </c>
      <c r="F54" s="44">
        <v>32.74</v>
      </c>
      <c r="G54" s="31">
        <f>(1+$G$7)*F54</f>
        <v>42.562000000000005</v>
      </c>
      <c r="H54" s="31">
        <f>G54*E54</f>
        <v>1276.8600000000001</v>
      </c>
      <c r="I54" s="104"/>
      <c r="J54" s="8"/>
    </row>
    <row r="55" spans="1:12" x14ac:dyDescent="0.2">
      <c r="A55" s="102"/>
      <c r="B55" s="26"/>
      <c r="C55" s="36"/>
      <c r="D55" s="26"/>
      <c r="E55" s="28"/>
      <c r="F55" s="28"/>
      <c r="G55" s="31"/>
      <c r="H55" s="31"/>
      <c r="I55" s="104"/>
      <c r="J55" s="8"/>
    </row>
    <row r="56" spans="1:12" x14ac:dyDescent="0.2">
      <c r="A56" s="102"/>
      <c r="B56" s="26"/>
      <c r="C56" s="36" t="s">
        <v>370</v>
      </c>
      <c r="D56" s="26"/>
      <c r="E56" s="28"/>
      <c r="F56" s="28"/>
      <c r="G56" s="31"/>
      <c r="H56" s="31"/>
      <c r="I56" s="104"/>
      <c r="J56" s="8"/>
      <c r="K56" s="10"/>
      <c r="L56" s="10"/>
    </row>
    <row r="57" spans="1:12" x14ac:dyDescent="0.2">
      <c r="A57" s="102"/>
      <c r="B57" s="26"/>
      <c r="C57" s="36" t="s">
        <v>371</v>
      </c>
      <c r="D57" s="26"/>
      <c r="E57" s="28"/>
      <c r="F57" s="28"/>
      <c r="G57" s="31"/>
      <c r="H57" s="31"/>
      <c r="I57" s="104"/>
      <c r="J57" s="8"/>
      <c r="K57" s="10"/>
      <c r="L57" s="10"/>
    </row>
    <row r="58" spans="1:12" x14ac:dyDescent="0.2">
      <c r="A58" s="102"/>
      <c r="B58" s="26"/>
      <c r="C58" s="36" t="s">
        <v>372</v>
      </c>
      <c r="D58" s="26"/>
      <c r="E58" s="28"/>
      <c r="F58" s="28"/>
      <c r="G58" s="31"/>
      <c r="H58" s="31"/>
      <c r="I58" s="104"/>
      <c r="J58" s="8"/>
      <c r="K58" s="10"/>
      <c r="L58" s="10"/>
    </row>
    <row r="59" spans="1:12" ht="25.5" x14ac:dyDescent="0.2">
      <c r="A59" s="102"/>
      <c r="B59" s="26">
        <v>73933</v>
      </c>
      <c r="C59" s="36" t="s">
        <v>373</v>
      </c>
      <c r="D59" s="26" t="s">
        <v>259</v>
      </c>
      <c r="E59" s="28">
        <v>5.25</v>
      </c>
      <c r="F59" s="28">
        <v>505</v>
      </c>
      <c r="G59" s="31">
        <f>(1+$G$7)*F59</f>
        <v>656.5</v>
      </c>
      <c r="H59" s="31">
        <f>G59*E59</f>
        <v>3446.625</v>
      </c>
      <c r="I59" s="104"/>
      <c r="J59" s="8"/>
      <c r="K59" s="10"/>
      <c r="L59" s="10"/>
    </row>
    <row r="60" spans="1:12" x14ac:dyDescent="0.2">
      <c r="A60" s="102"/>
      <c r="B60" s="26"/>
      <c r="C60" s="35" t="s">
        <v>374</v>
      </c>
      <c r="D60" s="26"/>
      <c r="E60" s="28"/>
      <c r="F60" s="28"/>
      <c r="G60" s="31"/>
      <c r="H60" s="31"/>
      <c r="I60" s="104"/>
      <c r="J60" s="8"/>
      <c r="K60" s="8"/>
    </row>
    <row r="61" spans="1:12" x14ac:dyDescent="0.2">
      <c r="A61" s="102"/>
      <c r="B61" s="26"/>
      <c r="C61" s="36" t="s">
        <v>375</v>
      </c>
      <c r="D61" s="26"/>
      <c r="E61" s="28"/>
      <c r="F61" s="28"/>
      <c r="G61" s="31"/>
      <c r="H61" s="31"/>
      <c r="I61" s="103"/>
      <c r="J61" s="8"/>
      <c r="L61" s="8"/>
    </row>
    <row r="62" spans="1:12" x14ac:dyDescent="0.2">
      <c r="A62" s="102"/>
      <c r="B62" s="26"/>
      <c r="C62" s="36" t="s">
        <v>376</v>
      </c>
      <c r="D62" s="26"/>
      <c r="E62" s="28"/>
      <c r="F62" s="28"/>
      <c r="G62" s="31"/>
      <c r="H62" s="31"/>
      <c r="I62" s="104"/>
      <c r="J62" s="8"/>
    </row>
    <row r="63" spans="1:12" x14ac:dyDescent="0.2">
      <c r="A63" s="102"/>
      <c r="B63" s="26"/>
      <c r="C63" s="36" t="s">
        <v>377</v>
      </c>
      <c r="D63" s="26"/>
      <c r="E63" s="28"/>
      <c r="F63" s="28"/>
      <c r="G63" s="31"/>
      <c r="H63" s="31"/>
      <c r="I63" s="104"/>
      <c r="J63" s="8"/>
    </row>
    <row r="64" spans="1:12" ht="25.5" x14ac:dyDescent="0.2">
      <c r="A64" s="102"/>
      <c r="B64" s="26">
        <v>94559</v>
      </c>
      <c r="C64" s="35" t="s">
        <v>378</v>
      </c>
      <c r="D64" s="26" t="s">
        <v>259</v>
      </c>
      <c r="E64" s="28">
        <v>6.1</v>
      </c>
      <c r="F64" s="28">
        <v>1105</v>
      </c>
      <c r="G64" s="31">
        <f>(1+$G$7)*F64</f>
        <v>1436.5</v>
      </c>
      <c r="H64" s="31">
        <f>G64*E64</f>
        <v>8762.65</v>
      </c>
      <c r="I64" s="104"/>
      <c r="J64" s="8"/>
    </row>
    <row r="65" spans="1:10" x14ac:dyDescent="0.2">
      <c r="A65" s="102"/>
      <c r="B65" s="26"/>
      <c r="C65" s="35"/>
      <c r="D65" s="26"/>
      <c r="E65" s="28"/>
      <c r="F65" s="28"/>
      <c r="G65" s="31"/>
      <c r="H65" s="31"/>
      <c r="I65" s="104"/>
      <c r="J65" s="8"/>
    </row>
    <row r="66" spans="1:10" x14ac:dyDescent="0.2">
      <c r="A66" s="102"/>
      <c r="B66" s="26"/>
      <c r="C66" s="35" t="s">
        <v>380</v>
      </c>
      <c r="D66" s="26"/>
      <c r="E66" s="28"/>
      <c r="F66" s="28"/>
      <c r="G66" s="31"/>
      <c r="H66" s="31"/>
      <c r="I66" s="104"/>
      <c r="J66" s="8"/>
    </row>
    <row r="67" spans="1:10" ht="25.5" x14ac:dyDescent="0.2">
      <c r="A67" s="102"/>
      <c r="B67" s="26"/>
      <c r="C67" s="35" t="s">
        <v>379</v>
      </c>
      <c r="D67" s="26" t="s">
        <v>259</v>
      </c>
      <c r="E67" s="28">
        <v>11.5</v>
      </c>
      <c r="F67" s="28">
        <v>140</v>
      </c>
      <c r="G67" s="31">
        <f>(1+$G$7)*F67</f>
        <v>182</v>
      </c>
      <c r="H67" s="31">
        <f>G67*E67</f>
        <v>2093</v>
      </c>
      <c r="I67" s="104"/>
      <c r="J67" s="8"/>
    </row>
    <row r="68" spans="1:10" x14ac:dyDescent="0.2">
      <c r="A68" s="102"/>
      <c r="B68" s="26"/>
      <c r="C68" s="35" t="s">
        <v>381</v>
      </c>
      <c r="D68" s="26"/>
      <c r="E68" s="28"/>
      <c r="F68" s="28"/>
      <c r="G68" s="31"/>
      <c r="H68" s="31"/>
      <c r="I68" s="104"/>
      <c r="J68" s="8"/>
    </row>
    <row r="69" spans="1:10" ht="25.5" x14ac:dyDescent="0.2">
      <c r="A69" s="102"/>
      <c r="B69" s="26">
        <v>86900</v>
      </c>
      <c r="C69" s="35" t="s">
        <v>446</v>
      </c>
      <c r="D69" s="26" t="s">
        <v>346</v>
      </c>
      <c r="E69" s="28">
        <v>3</v>
      </c>
      <c r="F69" s="28">
        <v>145.31</v>
      </c>
      <c r="G69" s="31">
        <f>(1+$G$7)*F69</f>
        <v>188.90300000000002</v>
      </c>
      <c r="H69" s="31">
        <f>G69*E69</f>
        <v>566.70900000000006</v>
      </c>
      <c r="I69" s="103"/>
      <c r="J69" s="8"/>
    </row>
    <row r="70" spans="1:10" ht="25.5" x14ac:dyDescent="0.2">
      <c r="A70" s="102"/>
      <c r="B70" s="26">
        <v>86906</v>
      </c>
      <c r="C70" s="35" t="s">
        <v>445</v>
      </c>
      <c r="D70" s="26" t="s">
        <v>346</v>
      </c>
      <c r="E70" s="28">
        <v>3</v>
      </c>
      <c r="F70" s="28">
        <v>43.89</v>
      </c>
      <c r="G70" s="31">
        <f>(1+$G$7)*F70</f>
        <v>57.057000000000002</v>
      </c>
      <c r="H70" s="31">
        <f>G70*E70</f>
        <v>171.17099999999999</v>
      </c>
      <c r="I70" s="104"/>
      <c r="J70" s="8"/>
    </row>
    <row r="71" spans="1:10" x14ac:dyDescent="0.2">
      <c r="A71" s="102"/>
      <c r="B71" s="26"/>
      <c r="C71" s="35"/>
      <c r="D71" s="26"/>
      <c r="E71" s="28"/>
      <c r="F71" s="28"/>
      <c r="G71" s="31"/>
      <c r="H71" s="31"/>
      <c r="I71" s="104"/>
      <c r="J71" s="8"/>
    </row>
    <row r="72" spans="1:10" x14ac:dyDescent="0.2">
      <c r="A72" s="81">
        <v>5</v>
      </c>
      <c r="B72" s="82"/>
      <c r="C72" s="83" t="s">
        <v>414</v>
      </c>
      <c r="D72" s="82"/>
      <c r="E72" s="84"/>
      <c r="F72" s="84"/>
      <c r="G72" s="85"/>
      <c r="H72" s="85"/>
      <c r="I72" s="86">
        <f>SUM(H76:H138)</f>
        <v>6413.121000000001</v>
      </c>
      <c r="J72" s="8"/>
    </row>
    <row r="73" spans="1:10" x14ac:dyDescent="0.2">
      <c r="A73" s="102"/>
      <c r="B73" s="26"/>
      <c r="C73" s="35" t="s">
        <v>392</v>
      </c>
      <c r="D73" s="26"/>
      <c r="E73" s="28"/>
      <c r="F73" s="28"/>
      <c r="G73" s="31"/>
      <c r="H73" s="31"/>
      <c r="I73" s="103"/>
      <c r="J73" s="8"/>
    </row>
    <row r="74" spans="1:10" x14ac:dyDescent="0.2">
      <c r="A74" s="102"/>
      <c r="B74" s="26"/>
      <c r="C74" s="46" t="s">
        <v>53</v>
      </c>
      <c r="D74" s="46"/>
      <c r="E74" s="28"/>
      <c r="F74" s="28"/>
      <c r="G74" s="31"/>
      <c r="H74" s="31"/>
      <c r="I74" s="104"/>
      <c r="J74" s="8"/>
    </row>
    <row r="75" spans="1:10" x14ac:dyDescent="0.2">
      <c r="A75" s="102"/>
      <c r="B75" s="26"/>
      <c r="C75" s="46" t="s">
        <v>54</v>
      </c>
      <c r="D75" s="46"/>
      <c r="E75" s="28"/>
      <c r="F75" s="28"/>
      <c r="G75" s="31"/>
      <c r="H75" s="31"/>
      <c r="I75" s="104"/>
      <c r="J75" s="8"/>
    </row>
    <row r="76" spans="1:10" x14ac:dyDescent="0.2">
      <c r="A76" s="102"/>
      <c r="B76" s="26">
        <v>91925</v>
      </c>
      <c r="C76" s="46" t="s">
        <v>55</v>
      </c>
      <c r="D76" s="47" t="s">
        <v>382</v>
      </c>
      <c r="E76" s="28">
        <v>100</v>
      </c>
      <c r="F76" s="28">
        <v>1.5</v>
      </c>
      <c r="G76" s="31">
        <f t="shared" ref="G76:G78" si="0">(1+$G$7)*F76</f>
        <v>1.9500000000000002</v>
      </c>
      <c r="H76" s="31">
        <f t="shared" ref="H76:H78" si="1">G76*E76</f>
        <v>195.00000000000003</v>
      </c>
      <c r="I76" s="104"/>
      <c r="J76" s="8"/>
    </row>
    <row r="77" spans="1:10" x14ac:dyDescent="0.2">
      <c r="A77" s="102"/>
      <c r="B77" s="26">
        <v>91926</v>
      </c>
      <c r="C77" s="46" t="s">
        <v>59</v>
      </c>
      <c r="D77" s="47" t="s">
        <v>383</v>
      </c>
      <c r="E77" s="28">
        <v>100</v>
      </c>
      <c r="F77" s="28">
        <v>2.5</v>
      </c>
      <c r="G77" s="31">
        <f t="shared" si="0"/>
        <v>3.25</v>
      </c>
      <c r="H77" s="31">
        <f t="shared" si="1"/>
        <v>325</v>
      </c>
      <c r="I77" s="104"/>
      <c r="J77" s="8"/>
    </row>
    <row r="78" spans="1:10" x14ac:dyDescent="0.2">
      <c r="A78" s="102"/>
      <c r="B78" s="26">
        <v>91928</v>
      </c>
      <c r="C78" s="46" t="s">
        <v>63</v>
      </c>
      <c r="D78" s="47" t="s">
        <v>384</v>
      </c>
      <c r="E78" s="28">
        <v>20</v>
      </c>
      <c r="F78" s="28">
        <v>4</v>
      </c>
      <c r="G78" s="31">
        <f t="shared" si="0"/>
        <v>5.2</v>
      </c>
      <c r="H78" s="31">
        <f t="shared" si="1"/>
        <v>104</v>
      </c>
      <c r="I78" s="104"/>
      <c r="J78" s="8"/>
    </row>
    <row r="79" spans="1:10" x14ac:dyDescent="0.2">
      <c r="A79" s="102"/>
      <c r="B79" s="26"/>
      <c r="C79" s="45" t="s">
        <v>74</v>
      </c>
      <c r="D79" s="46"/>
      <c r="E79" s="28"/>
      <c r="F79" s="28"/>
      <c r="G79" s="31"/>
      <c r="H79" s="31"/>
      <c r="I79" s="104"/>
      <c r="J79" s="8"/>
    </row>
    <row r="80" spans="1:10" x14ac:dyDescent="0.2">
      <c r="A80" s="102"/>
      <c r="B80" s="26"/>
      <c r="C80" s="46" t="s">
        <v>76</v>
      </c>
      <c r="D80" s="46"/>
      <c r="E80" s="28"/>
      <c r="F80" s="28"/>
      <c r="G80" s="31"/>
      <c r="H80" s="31"/>
      <c r="I80" s="103"/>
      <c r="J80" s="8"/>
    </row>
    <row r="81" spans="1:11" x14ac:dyDescent="0.2">
      <c r="A81" s="102"/>
      <c r="B81" s="21"/>
      <c r="C81" s="21"/>
      <c r="D81" s="21"/>
      <c r="E81" s="105"/>
      <c r="F81" s="21"/>
      <c r="G81" s="21"/>
      <c r="H81" s="21"/>
      <c r="I81" s="104"/>
      <c r="J81" s="8"/>
    </row>
    <row r="82" spans="1:11" ht="38.25" x14ac:dyDescent="0.2">
      <c r="A82" s="102"/>
      <c r="B82" s="26">
        <v>95814</v>
      </c>
      <c r="C82" s="46" t="s">
        <v>429</v>
      </c>
      <c r="D82" s="47" t="s">
        <v>346</v>
      </c>
      <c r="E82" s="28">
        <v>16</v>
      </c>
      <c r="F82" s="28">
        <v>15.43</v>
      </c>
      <c r="G82" s="31">
        <f t="shared" ref="G82" si="2">(1+$G$7)*F82</f>
        <v>20.059000000000001</v>
      </c>
      <c r="H82" s="31">
        <f t="shared" ref="H82" si="3">G82*E82</f>
        <v>320.94400000000002</v>
      </c>
      <c r="I82" s="104"/>
      <c r="J82" s="8"/>
      <c r="K82" s="8"/>
    </row>
    <row r="83" spans="1:11" x14ac:dyDescent="0.2">
      <c r="A83" s="102"/>
      <c r="B83" s="26">
        <v>91956</v>
      </c>
      <c r="C83" s="46" t="s">
        <v>385</v>
      </c>
      <c r="D83" s="47" t="s">
        <v>41</v>
      </c>
      <c r="E83" s="28">
        <v>5</v>
      </c>
      <c r="F83" s="28">
        <v>32</v>
      </c>
      <c r="G83" s="31">
        <f>(1+$G$7)*F83</f>
        <v>41.6</v>
      </c>
      <c r="H83" s="31">
        <f>G83*E83</f>
        <v>208</v>
      </c>
      <c r="I83" s="104"/>
      <c r="J83" s="8"/>
    </row>
    <row r="84" spans="1:11" x14ac:dyDescent="0.2">
      <c r="A84" s="102"/>
      <c r="B84" s="26">
        <v>91994</v>
      </c>
      <c r="C84" s="46" t="s">
        <v>387</v>
      </c>
      <c r="D84" s="47" t="s">
        <v>386</v>
      </c>
      <c r="E84" s="28">
        <v>11</v>
      </c>
      <c r="F84" s="28">
        <v>18</v>
      </c>
      <c r="G84" s="31">
        <f t="shared" ref="G84" si="4">(1+$G$7)*F84</f>
        <v>23.400000000000002</v>
      </c>
      <c r="H84" s="31">
        <f t="shared" ref="H84" si="5">G84*E84</f>
        <v>257.40000000000003</v>
      </c>
      <c r="I84" s="103"/>
      <c r="J84" s="8"/>
    </row>
    <row r="85" spans="1:11" x14ac:dyDescent="0.2">
      <c r="A85" s="102"/>
      <c r="B85" s="26"/>
      <c r="C85" s="45" t="s">
        <v>89</v>
      </c>
      <c r="D85" s="46"/>
      <c r="E85" s="28"/>
      <c r="F85" s="28"/>
      <c r="G85" s="26"/>
      <c r="H85" s="26"/>
      <c r="I85" s="104"/>
      <c r="J85" s="8"/>
      <c r="K85" s="8"/>
    </row>
    <row r="86" spans="1:11" x14ac:dyDescent="0.2">
      <c r="A86" s="102"/>
      <c r="B86" s="26"/>
      <c r="C86" s="46" t="s">
        <v>90</v>
      </c>
      <c r="D86" s="46"/>
      <c r="E86" s="28"/>
      <c r="F86" s="28"/>
      <c r="G86" s="31"/>
      <c r="H86" s="31"/>
      <c r="I86" s="104"/>
      <c r="J86" s="8"/>
    </row>
    <row r="87" spans="1:11" x14ac:dyDescent="0.2">
      <c r="A87" s="102"/>
      <c r="B87" s="26" t="s">
        <v>393</v>
      </c>
      <c r="C87" s="46" t="s">
        <v>91</v>
      </c>
      <c r="D87" s="47" t="s">
        <v>33</v>
      </c>
      <c r="E87" s="28">
        <v>3</v>
      </c>
      <c r="F87" s="28">
        <v>60</v>
      </c>
      <c r="G87" s="31">
        <f t="shared" ref="G87:G88" si="6">(1+$G$7)*F87</f>
        <v>78</v>
      </c>
      <c r="H87" s="31">
        <f t="shared" ref="H87:H88" si="7">G87*E87</f>
        <v>234</v>
      </c>
      <c r="I87" s="104"/>
      <c r="J87" s="8"/>
    </row>
    <row r="88" spans="1:11" x14ac:dyDescent="0.2">
      <c r="A88" s="102"/>
      <c r="B88" s="26" t="s">
        <v>393</v>
      </c>
      <c r="C88" s="46" t="s">
        <v>94</v>
      </c>
      <c r="D88" s="47" t="s">
        <v>36</v>
      </c>
      <c r="E88" s="28">
        <v>1</v>
      </c>
      <c r="F88" s="28">
        <v>60</v>
      </c>
      <c r="G88" s="31">
        <f t="shared" si="6"/>
        <v>78</v>
      </c>
      <c r="H88" s="31">
        <f t="shared" si="7"/>
        <v>78</v>
      </c>
      <c r="I88" s="104"/>
      <c r="J88" s="8"/>
    </row>
    <row r="89" spans="1:11" x14ac:dyDescent="0.2">
      <c r="A89" s="102"/>
      <c r="B89" s="26"/>
      <c r="C89" s="46" t="s">
        <v>96</v>
      </c>
      <c r="D89" s="46"/>
      <c r="E89" s="28"/>
      <c r="F89" s="28"/>
      <c r="G89" s="31"/>
      <c r="H89" s="31"/>
      <c r="I89" s="104"/>
      <c r="J89" s="8"/>
    </row>
    <row r="90" spans="1:11" x14ac:dyDescent="0.2">
      <c r="A90" s="102"/>
      <c r="B90" s="26"/>
      <c r="C90" s="46" t="s">
        <v>97</v>
      </c>
      <c r="D90" s="46"/>
      <c r="E90" s="28"/>
      <c r="F90" s="28"/>
      <c r="G90" s="31"/>
      <c r="H90" s="31"/>
      <c r="I90" s="103"/>
      <c r="J90" s="8"/>
    </row>
    <row r="91" spans="1:11" x14ac:dyDescent="0.2">
      <c r="A91" s="102"/>
      <c r="B91" s="26">
        <v>91863</v>
      </c>
      <c r="C91" s="46" t="s">
        <v>99</v>
      </c>
      <c r="D91" s="47" t="s">
        <v>388</v>
      </c>
      <c r="E91" s="28">
        <v>60</v>
      </c>
      <c r="F91" s="28">
        <v>9</v>
      </c>
      <c r="G91" s="31">
        <f t="shared" ref="G91" si="8">(1+$G$7)*F91</f>
        <v>11.700000000000001</v>
      </c>
      <c r="H91" s="31">
        <f t="shared" ref="H91" si="9">G91*E91</f>
        <v>702.00000000000011</v>
      </c>
      <c r="I91" s="104"/>
      <c r="J91" s="8"/>
    </row>
    <row r="92" spans="1:11" x14ac:dyDescent="0.2">
      <c r="A92" s="102"/>
      <c r="B92" s="26"/>
      <c r="C92" s="46"/>
      <c r="D92" s="46"/>
      <c r="E92" s="28"/>
      <c r="F92" s="28"/>
      <c r="G92" s="31"/>
      <c r="H92" s="31"/>
      <c r="I92" s="104"/>
      <c r="J92" s="8"/>
      <c r="K92" s="10"/>
    </row>
    <row r="93" spans="1:11" x14ac:dyDescent="0.2">
      <c r="A93" s="102"/>
      <c r="B93" s="26"/>
      <c r="C93" s="46" t="s">
        <v>119</v>
      </c>
      <c r="D93" s="46"/>
      <c r="E93" s="28"/>
      <c r="F93" s="28"/>
      <c r="G93" s="31"/>
      <c r="H93" s="31"/>
      <c r="I93" s="104"/>
      <c r="J93" s="8"/>
    </row>
    <row r="94" spans="1:11" x14ac:dyDescent="0.2">
      <c r="A94" s="102"/>
      <c r="B94" s="26"/>
      <c r="C94" s="46" t="s">
        <v>120</v>
      </c>
      <c r="D94" s="46"/>
      <c r="E94" s="28"/>
      <c r="F94" s="28"/>
      <c r="G94" s="31"/>
      <c r="H94" s="31"/>
      <c r="I94" s="104"/>
      <c r="J94" s="8"/>
    </row>
    <row r="95" spans="1:11" x14ac:dyDescent="0.2">
      <c r="A95" s="102"/>
      <c r="B95" s="26" t="s">
        <v>394</v>
      </c>
      <c r="C95" s="46" t="s">
        <v>121</v>
      </c>
      <c r="D95" s="47" t="s">
        <v>386</v>
      </c>
      <c r="E95" s="28">
        <v>11</v>
      </c>
      <c r="F95" s="28">
        <v>40</v>
      </c>
      <c r="G95" s="31">
        <f t="shared" ref="G95" si="10">(1+$G$7)*F95</f>
        <v>52</v>
      </c>
      <c r="H95" s="31">
        <f t="shared" ref="H95" si="11">G95*E95</f>
        <v>572</v>
      </c>
      <c r="I95" s="104"/>
      <c r="J95" s="8"/>
    </row>
    <row r="96" spans="1:11" x14ac:dyDescent="0.2">
      <c r="A96" s="102"/>
      <c r="B96" s="26"/>
      <c r="C96" s="46" t="s">
        <v>125</v>
      </c>
      <c r="D96" s="46"/>
      <c r="E96" s="28"/>
      <c r="F96" s="28"/>
      <c r="G96" s="31"/>
      <c r="H96" s="31"/>
      <c r="I96" s="104"/>
      <c r="J96" s="8"/>
    </row>
    <row r="97" spans="1:10" x14ac:dyDescent="0.2">
      <c r="A97" s="102"/>
      <c r="B97" s="26"/>
      <c r="C97" s="46" t="s">
        <v>128</v>
      </c>
      <c r="D97" s="46"/>
      <c r="E97" s="28"/>
      <c r="F97" s="28"/>
      <c r="G97" s="31"/>
      <c r="H97" s="31"/>
      <c r="I97" s="104"/>
      <c r="J97" s="8"/>
    </row>
    <row r="98" spans="1:10" x14ac:dyDescent="0.2">
      <c r="A98" s="102"/>
      <c r="B98" s="26"/>
      <c r="C98" s="46" t="s">
        <v>129</v>
      </c>
      <c r="D98" s="47" t="s">
        <v>386</v>
      </c>
      <c r="E98" s="28">
        <v>11</v>
      </c>
      <c r="F98" s="28">
        <v>30</v>
      </c>
      <c r="G98" s="31">
        <f t="shared" ref="G98" si="12">(1+$G$7)*F98</f>
        <v>39</v>
      </c>
      <c r="H98" s="31">
        <f t="shared" ref="H98" si="13">G98*E98</f>
        <v>429</v>
      </c>
      <c r="I98" s="104"/>
      <c r="J98" s="8"/>
    </row>
    <row r="99" spans="1:10" x14ac:dyDescent="0.2">
      <c r="A99" s="102"/>
      <c r="B99" s="26"/>
      <c r="C99" s="46" t="s">
        <v>389</v>
      </c>
      <c r="D99" s="46"/>
      <c r="E99" s="38"/>
      <c r="F99" s="38"/>
      <c r="G99" s="31"/>
      <c r="H99" s="31"/>
      <c r="I99" s="104"/>
      <c r="J99" s="8"/>
    </row>
    <row r="100" spans="1:10" x14ac:dyDescent="0.2">
      <c r="A100" s="102"/>
      <c r="B100" s="26"/>
      <c r="C100" s="46" t="s">
        <v>428</v>
      </c>
      <c r="D100" s="46"/>
      <c r="E100" s="38"/>
      <c r="F100" s="38"/>
      <c r="G100" s="31"/>
      <c r="H100" s="31"/>
      <c r="I100" s="104"/>
      <c r="J100" s="8"/>
    </row>
    <row r="101" spans="1:10" x14ac:dyDescent="0.2">
      <c r="A101" s="102"/>
      <c r="B101" s="26" t="s">
        <v>426</v>
      </c>
      <c r="C101" s="46" t="s">
        <v>390</v>
      </c>
      <c r="D101" s="47" t="s">
        <v>36</v>
      </c>
      <c r="E101" s="38">
        <v>1</v>
      </c>
      <c r="F101" s="38">
        <v>100</v>
      </c>
      <c r="G101" s="31">
        <f t="shared" ref="G101" si="14">(1+$G$7)*F101</f>
        <v>130</v>
      </c>
      <c r="H101" s="31">
        <f t="shared" ref="H101" si="15">G101*E101</f>
        <v>130</v>
      </c>
      <c r="I101" s="104"/>
      <c r="J101" s="8"/>
    </row>
    <row r="102" spans="1:10" x14ac:dyDescent="0.2">
      <c r="A102" s="102"/>
      <c r="B102" s="26"/>
      <c r="C102" s="46" t="s">
        <v>147</v>
      </c>
      <c r="D102" s="46"/>
      <c r="E102" s="38"/>
      <c r="F102" s="38"/>
      <c r="G102" s="31"/>
      <c r="H102" s="31"/>
      <c r="I102" s="104"/>
      <c r="J102" s="8"/>
    </row>
    <row r="103" spans="1:10" ht="38.25" x14ac:dyDescent="0.2">
      <c r="A103" s="102"/>
      <c r="B103" s="26">
        <v>95814</v>
      </c>
      <c r="C103" s="46" t="s">
        <v>427</v>
      </c>
      <c r="D103" s="47" t="s">
        <v>346</v>
      </c>
      <c r="E103" s="28">
        <v>3</v>
      </c>
      <c r="F103" s="28">
        <v>15.43</v>
      </c>
      <c r="G103" s="31">
        <f t="shared" ref="G103" si="16">(1+$G$7)*F103</f>
        <v>20.059000000000001</v>
      </c>
      <c r="H103" s="31">
        <f t="shared" ref="H103" si="17">G103*E103</f>
        <v>60.177000000000007</v>
      </c>
      <c r="I103" s="104"/>
      <c r="J103" s="8"/>
    </row>
    <row r="104" spans="1:10" x14ac:dyDescent="0.2">
      <c r="A104" s="102"/>
      <c r="B104" s="26"/>
      <c r="C104" s="46"/>
      <c r="D104" s="46"/>
      <c r="E104" s="38"/>
      <c r="F104" s="38"/>
      <c r="G104" s="31"/>
      <c r="H104" s="31"/>
      <c r="I104" s="104"/>
      <c r="J104" s="8"/>
    </row>
    <row r="105" spans="1:10" x14ac:dyDescent="0.2">
      <c r="A105" s="102"/>
      <c r="B105" s="26"/>
      <c r="C105" s="46" t="s">
        <v>395</v>
      </c>
      <c r="D105" s="47" t="s">
        <v>33</v>
      </c>
      <c r="E105" s="38">
        <v>3</v>
      </c>
      <c r="F105" s="38">
        <v>20</v>
      </c>
      <c r="G105" s="31">
        <f t="shared" ref="G105" si="18">(1+$G$7)*F105</f>
        <v>26</v>
      </c>
      <c r="H105" s="31">
        <f t="shared" ref="H105" si="19">G105*E105</f>
        <v>78</v>
      </c>
      <c r="I105" s="104"/>
      <c r="J105" s="8"/>
    </row>
    <row r="106" spans="1:10" x14ac:dyDescent="0.2">
      <c r="A106" s="102"/>
      <c r="B106" s="26"/>
      <c r="C106" s="46" t="s">
        <v>152</v>
      </c>
      <c r="D106" s="46"/>
      <c r="E106" s="38"/>
      <c r="F106" s="38"/>
      <c r="G106" s="31"/>
      <c r="H106" s="31"/>
      <c r="I106" s="104"/>
      <c r="J106" s="8"/>
    </row>
    <row r="107" spans="1:10" x14ac:dyDescent="0.2">
      <c r="A107" s="102"/>
      <c r="B107" s="26"/>
      <c r="C107" s="46" t="s">
        <v>396</v>
      </c>
      <c r="D107" s="46"/>
      <c r="E107" s="38"/>
      <c r="F107" s="38"/>
      <c r="G107" s="31"/>
      <c r="H107" s="31"/>
      <c r="I107" s="104"/>
      <c r="J107" s="8"/>
    </row>
    <row r="108" spans="1:10" x14ac:dyDescent="0.2">
      <c r="A108" s="102"/>
      <c r="B108" s="26"/>
      <c r="C108" s="46" t="s">
        <v>99</v>
      </c>
      <c r="D108" s="47" t="s">
        <v>391</v>
      </c>
      <c r="E108" s="38">
        <v>15</v>
      </c>
      <c r="F108" s="28">
        <v>9</v>
      </c>
      <c r="G108" s="31">
        <f t="shared" ref="G108" si="20">(1+$G$7)*F108</f>
        <v>11.700000000000001</v>
      </c>
      <c r="H108" s="31">
        <f t="shared" ref="H108" si="21">G108*E108</f>
        <v>175.50000000000003</v>
      </c>
      <c r="I108" s="104"/>
      <c r="J108" s="8"/>
    </row>
    <row r="109" spans="1:10" x14ac:dyDescent="0.2">
      <c r="A109" s="102"/>
      <c r="B109" s="26"/>
      <c r="C109" s="37"/>
      <c r="D109" s="37"/>
      <c r="E109" s="38"/>
      <c r="F109" s="38"/>
      <c r="G109" s="31"/>
      <c r="H109" s="31"/>
      <c r="I109" s="104"/>
      <c r="J109" s="8"/>
    </row>
    <row r="110" spans="1:10" x14ac:dyDescent="0.2">
      <c r="A110" s="102"/>
      <c r="B110" s="21"/>
      <c r="C110" s="21" t="s">
        <v>397</v>
      </c>
      <c r="D110" s="21"/>
      <c r="E110" s="105"/>
      <c r="F110" s="21"/>
      <c r="G110" s="21"/>
      <c r="H110" s="21"/>
      <c r="I110" s="104"/>
      <c r="J110" s="8"/>
    </row>
    <row r="111" spans="1:10" x14ac:dyDescent="0.2">
      <c r="A111" s="102"/>
      <c r="B111" s="26"/>
      <c r="C111" s="112" t="s">
        <v>184</v>
      </c>
      <c r="D111" s="112"/>
      <c r="E111" s="38"/>
      <c r="F111" s="38"/>
      <c r="G111" s="31"/>
      <c r="H111" s="31"/>
      <c r="I111" s="104"/>
      <c r="J111" s="8"/>
    </row>
    <row r="112" spans="1:10" x14ac:dyDescent="0.2">
      <c r="A112" s="102"/>
      <c r="B112" s="26"/>
      <c r="C112" s="112" t="s">
        <v>188</v>
      </c>
      <c r="D112" s="112"/>
      <c r="E112" s="38"/>
      <c r="F112" s="38"/>
      <c r="G112" s="31"/>
      <c r="H112" s="31"/>
      <c r="I112" s="104"/>
      <c r="J112" s="8"/>
    </row>
    <row r="113" spans="1:10" x14ac:dyDescent="0.2">
      <c r="A113" s="102"/>
      <c r="B113" s="26">
        <v>89724</v>
      </c>
      <c r="C113" s="112" t="s">
        <v>189</v>
      </c>
      <c r="D113" s="112" t="s">
        <v>187</v>
      </c>
      <c r="E113" s="38">
        <v>2</v>
      </c>
      <c r="F113" s="38">
        <v>8</v>
      </c>
      <c r="G113" s="31">
        <f t="shared" ref="G113" si="22">(1+$G$7)*F113</f>
        <v>10.4</v>
      </c>
      <c r="H113" s="31">
        <f t="shared" ref="H113" si="23">G113*E113</f>
        <v>20.8</v>
      </c>
      <c r="I113" s="104"/>
      <c r="J113" s="8"/>
    </row>
    <row r="114" spans="1:10" x14ac:dyDescent="0.2">
      <c r="A114" s="102"/>
      <c r="B114" s="26"/>
      <c r="C114" s="112" t="s">
        <v>190</v>
      </c>
      <c r="D114" s="112"/>
      <c r="E114" s="38"/>
      <c r="F114" s="38"/>
      <c r="G114" s="31"/>
      <c r="H114" s="31"/>
      <c r="I114" s="104"/>
      <c r="J114" s="8"/>
    </row>
    <row r="115" spans="1:10" x14ac:dyDescent="0.2">
      <c r="A115" s="102"/>
      <c r="B115" s="26">
        <v>89724</v>
      </c>
      <c r="C115" s="112" t="s">
        <v>189</v>
      </c>
      <c r="D115" s="112" t="s">
        <v>214</v>
      </c>
      <c r="E115" s="38">
        <v>5</v>
      </c>
      <c r="F115" s="38">
        <v>8</v>
      </c>
      <c r="G115" s="31">
        <f t="shared" ref="G115" si="24">(1+$G$7)*F115</f>
        <v>10.4</v>
      </c>
      <c r="H115" s="31">
        <f t="shared" ref="H115" si="25">G115*E115</f>
        <v>52</v>
      </c>
      <c r="I115" s="104"/>
      <c r="J115" s="8"/>
    </row>
    <row r="116" spans="1:10" x14ac:dyDescent="0.2">
      <c r="A116" s="102"/>
      <c r="B116" s="26"/>
      <c r="C116" s="112" t="s">
        <v>205</v>
      </c>
      <c r="D116" s="112"/>
      <c r="E116" s="38"/>
      <c r="F116" s="38"/>
      <c r="G116" s="31"/>
      <c r="H116" s="31"/>
      <c r="I116" s="104"/>
      <c r="J116" s="8"/>
    </row>
    <row r="117" spans="1:10" x14ac:dyDescent="0.2">
      <c r="A117" s="102"/>
      <c r="B117" s="26">
        <v>89712</v>
      </c>
      <c r="C117" s="112" t="s">
        <v>209</v>
      </c>
      <c r="D117" s="112" t="s">
        <v>398</v>
      </c>
      <c r="E117" s="28">
        <v>50</v>
      </c>
      <c r="F117" s="28">
        <v>24</v>
      </c>
      <c r="G117" s="31">
        <f t="shared" ref="G117" si="26">(1+$G$7)*F117</f>
        <v>31.200000000000003</v>
      </c>
      <c r="H117" s="31">
        <f t="shared" ref="H117" si="27">G117*E117</f>
        <v>1560.0000000000002</v>
      </c>
      <c r="I117" s="104"/>
      <c r="J117" s="8"/>
    </row>
    <row r="118" spans="1:10" x14ac:dyDescent="0.2">
      <c r="A118" s="102"/>
      <c r="B118" s="26"/>
      <c r="C118" s="112" t="s">
        <v>212</v>
      </c>
      <c r="D118" s="112"/>
      <c r="E118" s="28"/>
      <c r="F118" s="28"/>
      <c r="G118" s="31"/>
      <c r="H118" s="31"/>
      <c r="I118" s="103"/>
      <c r="J118" s="8"/>
    </row>
    <row r="119" spans="1:10" x14ac:dyDescent="0.2">
      <c r="A119" s="102"/>
      <c r="B119" s="26"/>
      <c r="C119" s="112" t="s">
        <v>213</v>
      </c>
      <c r="D119" s="112" t="s">
        <v>187</v>
      </c>
      <c r="E119" s="38">
        <v>2</v>
      </c>
      <c r="F119" s="38">
        <v>10</v>
      </c>
      <c r="G119" s="31">
        <f t="shared" ref="G119" si="28">(1+$G$7)*F119</f>
        <v>13</v>
      </c>
      <c r="H119" s="31">
        <f t="shared" ref="H119" si="29">G119*E119</f>
        <v>26</v>
      </c>
      <c r="I119" s="104"/>
      <c r="J119" s="8"/>
    </row>
    <row r="120" spans="1:10" x14ac:dyDescent="0.2">
      <c r="A120" s="102"/>
      <c r="B120" s="26"/>
      <c r="C120" s="112" t="s">
        <v>220</v>
      </c>
      <c r="D120" s="112"/>
      <c r="E120" s="38"/>
      <c r="F120" s="38"/>
      <c r="G120" s="31"/>
      <c r="H120" s="31"/>
      <c r="I120" s="104"/>
      <c r="J120" s="8"/>
    </row>
    <row r="121" spans="1:10" x14ac:dyDescent="0.2">
      <c r="A121" s="102"/>
      <c r="B121" s="26"/>
      <c r="C121" s="112" t="s">
        <v>224</v>
      </c>
      <c r="D121" s="112"/>
      <c r="E121" s="28"/>
      <c r="F121" s="28"/>
      <c r="G121" s="31"/>
      <c r="H121" s="31"/>
      <c r="I121" s="104"/>
      <c r="J121" s="8"/>
    </row>
    <row r="122" spans="1:10" x14ac:dyDescent="0.2">
      <c r="A122" s="102"/>
      <c r="B122" s="26">
        <v>89353</v>
      </c>
      <c r="C122" s="112" t="s">
        <v>225</v>
      </c>
      <c r="D122" s="112"/>
      <c r="E122" s="38"/>
      <c r="F122" s="38"/>
      <c r="G122" s="31"/>
      <c r="H122" s="31"/>
      <c r="I122" s="104"/>
      <c r="J122" s="8"/>
    </row>
    <row r="123" spans="1:10" x14ac:dyDescent="0.2">
      <c r="A123" s="102"/>
      <c r="B123" s="26"/>
      <c r="C123" s="112" t="s">
        <v>99</v>
      </c>
      <c r="D123" s="112" t="s">
        <v>179</v>
      </c>
      <c r="E123" s="38">
        <v>1</v>
      </c>
      <c r="F123" s="38">
        <v>30</v>
      </c>
      <c r="G123" s="31">
        <f t="shared" ref="G123" si="30">(1+$G$7)*F123</f>
        <v>39</v>
      </c>
      <c r="H123" s="31">
        <f t="shared" ref="H123" si="31">G123*E123</f>
        <v>39</v>
      </c>
      <c r="I123" s="104"/>
      <c r="J123" s="8"/>
    </row>
    <row r="124" spans="1:10" x14ac:dyDescent="0.2">
      <c r="A124" s="102"/>
      <c r="B124" s="26"/>
      <c r="C124" s="112" t="s">
        <v>234</v>
      </c>
      <c r="D124" s="112"/>
      <c r="E124" s="38"/>
      <c r="F124" s="38"/>
      <c r="G124" s="31"/>
      <c r="H124" s="31"/>
      <c r="I124" s="104"/>
      <c r="J124" s="8"/>
    </row>
    <row r="125" spans="1:10" x14ac:dyDescent="0.2">
      <c r="A125" s="102"/>
      <c r="B125" s="26"/>
      <c r="C125" s="112" t="s">
        <v>399</v>
      </c>
      <c r="D125" s="112"/>
      <c r="E125" s="38"/>
      <c r="F125" s="38"/>
      <c r="G125" s="31"/>
      <c r="H125" s="31"/>
      <c r="I125" s="104"/>
      <c r="J125" s="8"/>
    </row>
    <row r="126" spans="1:10" x14ac:dyDescent="0.2">
      <c r="A126" s="102"/>
      <c r="B126" s="26"/>
      <c r="C126" s="112" t="s">
        <v>238</v>
      </c>
      <c r="D126" s="112" t="s">
        <v>187</v>
      </c>
      <c r="E126" s="38">
        <v>2</v>
      </c>
      <c r="F126" s="38">
        <v>6</v>
      </c>
      <c r="G126" s="31">
        <f t="shared" ref="G126" si="32">(1+$G$7)*F126</f>
        <v>7.8000000000000007</v>
      </c>
      <c r="H126" s="31">
        <f t="shared" ref="H126" si="33">G126*E126</f>
        <v>15.600000000000001</v>
      </c>
      <c r="I126" s="104"/>
      <c r="J126" s="8"/>
    </row>
    <row r="127" spans="1:10" x14ac:dyDescent="0.2">
      <c r="A127" s="102"/>
      <c r="B127" s="26"/>
      <c r="C127" s="112" t="s">
        <v>237</v>
      </c>
      <c r="D127" s="112"/>
      <c r="E127" s="38"/>
      <c r="F127" s="38"/>
      <c r="G127" s="31"/>
      <c r="H127" s="31"/>
      <c r="I127" s="104"/>
      <c r="J127" s="8"/>
    </row>
    <row r="128" spans="1:10" x14ac:dyDescent="0.2">
      <c r="A128" s="102"/>
      <c r="B128" s="26">
        <v>89363</v>
      </c>
      <c r="C128" s="112" t="s">
        <v>238</v>
      </c>
      <c r="D128" s="112" t="s">
        <v>174</v>
      </c>
      <c r="E128" s="38">
        <v>6</v>
      </c>
      <c r="F128" s="38">
        <v>8</v>
      </c>
      <c r="G128" s="31">
        <f t="shared" ref="G128:G132" si="34">(1+$G$7)*F128</f>
        <v>10.4</v>
      </c>
      <c r="H128" s="31">
        <f t="shared" ref="H128" si="35">G128*E128</f>
        <v>62.400000000000006</v>
      </c>
      <c r="I128" s="104"/>
      <c r="J128" s="8"/>
    </row>
    <row r="129" spans="1:10" x14ac:dyDescent="0.2">
      <c r="A129" s="102"/>
      <c r="B129" s="26"/>
      <c r="C129" s="112" t="s">
        <v>239</v>
      </c>
      <c r="D129" s="112"/>
      <c r="E129" s="38"/>
      <c r="F129" s="38"/>
      <c r="G129" s="31"/>
      <c r="H129" s="31"/>
      <c r="I129" s="104"/>
      <c r="J129" s="8"/>
    </row>
    <row r="130" spans="1:10" x14ac:dyDescent="0.2">
      <c r="A130" s="102"/>
      <c r="B130" s="26">
        <v>89402</v>
      </c>
      <c r="C130" s="112" t="s">
        <v>238</v>
      </c>
      <c r="D130" s="112" t="s">
        <v>400</v>
      </c>
      <c r="E130" s="38">
        <v>70</v>
      </c>
      <c r="F130" s="38">
        <v>8</v>
      </c>
      <c r="G130" s="31">
        <f t="shared" si="34"/>
        <v>10.4</v>
      </c>
      <c r="H130" s="31">
        <f t="shared" ref="H130" si="36">G130*E130</f>
        <v>728</v>
      </c>
      <c r="I130" s="104"/>
      <c r="J130" s="8"/>
    </row>
    <row r="131" spans="1:10" x14ac:dyDescent="0.2">
      <c r="A131" s="102"/>
      <c r="B131" s="26"/>
      <c r="C131" s="112" t="s">
        <v>401</v>
      </c>
      <c r="D131" s="112"/>
      <c r="E131" s="38"/>
      <c r="F131" s="38"/>
      <c r="G131" s="31"/>
      <c r="H131" s="31"/>
      <c r="I131" s="104"/>
      <c r="J131" s="8"/>
    </row>
    <row r="132" spans="1:10" x14ac:dyDescent="0.2">
      <c r="A132" s="102"/>
      <c r="B132" s="26"/>
      <c r="C132" s="112" t="s">
        <v>238</v>
      </c>
      <c r="D132" s="112" t="s">
        <v>179</v>
      </c>
      <c r="E132" s="38">
        <v>1</v>
      </c>
      <c r="F132" s="38">
        <v>7</v>
      </c>
      <c r="G132" s="31">
        <f t="shared" si="34"/>
        <v>9.1</v>
      </c>
      <c r="H132" s="31">
        <f t="shared" ref="H132" si="37">G132*E132</f>
        <v>9.1</v>
      </c>
      <c r="I132" s="104"/>
      <c r="J132" s="8"/>
    </row>
    <row r="133" spans="1:10" x14ac:dyDescent="0.2">
      <c r="A133" s="102"/>
      <c r="B133" s="26"/>
      <c r="C133" s="112" t="s">
        <v>241</v>
      </c>
      <c r="D133" s="112"/>
      <c r="E133" s="38"/>
      <c r="F133" s="38"/>
      <c r="G133" s="31"/>
      <c r="H133" s="31"/>
      <c r="I133" s="104"/>
      <c r="J133" s="8"/>
    </row>
    <row r="134" spans="1:10" x14ac:dyDescent="0.2">
      <c r="A134" s="102"/>
      <c r="B134" s="26"/>
      <c r="C134" s="112" t="s">
        <v>242</v>
      </c>
      <c r="D134" s="112"/>
      <c r="E134" s="38"/>
      <c r="F134" s="38"/>
      <c r="G134" s="31"/>
      <c r="H134" s="31"/>
      <c r="I134" s="104"/>
      <c r="J134" s="8"/>
    </row>
    <row r="135" spans="1:10" x14ac:dyDescent="0.2">
      <c r="A135" s="102"/>
      <c r="B135" s="26"/>
      <c r="C135" s="112" t="s">
        <v>236</v>
      </c>
      <c r="D135" s="112" t="s">
        <v>187</v>
      </c>
      <c r="E135" s="38">
        <v>2</v>
      </c>
      <c r="F135" s="38">
        <v>8</v>
      </c>
      <c r="G135" s="31">
        <f t="shared" ref="G135" si="38">(1+$G$7)*F135</f>
        <v>10.4</v>
      </c>
      <c r="H135" s="31">
        <f t="shared" ref="H135" si="39">G135*E135</f>
        <v>20.8</v>
      </c>
      <c r="I135" s="104"/>
      <c r="J135" s="8"/>
    </row>
    <row r="136" spans="1:10" x14ac:dyDescent="0.2">
      <c r="A136" s="102"/>
      <c r="B136" s="26"/>
      <c r="C136" s="112" t="s">
        <v>247</v>
      </c>
      <c r="D136" s="112"/>
      <c r="E136" s="38"/>
      <c r="F136" s="38"/>
      <c r="G136" s="31"/>
      <c r="H136" s="31"/>
      <c r="I136" s="104"/>
      <c r="J136" s="8"/>
    </row>
    <row r="137" spans="1:10" x14ac:dyDescent="0.2">
      <c r="A137" s="102"/>
      <c r="B137" s="26"/>
      <c r="C137" s="112" t="s">
        <v>248</v>
      </c>
      <c r="D137" s="112" t="s">
        <v>179</v>
      </c>
      <c r="E137" s="38">
        <v>1</v>
      </c>
      <c r="F137" s="38">
        <v>8</v>
      </c>
      <c r="G137" s="31">
        <f t="shared" ref="G137" si="40">(1+$G$7)*F137</f>
        <v>10.4</v>
      </c>
      <c r="H137" s="31">
        <f t="shared" ref="H137" si="41">G137*E137</f>
        <v>10.4</v>
      </c>
      <c r="I137" s="104"/>
      <c r="J137" s="8"/>
    </row>
    <row r="138" spans="1:10" x14ac:dyDescent="0.2">
      <c r="A138" s="102"/>
      <c r="B138" s="26"/>
      <c r="C138" s="37"/>
      <c r="D138" s="37"/>
      <c r="E138" s="38"/>
      <c r="F138" s="38"/>
      <c r="G138" s="31"/>
      <c r="H138" s="31"/>
      <c r="I138" s="104"/>
      <c r="J138" s="8"/>
    </row>
    <row r="139" spans="1:10" x14ac:dyDescent="0.2">
      <c r="A139" s="81">
        <v>6</v>
      </c>
      <c r="B139" s="82"/>
      <c r="C139" s="83" t="s">
        <v>415</v>
      </c>
      <c r="D139" s="82"/>
      <c r="E139" s="84"/>
      <c r="F139" s="84"/>
      <c r="G139" s="85"/>
      <c r="H139" s="85"/>
      <c r="I139" s="86">
        <f>SUM(H141:H151)</f>
        <v>16555.63</v>
      </c>
      <c r="J139" s="8"/>
    </row>
    <row r="140" spans="1:10" x14ac:dyDescent="0.2">
      <c r="A140" s="102"/>
      <c r="B140" s="26"/>
      <c r="C140" s="37" t="s">
        <v>410</v>
      </c>
      <c r="D140" s="37"/>
      <c r="E140" s="38"/>
      <c r="F140" s="38"/>
      <c r="G140" s="31"/>
      <c r="H140" s="31"/>
      <c r="I140" s="104"/>
      <c r="J140" s="8"/>
    </row>
    <row r="141" spans="1:10" ht="25.5" x14ac:dyDescent="0.2">
      <c r="A141" s="102"/>
      <c r="B141" s="26">
        <v>87873</v>
      </c>
      <c r="C141" s="35" t="s">
        <v>425</v>
      </c>
      <c r="D141" s="37" t="s">
        <v>259</v>
      </c>
      <c r="E141" s="38">
        <v>270</v>
      </c>
      <c r="F141" s="38">
        <v>4.0999999999999996</v>
      </c>
      <c r="G141" s="31">
        <f t="shared" ref="G141:G142" si="42">(1+$G$7)*F141</f>
        <v>5.33</v>
      </c>
      <c r="H141" s="31">
        <f t="shared" ref="H141:H142" si="43">G141*E141</f>
        <v>1439.1</v>
      </c>
      <c r="I141" s="104"/>
      <c r="J141" s="8"/>
    </row>
    <row r="142" spans="1:10" ht="25.5" x14ac:dyDescent="0.2">
      <c r="A142" s="102"/>
      <c r="B142" s="26">
        <v>87529</v>
      </c>
      <c r="C142" s="35" t="s">
        <v>447</v>
      </c>
      <c r="D142" s="37" t="s">
        <v>259</v>
      </c>
      <c r="E142" s="38">
        <v>270</v>
      </c>
      <c r="F142" s="38">
        <v>24.39</v>
      </c>
      <c r="G142" s="31">
        <f t="shared" si="42"/>
        <v>31.707000000000001</v>
      </c>
      <c r="H142" s="31">
        <f t="shared" si="43"/>
        <v>8560.89</v>
      </c>
      <c r="I142" s="104"/>
      <c r="J142" s="8"/>
    </row>
    <row r="143" spans="1:10" x14ac:dyDescent="0.2">
      <c r="A143" s="102"/>
      <c r="B143" s="26"/>
      <c r="C143" s="37"/>
      <c r="D143" s="37"/>
      <c r="E143" s="38"/>
      <c r="F143" s="38"/>
      <c r="G143" s="31"/>
      <c r="H143" s="31"/>
      <c r="I143" s="104"/>
      <c r="J143" s="8"/>
    </row>
    <row r="144" spans="1:10" x14ac:dyDescent="0.2">
      <c r="A144" s="102"/>
      <c r="B144" s="26"/>
      <c r="C144" s="37" t="s">
        <v>402</v>
      </c>
      <c r="D144" s="37"/>
      <c r="E144" s="38"/>
      <c r="F144" s="38"/>
      <c r="G144" s="31"/>
      <c r="H144" s="31"/>
      <c r="I144" s="104"/>
      <c r="J144" s="8"/>
    </row>
    <row r="145" spans="1:12" ht="25.5" x14ac:dyDescent="0.2">
      <c r="A145" s="102"/>
      <c r="B145" s="26">
        <v>95240</v>
      </c>
      <c r="C145" s="35" t="s">
        <v>424</v>
      </c>
      <c r="D145" s="37" t="s">
        <v>259</v>
      </c>
      <c r="E145" s="38">
        <f>10.5*4.5</f>
        <v>47.25</v>
      </c>
      <c r="F145" s="38">
        <v>12.5</v>
      </c>
      <c r="G145" s="31">
        <f t="shared" ref="G145:G148" si="44">(1+$G$7)*F145</f>
        <v>16.25</v>
      </c>
      <c r="H145" s="31">
        <f t="shared" ref="H145" si="45">G145*E145</f>
        <v>767.8125</v>
      </c>
      <c r="I145" s="104"/>
      <c r="J145" s="8"/>
    </row>
    <row r="146" spans="1:12" ht="25.5" x14ac:dyDescent="0.2">
      <c r="A146" s="102"/>
      <c r="B146" s="26">
        <v>87620</v>
      </c>
      <c r="C146" s="35" t="s">
        <v>423</v>
      </c>
      <c r="D146" s="37" t="s">
        <v>259</v>
      </c>
      <c r="E146" s="38">
        <f>10.5*4.5</f>
        <v>47.25</v>
      </c>
      <c r="F146" s="38">
        <v>25.1</v>
      </c>
      <c r="G146" s="31">
        <f t="shared" si="44"/>
        <v>32.630000000000003</v>
      </c>
      <c r="H146" s="31">
        <f t="shared" ref="H146" si="46">G146*E146</f>
        <v>1541.7675000000002</v>
      </c>
      <c r="I146" s="104"/>
      <c r="J146" s="8"/>
    </row>
    <row r="147" spans="1:12" ht="38.25" x14ac:dyDescent="0.2">
      <c r="A147" s="102"/>
      <c r="B147" s="26">
        <v>89171</v>
      </c>
      <c r="C147" s="35" t="s">
        <v>448</v>
      </c>
      <c r="D147" s="37" t="s">
        <v>259</v>
      </c>
      <c r="E147" s="38">
        <f>10.5*4.5</f>
        <v>47.25</v>
      </c>
      <c r="F147" s="38">
        <v>29.96</v>
      </c>
      <c r="G147" s="31">
        <f t="shared" si="44"/>
        <v>38.948</v>
      </c>
      <c r="H147" s="31">
        <f t="shared" ref="H147" si="47">G147*E147</f>
        <v>1840.2930000000001</v>
      </c>
      <c r="I147" s="103"/>
      <c r="J147" s="8"/>
    </row>
    <row r="148" spans="1:12" x14ac:dyDescent="0.2">
      <c r="A148" s="102"/>
      <c r="B148" s="26">
        <v>89171</v>
      </c>
      <c r="C148" s="39" t="s">
        <v>403</v>
      </c>
      <c r="D148" s="37" t="s">
        <v>259</v>
      </c>
      <c r="E148" s="38">
        <v>20</v>
      </c>
      <c r="F148" s="38">
        <f>F147</f>
        <v>29.96</v>
      </c>
      <c r="G148" s="31">
        <f t="shared" si="44"/>
        <v>38.948</v>
      </c>
      <c r="H148" s="31">
        <f t="shared" ref="H148" si="48">G148*E148</f>
        <v>778.96</v>
      </c>
      <c r="I148" s="104"/>
      <c r="J148" s="8"/>
      <c r="K148" s="23"/>
      <c r="L148" s="23"/>
    </row>
    <row r="149" spans="1:12" x14ac:dyDescent="0.2">
      <c r="A149" s="102"/>
      <c r="B149" s="26"/>
      <c r="C149" s="39"/>
      <c r="D149" s="40"/>
      <c r="E149" s="38"/>
      <c r="F149" s="38"/>
      <c r="G149" s="31"/>
      <c r="H149" s="31"/>
      <c r="I149" s="104"/>
      <c r="J149" s="8"/>
      <c r="K149" s="23"/>
      <c r="L149" s="24"/>
    </row>
    <row r="150" spans="1:12" x14ac:dyDescent="0.2">
      <c r="A150" s="102"/>
      <c r="B150" s="26"/>
      <c r="C150" s="39" t="s">
        <v>404</v>
      </c>
      <c r="D150" s="40"/>
      <c r="E150" s="38"/>
      <c r="F150" s="38"/>
      <c r="G150" s="31"/>
      <c r="H150" s="31"/>
      <c r="I150" s="104"/>
      <c r="J150" s="8"/>
      <c r="K150" s="23"/>
      <c r="L150" s="24"/>
    </row>
    <row r="151" spans="1:12" ht="25.5" x14ac:dyDescent="0.2">
      <c r="A151" s="102"/>
      <c r="B151" s="26">
        <v>94992</v>
      </c>
      <c r="C151" s="39" t="s">
        <v>449</v>
      </c>
      <c r="D151" s="37" t="s">
        <v>259</v>
      </c>
      <c r="E151" s="38">
        <v>21</v>
      </c>
      <c r="F151" s="38">
        <v>59.59</v>
      </c>
      <c r="G151" s="31">
        <f t="shared" ref="G151" si="49">(1+$G$7)*F151</f>
        <v>77.467000000000013</v>
      </c>
      <c r="H151" s="31">
        <f t="shared" ref="H151" si="50">G151*E151</f>
        <v>1626.8070000000002</v>
      </c>
      <c r="I151" s="104"/>
      <c r="J151" s="8"/>
      <c r="K151" s="23"/>
      <c r="L151" s="23"/>
    </row>
    <row r="152" spans="1:12" x14ac:dyDescent="0.2">
      <c r="A152" s="102"/>
      <c r="B152" s="26"/>
      <c r="C152" s="39"/>
      <c r="D152" s="39"/>
      <c r="E152" s="38"/>
      <c r="F152" s="38"/>
      <c r="G152" s="31"/>
      <c r="H152" s="31"/>
      <c r="I152" s="104"/>
      <c r="J152" s="8"/>
      <c r="K152" s="23"/>
      <c r="L152" s="23"/>
    </row>
    <row r="153" spans="1:12" x14ac:dyDescent="0.2">
      <c r="A153" s="81">
        <v>7</v>
      </c>
      <c r="B153" s="82"/>
      <c r="C153" s="83" t="s">
        <v>405</v>
      </c>
      <c r="D153" s="82"/>
      <c r="E153" s="84"/>
      <c r="F153" s="84"/>
      <c r="G153" s="85"/>
      <c r="H153" s="85"/>
      <c r="I153" s="86">
        <f>SUM(H155:H158)</f>
        <v>5043.0249999999996</v>
      </c>
      <c r="J153" s="8"/>
      <c r="K153" s="23"/>
      <c r="L153" s="23"/>
    </row>
    <row r="154" spans="1:12" x14ac:dyDescent="0.2">
      <c r="A154" s="102"/>
      <c r="B154" s="26"/>
      <c r="C154" s="39" t="s">
        <v>406</v>
      </c>
      <c r="D154" s="39"/>
      <c r="E154" s="38"/>
      <c r="F154" s="38"/>
      <c r="G154" s="31"/>
      <c r="H154" s="31"/>
      <c r="I154" s="104"/>
      <c r="J154" s="8"/>
      <c r="K154" s="23"/>
      <c r="L154" s="23"/>
    </row>
    <row r="155" spans="1:12" ht="25.5" x14ac:dyDescent="0.2">
      <c r="A155" s="102"/>
      <c r="B155" s="26">
        <v>88482</v>
      </c>
      <c r="C155" s="39" t="s">
        <v>451</v>
      </c>
      <c r="D155" s="37" t="s">
        <v>259</v>
      </c>
      <c r="E155" s="38">
        <v>270</v>
      </c>
      <c r="F155" s="38">
        <v>3</v>
      </c>
      <c r="G155" s="31">
        <f t="shared" ref="G155:G158" si="51">(1+$G$7)*F155</f>
        <v>3.9000000000000004</v>
      </c>
      <c r="H155" s="31">
        <f t="shared" ref="H155:H156" si="52">G155*E155</f>
        <v>1053</v>
      </c>
      <c r="I155" s="104"/>
      <c r="J155" s="8"/>
      <c r="K155" s="23"/>
      <c r="L155" s="24"/>
    </row>
    <row r="156" spans="1:12" ht="25.5" x14ac:dyDescent="0.2">
      <c r="A156" s="102"/>
      <c r="B156" s="26">
        <v>88487</v>
      </c>
      <c r="C156" s="39" t="s">
        <v>450</v>
      </c>
      <c r="D156" s="37" t="s">
        <v>259</v>
      </c>
      <c r="E156" s="38">
        <v>270</v>
      </c>
      <c r="F156" s="38">
        <v>8.9</v>
      </c>
      <c r="G156" s="31">
        <f t="shared" si="51"/>
        <v>11.57</v>
      </c>
      <c r="H156" s="31">
        <f t="shared" si="52"/>
        <v>3123.9</v>
      </c>
      <c r="I156" s="104"/>
      <c r="J156" s="8"/>
      <c r="K156" s="23"/>
      <c r="L156" s="24"/>
    </row>
    <row r="157" spans="1:12" x14ac:dyDescent="0.2">
      <c r="A157" s="102"/>
      <c r="B157" s="26"/>
      <c r="C157" s="39" t="s">
        <v>407</v>
      </c>
      <c r="D157" s="40"/>
      <c r="E157" s="38"/>
      <c r="F157" s="38"/>
      <c r="G157" s="31"/>
      <c r="H157" s="31"/>
      <c r="I157" s="104"/>
      <c r="J157" s="8"/>
      <c r="K157" s="23"/>
      <c r="L157" s="24"/>
    </row>
    <row r="158" spans="1:12" x14ac:dyDescent="0.2">
      <c r="A158" s="102"/>
      <c r="B158" s="26" t="s">
        <v>411</v>
      </c>
      <c r="C158" s="39" t="s">
        <v>452</v>
      </c>
      <c r="D158" s="37" t="s">
        <v>259</v>
      </c>
      <c r="E158" s="48">
        <v>25</v>
      </c>
      <c r="F158" s="38">
        <v>26.65</v>
      </c>
      <c r="G158" s="31">
        <f t="shared" si="51"/>
        <v>34.644999999999996</v>
      </c>
      <c r="H158" s="31">
        <f t="shared" ref="H158" si="53">G158*E158</f>
        <v>866.12499999999989</v>
      </c>
      <c r="I158" s="104"/>
      <c r="J158" s="8"/>
      <c r="K158" s="23"/>
      <c r="L158" s="24"/>
    </row>
    <row r="159" spans="1:12" x14ac:dyDescent="0.2">
      <c r="A159" s="102"/>
      <c r="B159" s="26"/>
      <c r="C159" s="39"/>
      <c r="D159" s="40"/>
      <c r="E159" s="48"/>
      <c r="F159" s="38"/>
      <c r="G159" s="31"/>
      <c r="H159" s="31"/>
      <c r="I159" s="104"/>
      <c r="J159" s="8"/>
      <c r="K159" s="23"/>
      <c r="L159" s="24"/>
    </row>
    <row r="160" spans="1:12" x14ac:dyDescent="0.2">
      <c r="A160" s="81">
        <v>8</v>
      </c>
      <c r="B160" s="82"/>
      <c r="C160" s="83" t="s">
        <v>419</v>
      </c>
      <c r="D160" s="82"/>
      <c r="E160" s="84"/>
      <c r="F160" s="84"/>
      <c r="G160" s="85"/>
      <c r="H160" s="85"/>
      <c r="I160" s="86">
        <f>SUM(H160:H163)</f>
        <v>2565.9899999999998</v>
      </c>
      <c r="J160" s="8"/>
      <c r="K160" s="23"/>
      <c r="L160" s="23"/>
    </row>
    <row r="161" spans="1:12" ht="25.5" x14ac:dyDescent="0.2">
      <c r="A161" s="113"/>
      <c r="B161" s="114"/>
      <c r="C161" s="117" t="s">
        <v>420</v>
      </c>
      <c r="D161" s="114" t="s">
        <v>421</v>
      </c>
      <c r="E161" s="115">
        <v>1</v>
      </c>
      <c r="F161" s="115">
        <v>100</v>
      </c>
      <c r="G161" s="31">
        <f t="shared" ref="G161:G162" si="54">(1+$G$7)*F161</f>
        <v>130</v>
      </c>
      <c r="H161" s="31">
        <f t="shared" ref="H161" si="55">G161*E161</f>
        <v>130</v>
      </c>
      <c r="I161" s="116"/>
      <c r="J161" s="8"/>
      <c r="K161" s="23"/>
      <c r="L161" s="23"/>
    </row>
    <row r="162" spans="1:12" ht="25.5" x14ac:dyDescent="0.2">
      <c r="A162" s="113"/>
      <c r="B162" s="114"/>
      <c r="C162" s="117" t="s">
        <v>422</v>
      </c>
      <c r="D162" s="114" t="s">
        <v>346</v>
      </c>
      <c r="E162" s="115">
        <v>2</v>
      </c>
      <c r="F162" s="115">
        <v>180</v>
      </c>
      <c r="G162" s="31">
        <f t="shared" si="54"/>
        <v>234</v>
      </c>
      <c r="H162" s="31">
        <f t="shared" ref="H162" si="56">G162*E162</f>
        <v>468</v>
      </c>
      <c r="I162" s="116"/>
      <c r="J162" s="8"/>
      <c r="K162" s="23"/>
      <c r="L162" s="23"/>
    </row>
    <row r="163" spans="1:12" x14ac:dyDescent="0.2">
      <c r="A163" s="102"/>
      <c r="B163" s="26"/>
      <c r="C163" s="39" t="s">
        <v>409</v>
      </c>
      <c r="D163" s="37" t="s">
        <v>259</v>
      </c>
      <c r="E163" s="48">
        <f>10.5*6</f>
        <v>63</v>
      </c>
      <c r="F163" s="38"/>
      <c r="G163" s="31"/>
      <c r="H163" s="31">
        <v>1967.99</v>
      </c>
      <c r="I163" s="104"/>
      <c r="J163" s="8"/>
      <c r="K163" s="49"/>
      <c r="L163" s="23"/>
    </row>
    <row r="164" spans="1:12" x14ac:dyDescent="0.2">
      <c r="A164" s="102"/>
      <c r="B164" s="26"/>
      <c r="C164" s="39"/>
      <c r="D164" s="39"/>
      <c r="E164" s="38"/>
      <c r="F164" s="38"/>
      <c r="G164" s="79"/>
      <c r="H164" s="79"/>
      <c r="I164" s="97"/>
      <c r="J164" s="8"/>
      <c r="K164" s="23"/>
      <c r="L164" s="23"/>
    </row>
    <row r="165" spans="1:12" x14ac:dyDescent="0.2">
      <c r="A165" s="106"/>
      <c r="B165" s="107"/>
      <c r="C165" s="108"/>
      <c r="D165" s="109"/>
      <c r="E165" s="110"/>
      <c r="F165" s="111"/>
      <c r="G165" s="87" t="s">
        <v>416</v>
      </c>
      <c r="H165" s="88">
        <f>SUM(H10:H163)</f>
        <v>78000.000600000028</v>
      </c>
      <c r="I165" s="86">
        <f>SUM(I10:I164)</f>
        <v>78000.000599999999</v>
      </c>
      <c r="J165" s="8"/>
      <c r="K165" s="49"/>
      <c r="L165" s="24"/>
    </row>
    <row r="166" spans="1:12" x14ac:dyDescent="0.2">
      <c r="A166" s="69"/>
      <c r="B166" s="70"/>
      <c r="C166" s="89"/>
      <c r="D166" s="90"/>
      <c r="E166" s="91"/>
      <c r="F166" s="91"/>
      <c r="G166" s="72"/>
      <c r="H166" s="72"/>
      <c r="I166" s="70"/>
      <c r="J166" s="8"/>
      <c r="K166" s="49"/>
      <c r="L166" s="24"/>
    </row>
    <row r="167" spans="1:12" x14ac:dyDescent="0.2">
      <c r="A167" s="29"/>
      <c r="B167" s="26"/>
      <c r="C167" s="39"/>
      <c r="D167" s="39"/>
      <c r="E167" s="38"/>
      <c r="F167" s="38"/>
      <c r="G167" s="31"/>
      <c r="H167" s="31"/>
      <c r="I167" s="26"/>
      <c r="J167" s="8"/>
      <c r="K167" s="118"/>
      <c r="L167" s="23"/>
    </row>
    <row r="168" spans="1:12" x14ac:dyDescent="0.2">
      <c r="A168" s="29"/>
      <c r="B168" s="26"/>
      <c r="C168" s="39"/>
      <c r="D168" s="39"/>
      <c r="E168" s="48"/>
      <c r="F168" s="38"/>
      <c r="G168" s="31"/>
      <c r="H168" s="31"/>
      <c r="I168" s="26"/>
      <c r="J168" s="8"/>
      <c r="K168" s="49"/>
      <c r="L168" s="23"/>
    </row>
    <row r="169" spans="1:12" x14ac:dyDescent="0.2">
      <c r="A169" s="29"/>
      <c r="B169" s="26"/>
      <c r="C169" s="39"/>
      <c r="D169" s="39"/>
      <c r="E169" s="48"/>
      <c r="F169" s="38"/>
      <c r="G169" s="31"/>
      <c r="H169" s="31"/>
      <c r="I169" s="26"/>
      <c r="J169" s="8"/>
      <c r="K169" s="49"/>
      <c r="L169" s="23"/>
    </row>
    <row r="170" spans="1:12" x14ac:dyDescent="0.2">
      <c r="A170" s="29"/>
      <c r="B170" s="26"/>
      <c r="C170" s="39"/>
      <c r="D170" s="39"/>
      <c r="E170" s="48"/>
      <c r="F170" s="38"/>
      <c r="G170" s="31"/>
      <c r="H170" s="31"/>
      <c r="I170" s="26"/>
      <c r="J170" s="8"/>
      <c r="K170" s="23"/>
      <c r="L170" s="23"/>
    </row>
    <row r="171" spans="1:12" x14ac:dyDescent="0.2">
      <c r="A171" s="29"/>
      <c r="B171" s="26"/>
      <c r="C171" s="39"/>
      <c r="D171" s="40"/>
      <c r="E171" s="48"/>
      <c r="F171" s="38"/>
      <c r="G171" s="31"/>
      <c r="H171" s="31"/>
      <c r="I171" s="26"/>
      <c r="J171" s="8"/>
      <c r="K171" s="23"/>
      <c r="L171" s="24"/>
    </row>
    <row r="172" spans="1:12" x14ac:dyDescent="0.2">
      <c r="A172" s="29"/>
      <c r="B172" s="26"/>
      <c r="C172" s="39"/>
      <c r="D172" s="39"/>
      <c r="E172" s="38"/>
      <c r="F172" s="38"/>
      <c r="G172" s="31"/>
      <c r="H172" s="31"/>
      <c r="I172" s="26"/>
      <c r="J172" s="8"/>
      <c r="K172" s="23"/>
      <c r="L172" s="23"/>
    </row>
    <row r="173" spans="1:12" x14ac:dyDescent="0.2">
      <c r="A173" s="29"/>
      <c r="B173" s="26"/>
      <c r="C173" s="39"/>
      <c r="D173" s="40"/>
      <c r="E173" s="48"/>
      <c r="F173" s="38"/>
      <c r="G173" s="31"/>
      <c r="H173" s="31"/>
      <c r="I173" s="26"/>
      <c r="J173" s="8"/>
      <c r="K173" s="23"/>
      <c r="L173" s="24"/>
    </row>
    <row r="174" spans="1:12" x14ac:dyDescent="0.2">
      <c r="A174" s="29"/>
      <c r="B174" s="26"/>
      <c r="C174" s="39"/>
      <c r="D174" s="40"/>
      <c r="E174" s="48"/>
      <c r="F174" s="38"/>
      <c r="G174" s="31"/>
      <c r="H174" s="31"/>
      <c r="I174" s="26"/>
      <c r="J174" s="8"/>
      <c r="K174" s="23"/>
      <c r="L174" s="24"/>
    </row>
    <row r="175" spans="1:12" x14ac:dyDescent="0.2">
      <c r="A175" s="29"/>
      <c r="B175" s="26"/>
      <c r="C175" s="39"/>
      <c r="D175" s="40"/>
      <c r="E175" s="38"/>
      <c r="F175" s="38"/>
      <c r="G175" s="31"/>
      <c r="H175" s="31"/>
      <c r="I175" s="26"/>
      <c r="J175" s="8"/>
      <c r="K175" s="23"/>
      <c r="L175" s="24"/>
    </row>
    <row r="176" spans="1:12" x14ac:dyDescent="0.2">
      <c r="A176" s="29"/>
      <c r="B176" s="26"/>
      <c r="C176" s="39"/>
      <c r="D176" s="39"/>
      <c r="E176" s="38"/>
      <c r="F176" s="38"/>
      <c r="G176" s="31"/>
      <c r="H176" s="31"/>
      <c r="I176" s="26"/>
      <c r="J176" s="8"/>
      <c r="K176" s="23"/>
      <c r="L176" s="23"/>
    </row>
    <row r="177" spans="1:12" x14ac:dyDescent="0.2">
      <c r="A177" s="29"/>
      <c r="B177" s="26"/>
      <c r="C177" s="39"/>
      <c r="D177" s="39"/>
      <c r="E177" s="38"/>
      <c r="F177" s="38"/>
      <c r="G177" s="31"/>
      <c r="H177" s="31"/>
      <c r="I177" s="26"/>
      <c r="J177" s="8"/>
      <c r="K177" s="23"/>
      <c r="L177" s="23"/>
    </row>
    <row r="178" spans="1:12" x14ac:dyDescent="0.2">
      <c r="A178" s="29"/>
      <c r="B178" s="26"/>
      <c r="C178" s="39"/>
      <c r="D178" s="40"/>
      <c r="E178" s="38"/>
      <c r="F178" s="38"/>
      <c r="G178" s="31"/>
      <c r="H178" s="31"/>
      <c r="I178" s="26"/>
      <c r="J178" s="8"/>
      <c r="K178" s="23"/>
      <c r="L178" s="24"/>
    </row>
    <row r="179" spans="1:12" x14ac:dyDescent="0.2">
      <c r="A179" s="29"/>
      <c r="B179" s="26"/>
      <c r="C179" s="39"/>
      <c r="D179" s="40"/>
      <c r="E179" s="48"/>
      <c r="F179" s="38"/>
      <c r="G179" s="31"/>
      <c r="H179" s="31"/>
      <c r="I179" s="26"/>
      <c r="J179" s="8"/>
      <c r="K179" s="23"/>
      <c r="L179" s="24"/>
    </row>
    <row r="180" spans="1:12" x14ac:dyDescent="0.2">
      <c r="A180" s="29"/>
      <c r="B180" s="26"/>
      <c r="C180" s="39"/>
      <c r="D180" s="39"/>
      <c r="E180" s="48"/>
      <c r="F180" s="38"/>
      <c r="G180" s="31"/>
      <c r="H180" s="31"/>
      <c r="I180" s="26"/>
      <c r="J180" s="8"/>
      <c r="K180" s="23"/>
      <c r="L180" s="23"/>
    </row>
    <row r="181" spans="1:12" x14ac:dyDescent="0.2">
      <c r="A181" s="29"/>
      <c r="B181" s="26"/>
      <c r="C181" s="39"/>
      <c r="D181" s="39"/>
      <c r="E181" s="48"/>
      <c r="F181" s="38"/>
      <c r="G181" s="31"/>
      <c r="H181" s="31"/>
      <c r="I181" s="26"/>
      <c r="J181" s="8"/>
      <c r="K181" s="23"/>
      <c r="L181" s="23"/>
    </row>
    <row r="182" spans="1:12" x14ac:dyDescent="0.2">
      <c r="A182" s="29"/>
      <c r="B182" s="26"/>
      <c r="C182" s="39"/>
      <c r="D182" s="40"/>
      <c r="E182" s="38"/>
      <c r="F182" s="38"/>
      <c r="G182" s="31"/>
      <c r="H182" s="31"/>
      <c r="I182" s="26"/>
      <c r="J182" s="8"/>
      <c r="K182" s="23"/>
      <c r="L182" s="24"/>
    </row>
    <row r="183" spans="1:12" x14ac:dyDescent="0.2">
      <c r="A183" s="29"/>
      <c r="B183" s="26"/>
      <c r="C183" s="39"/>
      <c r="D183" s="40"/>
      <c r="E183" s="38"/>
      <c r="F183" s="38"/>
      <c r="G183" s="31"/>
      <c r="H183" s="31"/>
      <c r="I183" s="26"/>
      <c r="J183" s="8"/>
      <c r="K183" s="23"/>
      <c r="L183" s="24"/>
    </row>
    <row r="184" spans="1:12" x14ac:dyDescent="0.2">
      <c r="A184" s="29"/>
      <c r="B184" s="26"/>
      <c r="C184" s="39"/>
      <c r="D184" s="40"/>
      <c r="E184" s="38"/>
      <c r="F184" s="38"/>
      <c r="G184" s="31"/>
      <c r="H184" s="31"/>
      <c r="I184" s="26"/>
      <c r="J184" s="8"/>
      <c r="K184" s="23"/>
      <c r="L184" s="24"/>
    </row>
    <row r="185" spans="1:12" x14ac:dyDescent="0.2">
      <c r="A185" s="29"/>
      <c r="B185" s="26"/>
      <c r="C185" s="39"/>
      <c r="D185" s="39"/>
      <c r="E185" s="38"/>
      <c r="F185" s="38"/>
      <c r="G185" s="31"/>
      <c r="H185" s="31"/>
      <c r="I185" s="26"/>
      <c r="J185" s="8"/>
      <c r="K185" s="23"/>
      <c r="L185" s="23"/>
    </row>
    <row r="186" spans="1:12" x14ac:dyDescent="0.2">
      <c r="A186" s="29"/>
      <c r="B186" s="26"/>
      <c r="C186" s="39"/>
      <c r="D186" s="39"/>
      <c r="E186" s="38"/>
      <c r="F186" s="38"/>
      <c r="G186" s="31"/>
      <c r="H186" s="31"/>
      <c r="I186" s="26"/>
      <c r="J186" s="8"/>
      <c r="K186" s="23"/>
      <c r="L186" s="23"/>
    </row>
    <row r="187" spans="1:12" x14ac:dyDescent="0.2">
      <c r="A187" s="29"/>
      <c r="B187" s="26"/>
      <c r="C187" s="39"/>
      <c r="D187" s="40"/>
      <c r="E187" s="38"/>
      <c r="F187" s="38"/>
      <c r="G187" s="31"/>
      <c r="H187" s="31"/>
      <c r="I187" s="26"/>
      <c r="J187" s="8"/>
      <c r="K187" s="23"/>
      <c r="L187" s="24"/>
    </row>
    <row r="188" spans="1:12" x14ac:dyDescent="0.2">
      <c r="A188" s="29"/>
      <c r="B188" s="26"/>
      <c r="C188" s="39"/>
      <c r="D188" s="40"/>
      <c r="E188" s="38"/>
      <c r="F188" s="38"/>
      <c r="G188" s="31"/>
      <c r="H188" s="31"/>
      <c r="I188" s="26"/>
      <c r="J188" s="8"/>
      <c r="K188" s="23"/>
      <c r="L188" s="24"/>
    </row>
    <row r="189" spans="1:12" x14ac:dyDescent="0.2">
      <c r="A189" s="29"/>
      <c r="B189" s="26"/>
      <c r="C189" s="39"/>
      <c r="D189" s="39"/>
      <c r="E189" s="38"/>
      <c r="F189" s="38"/>
      <c r="G189" s="31"/>
      <c r="H189" s="31"/>
      <c r="I189" s="26"/>
      <c r="J189" s="8"/>
      <c r="K189" s="23"/>
      <c r="L189" s="23"/>
    </row>
    <row r="190" spans="1:12" x14ac:dyDescent="0.2">
      <c r="A190" s="29"/>
      <c r="B190" s="26"/>
      <c r="C190" s="39"/>
      <c r="D190" s="40"/>
      <c r="E190" s="38"/>
      <c r="F190" s="38"/>
      <c r="G190" s="31"/>
      <c r="H190" s="31"/>
      <c r="I190" s="26"/>
      <c r="J190" s="8"/>
      <c r="K190" s="23"/>
      <c r="L190" s="24"/>
    </row>
    <row r="191" spans="1:12" x14ac:dyDescent="0.2">
      <c r="A191" s="29"/>
      <c r="B191" s="26"/>
      <c r="C191" s="39"/>
      <c r="D191" s="40"/>
      <c r="E191" s="48"/>
      <c r="F191" s="38"/>
      <c r="G191" s="31"/>
      <c r="H191" s="31"/>
      <c r="I191" s="26"/>
      <c r="J191" s="8"/>
      <c r="K191" s="23"/>
      <c r="L191" s="24"/>
    </row>
    <row r="192" spans="1:12" x14ac:dyDescent="0.2">
      <c r="A192" s="29"/>
      <c r="B192" s="26"/>
      <c r="C192" s="39"/>
      <c r="D192" s="40"/>
      <c r="E192" s="38"/>
      <c r="F192" s="38"/>
      <c r="G192" s="31"/>
      <c r="H192" s="31"/>
      <c r="I192" s="26"/>
      <c r="J192" s="8"/>
      <c r="K192" s="23"/>
      <c r="L192" s="24"/>
    </row>
    <row r="193" spans="1:12" x14ac:dyDescent="0.2">
      <c r="A193" s="29"/>
      <c r="B193" s="26"/>
      <c r="C193" s="39"/>
      <c r="D193" s="39"/>
      <c r="E193" s="38"/>
      <c r="F193" s="38"/>
      <c r="G193" s="31"/>
      <c r="H193" s="31"/>
      <c r="I193" s="26"/>
      <c r="J193" s="8"/>
      <c r="K193" s="23"/>
      <c r="L193" s="23"/>
    </row>
    <row r="194" spans="1:12" x14ac:dyDescent="0.2">
      <c r="A194" s="29"/>
      <c r="B194" s="26"/>
      <c r="C194" s="26"/>
      <c r="D194" s="26"/>
      <c r="E194" s="28"/>
      <c r="F194" s="38"/>
      <c r="G194" s="31"/>
      <c r="H194" s="31"/>
      <c r="I194" s="26"/>
      <c r="J194" s="8"/>
      <c r="K194" s="23"/>
      <c r="L194" s="24"/>
    </row>
    <row r="195" spans="1:12" x14ac:dyDescent="0.2">
      <c r="A195" s="29"/>
      <c r="B195" s="26"/>
      <c r="C195" s="39"/>
      <c r="D195" s="40"/>
      <c r="E195" s="38"/>
      <c r="F195" s="38"/>
      <c r="G195" s="31"/>
      <c r="H195" s="31"/>
      <c r="I195" s="26"/>
      <c r="J195" s="8"/>
      <c r="K195" s="23"/>
      <c r="L195" s="24"/>
    </row>
    <row r="196" spans="1:12" x14ac:dyDescent="0.2">
      <c r="A196" s="29"/>
      <c r="B196" s="26"/>
      <c r="C196" s="39"/>
      <c r="D196" s="40"/>
      <c r="E196" s="38"/>
      <c r="F196" s="38"/>
      <c r="G196" s="31"/>
      <c r="H196" s="31"/>
      <c r="I196" s="26"/>
      <c r="J196" s="8"/>
      <c r="K196" s="23"/>
      <c r="L196" s="24"/>
    </row>
    <row r="197" spans="1:12" x14ac:dyDescent="0.2">
      <c r="A197" s="29"/>
      <c r="B197" s="26"/>
      <c r="C197" s="39"/>
      <c r="D197" s="40"/>
      <c r="E197" s="38"/>
      <c r="F197" s="38"/>
      <c r="G197" s="31"/>
      <c r="H197" s="31"/>
      <c r="I197" s="26"/>
      <c r="J197" s="8"/>
      <c r="K197" s="23"/>
      <c r="L197" s="24"/>
    </row>
    <row r="198" spans="1:12" x14ac:dyDescent="0.2">
      <c r="A198" s="29"/>
      <c r="B198" s="26"/>
      <c r="C198" s="39"/>
      <c r="D198" s="40"/>
      <c r="E198" s="38"/>
      <c r="F198" s="38"/>
      <c r="G198" s="31"/>
      <c r="H198" s="31"/>
      <c r="I198" s="26"/>
      <c r="J198" s="8"/>
      <c r="K198" s="23"/>
      <c r="L198" s="23"/>
    </row>
    <row r="199" spans="1:12" x14ac:dyDescent="0.2">
      <c r="A199" s="29"/>
      <c r="B199" s="26"/>
      <c r="C199" s="39"/>
      <c r="D199" s="40"/>
      <c r="E199" s="48"/>
      <c r="F199" s="38"/>
      <c r="G199" s="31"/>
      <c r="H199" s="31"/>
      <c r="I199" s="26"/>
      <c r="J199" s="8"/>
      <c r="K199" s="23"/>
      <c r="L199" s="23"/>
    </row>
    <row r="200" spans="1:12" x14ac:dyDescent="0.2">
      <c r="A200" s="29"/>
      <c r="B200" s="26"/>
      <c r="C200" s="26"/>
      <c r="D200" s="26"/>
      <c r="E200" s="28"/>
      <c r="F200" s="38"/>
      <c r="G200" s="31"/>
      <c r="H200" s="31"/>
      <c r="I200" s="26"/>
      <c r="J200" s="8"/>
      <c r="K200" s="23"/>
      <c r="L200" s="24"/>
    </row>
    <row r="201" spans="1:12" x14ac:dyDescent="0.2">
      <c r="A201" s="29"/>
      <c r="B201" s="26"/>
      <c r="C201" s="39"/>
      <c r="D201" s="39"/>
      <c r="E201" s="38"/>
      <c r="F201" s="38"/>
      <c r="G201" s="31"/>
      <c r="H201" s="31"/>
      <c r="I201" s="26"/>
      <c r="J201" s="8"/>
      <c r="K201" s="23"/>
      <c r="L201" s="23"/>
    </row>
    <row r="202" spans="1:12" x14ac:dyDescent="0.2">
      <c r="A202" s="29"/>
      <c r="B202" s="26"/>
      <c r="C202" s="39"/>
      <c r="D202" s="39"/>
      <c r="E202" s="38"/>
      <c r="F202" s="38"/>
      <c r="G202" s="31"/>
      <c r="H202" s="31"/>
      <c r="I202" s="26"/>
      <c r="J202" s="8"/>
      <c r="K202" s="23"/>
      <c r="L202" s="23"/>
    </row>
    <row r="203" spans="1:12" x14ac:dyDescent="0.2">
      <c r="A203" s="29"/>
      <c r="B203" s="26"/>
      <c r="C203" s="39"/>
      <c r="D203" s="40"/>
      <c r="E203" s="38"/>
      <c r="F203" s="38"/>
      <c r="G203" s="31"/>
      <c r="H203" s="31"/>
      <c r="I203" s="26"/>
      <c r="J203" s="8"/>
      <c r="K203" s="23"/>
      <c r="L203" s="24"/>
    </row>
    <row r="204" spans="1:12" x14ac:dyDescent="0.2">
      <c r="A204" s="29"/>
      <c r="B204" s="26"/>
      <c r="C204" s="39"/>
      <c r="D204" s="39"/>
      <c r="E204" s="38"/>
      <c r="F204" s="38"/>
      <c r="G204" s="31"/>
      <c r="H204" s="31"/>
      <c r="I204" s="26"/>
      <c r="J204" s="8"/>
      <c r="K204" s="23"/>
      <c r="L204" s="23"/>
    </row>
    <row r="205" spans="1:12" x14ac:dyDescent="0.2">
      <c r="A205" s="29"/>
      <c r="B205" s="26"/>
      <c r="C205" s="39"/>
      <c r="D205" s="40"/>
      <c r="E205" s="48"/>
      <c r="F205" s="38"/>
      <c r="G205" s="31"/>
      <c r="H205" s="31"/>
      <c r="I205" s="26"/>
      <c r="J205" s="8"/>
      <c r="K205" s="23"/>
      <c r="L205" s="24"/>
    </row>
    <row r="206" spans="1:12" x14ac:dyDescent="0.2">
      <c r="A206" s="29"/>
      <c r="B206" s="26"/>
      <c r="C206" s="39"/>
      <c r="D206" s="39"/>
      <c r="E206" s="38"/>
      <c r="F206" s="38"/>
      <c r="G206" s="31"/>
      <c r="H206" s="31"/>
      <c r="I206" s="26"/>
      <c r="J206" s="8"/>
      <c r="K206" s="23"/>
      <c r="L206" s="23"/>
    </row>
    <row r="207" spans="1:12" x14ac:dyDescent="0.2">
      <c r="A207" s="29"/>
      <c r="B207" s="26"/>
      <c r="C207" s="26"/>
      <c r="D207" s="39"/>
      <c r="E207" s="28"/>
      <c r="F207" s="28"/>
      <c r="G207" s="31"/>
      <c r="H207" s="31"/>
      <c r="I207" s="26"/>
      <c r="J207" s="8"/>
      <c r="K207" s="23"/>
      <c r="L207" s="23"/>
    </row>
    <row r="208" spans="1:12" x14ac:dyDescent="0.2">
      <c r="A208" s="29"/>
      <c r="B208" s="26"/>
      <c r="C208" s="39"/>
      <c r="D208" s="39"/>
      <c r="E208" s="28"/>
      <c r="F208" s="28"/>
      <c r="G208" s="31"/>
      <c r="H208" s="31"/>
      <c r="I208" s="26"/>
      <c r="J208" s="8"/>
      <c r="K208" s="23"/>
      <c r="L208" s="23"/>
    </row>
    <row r="209" spans="1:12" x14ac:dyDescent="0.2">
      <c r="A209" s="29"/>
      <c r="B209" s="26"/>
      <c r="C209" s="39"/>
      <c r="D209" s="40"/>
      <c r="E209" s="28"/>
      <c r="F209" s="28"/>
      <c r="G209" s="31"/>
      <c r="H209" s="31"/>
      <c r="I209" s="26"/>
      <c r="J209" s="8"/>
      <c r="K209" s="23"/>
      <c r="L209" s="24"/>
    </row>
    <row r="210" spans="1:12" x14ac:dyDescent="0.2">
      <c r="A210" s="29"/>
      <c r="B210" s="26"/>
      <c r="C210" s="39"/>
      <c r="D210" s="39"/>
      <c r="E210" s="28"/>
      <c r="F210" s="28"/>
      <c r="G210" s="31"/>
      <c r="H210" s="31"/>
      <c r="I210" s="26"/>
      <c r="J210" s="8"/>
      <c r="K210" s="23"/>
      <c r="L210" s="23"/>
    </row>
    <row r="211" spans="1:12" x14ac:dyDescent="0.2">
      <c r="A211" s="29"/>
      <c r="B211" s="26"/>
      <c r="C211" s="39"/>
      <c r="D211" s="39"/>
      <c r="E211" s="28"/>
      <c r="F211" s="28"/>
      <c r="G211" s="31"/>
      <c r="H211" s="31"/>
      <c r="I211" s="26"/>
      <c r="J211" s="8"/>
      <c r="K211" s="23"/>
      <c r="L211" s="23"/>
    </row>
    <row r="212" spans="1:12" x14ac:dyDescent="0.2">
      <c r="A212" s="29"/>
      <c r="B212" s="26"/>
      <c r="C212" s="39"/>
      <c r="D212" s="40"/>
      <c r="E212" s="28"/>
      <c r="F212" s="28"/>
      <c r="G212" s="31"/>
      <c r="H212" s="31"/>
      <c r="I212" s="26"/>
      <c r="J212" s="8"/>
      <c r="K212" s="23"/>
      <c r="L212" s="24"/>
    </row>
    <row r="213" spans="1:12" x14ac:dyDescent="0.2">
      <c r="A213" s="29"/>
      <c r="B213" s="26"/>
      <c r="C213" s="39"/>
      <c r="D213" s="40"/>
      <c r="E213" s="28"/>
      <c r="F213" s="28"/>
      <c r="G213" s="31"/>
      <c r="H213" s="31"/>
      <c r="I213" s="26"/>
      <c r="J213" s="8"/>
      <c r="K213" s="23"/>
      <c r="L213" s="24"/>
    </row>
    <row r="214" spans="1:12" x14ac:dyDescent="0.2">
      <c r="A214" s="29"/>
      <c r="B214" s="26"/>
      <c r="C214" s="39"/>
      <c r="D214" s="39"/>
      <c r="E214" s="28"/>
      <c r="F214" s="28"/>
      <c r="G214" s="31"/>
      <c r="H214" s="31"/>
      <c r="I214" s="26"/>
      <c r="J214" s="8"/>
      <c r="K214" s="23"/>
      <c r="L214" s="23"/>
    </row>
    <row r="215" spans="1:12" x14ac:dyDescent="0.2">
      <c r="A215" s="29"/>
      <c r="B215" s="26"/>
      <c r="C215" s="39"/>
      <c r="D215" s="39"/>
      <c r="E215" s="28"/>
      <c r="F215" s="28"/>
      <c r="G215" s="31"/>
      <c r="H215" s="31"/>
      <c r="I215" s="26"/>
      <c r="J215" s="8"/>
      <c r="K215" s="23"/>
      <c r="L215" s="23"/>
    </row>
    <row r="216" spans="1:12" x14ac:dyDescent="0.2">
      <c r="A216" s="29"/>
      <c r="B216" s="26"/>
      <c r="C216" s="39"/>
      <c r="D216" s="40"/>
      <c r="E216" s="28"/>
      <c r="F216" s="38"/>
      <c r="G216" s="31"/>
      <c r="H216" s="31"/>
      <c r="I216" s="26"/>
      <c r="J216" s="8"/>
      <c r="K216" s="23"/>
      <c r="L216" s="24"/>
    </row>
    <row r="217" spans="1:12" x14ac:dyDescent="0.2">
      <c r="A217" s="29"/>
      <c r="B217" s="26"/>
      <c r="C217" s="39"/>
      <c r="D217" s="39"/>
      <c r="E217" s="28"/>
      <c r="F217" s="28"/>
      <c r="G217" s="31"/>
      <c r="H217" s="31"/>
      <c r="I217" s="26"/>
      <c r="J217" s="8"/>
      <c r="K217" s="23"/>
      <c r="L217" s="23"/>
    </row>
    <row r="218" spans="1:12" x14ac:dyDescent="0.2">
      <c r="A218" s="29"/>
      <c r="B218" s="26"/>
      <c r="C218" s="39"/>
      <c r="D218" s="39"/>
      <c r="E218" s="28"/>
      <c r="F218" s="28"/>
      <c r="G218" s="31"/>
      <c r="H218" s="31"/>
      <c r="I218" s="26"/>
      <c r="J218" s="8"/>
      <c r="K218" s="23"/>
      <c r="L218" s="23"/>
    </row>
    <row r="219" spans="1:12" x14ac:dyDescent="0.2">
      <c r="A219" s="29"/>
      <c r="B219" s="26"/>
      <c r="C219" s="39"/>
      <c r="D219" s="40"/>
      <c r="E219" s="28"/>
      <c r="F219" s="28"/>
      <c r="G219" s="31"/>
      <c r="H219" s="31"/>
      <c r="I219" s="26"/>
      <c r="J219" s="8"/>
      <c r="K219" s="23"/>
      <c r="L219" s="24"/>
    </row>
    <row r="220" spans="1:12" x14ac:dyDescent="0.2">
      <c r="A220" s="29"/>
      <c r="B220" s="26"/>
      <c r="C220" s="39"/>
      <c r="D220" s="39"/>
      <c r="E220" s="28"/>
      <c r="F220" s="28"/>
      <c r="G220" s="31"/>
      <c r="H220" s="31"/>
      <c r="I220" s="26"/>
      <c r="J220" s="8"/>
      <c r="K220" s="23"/>
      <c r="L220" s="23"/>
    </row>
    <row r="221" spans="1:12" x14ac:dyDescent="0.2">
      <c r="A221" s="29"/>
      <c r="B221" s="26"/>
      <c r="C221" s="39"/>
      <c r="D221" s="39"/>
      <c r="E221" s="28"/>
      <c r="F221" s="28"/>
      <c r="G221" s="31"/>
      <c r="H221" s="31"/>
      <c r="I221" s="26"/>
      <c r="J221" s="8"/>
      <c r="K221" s="23"/>
      <c r="L221" s="23"/>
    </row>
    <row r="222" spans="1:12" x14ac:dyDescent="0.2">
      <c r="A222" s="29"/>
      <c r="B222" s="26"/>
      <c r="C222" s="39"/>
      <c r="D222" s="40"/>
      <c r="E222" s="28"/>
      <c r="F222" s="38"/>
      <c r="G222" s="31"/>
      <c r="H222" s="31"/>
      <c r="I222" s="26"/>
      <c r="J222" s="8"/>
      <c r="K222" s="23"/>
      <c r="L222" s="24"/>
    </row>
    <row r="223" spans="1:12" x14ac:dyDescent="0.2">
      <c r="A223" s="26"/>
      <c r="B223" s="26"/>
      <c r="C223" s="39"/>
      <c r="D223" s="39"/>
      <c r="E223" s="28"/>
      <c r="F223" s="28"/>
      <c r="G223" s="31"/>
      <c r="H223" s="31"/>
      <c r="I223" s="26"/>
      <c r="J223" s="8"/>
      <c r="K223" s="23"/>
      <c r="L223" s="23"/>
    </row>
    <row r="224" spans="1:12" x14ac:dyDescent="0.2">
      <c r="A224" s="26"/>
      <c r="B224" s="26"/>
      <c r="C224" s="39"/>
      <c r="D224" s="39"/>
      <c r="E224" s="28"/>
      <c r="F224" s="28"/>
      <c r="G224" s="31"/>
      <c r="H224" s="31"/>
      <c r="I224" s="26"/>
      <c r="J224" s="8"/>
      <c r="K224" s="23"/>
      <c r="L224" s="23"/>
    </row>
    <row r="225" spans="1:12" x14ac:dyDescent="0.2">
      <c r="A225" s="29"/>
      <c r="B225" s="26"/>
      <c r="C225" s="39"/>
      <c r="D225" s="40"/>
      <c r="E225" s="28"/>
      <c r="F225" s="38"/>
      <c r="G225" s="31"/>
      <c r="H225" s="31"/>
      <c r="I225" s="26"/>
      <c r="J225" s="8"/>
      <c r="K225" s="23"/>
      <c r="L225" s="24"/>
    </row>
    <row r="226" spans="1:12" x14ac:dyDescent="0.2">
      <c r="A226" s="26"/>
      <c r="B226" s="26"/>
      <c r="C226" s="39"/>
      <c r="D226" s="39"/>
      <c r="E226" s="28"/>
      <c r="F226" s="28"/>
      <c r="G226" s="31"/>
      <c r="H226" s="31"/>
      <c r="I226" s="26"/>
      <c r="J226" s="8"/>
      <c r="K226" s="23"/>
      <c r="L226" s="23"/>
    </row>
    <row r="227" spans="1:12" x14ac:dyDescent="0.2">
      <c r="A227" s="26"/>
      <c r="B227" s="26"/>
      <c r="C227" s="39"/>
      <c r="D227" s="39"/>
      <c r="E227" s="28"/>
      <c r="F227" s="28"/>
      <c r="G227" s="31"/>
      <c r="H227" s="31"/>
      <c r="I227" s="26"/>
      <c r="J227" s="8"/>
      <c r="K227" s="23"/>
      <c r="L227" s="23"/>
    </row>
    <row r="228" spans="1:12" x14ac:dyDescent="0.2">
      <c r="A228" s="29"/>
      <c r="B228" s="26"/>
      <c r="C228" s="39"/>
      <c r="D228" s="40"/>
      <c r="E228" s="28"/>
      <c r="F228" s="28"/>
      <c r="G228" s="31"/>
      <c r="H228" s="31"/>
      <c r="I228" s="26"/>
      <c r="J228" s="8"/>
      <c r="K228" s="23"/>
      <c r="L228" s="24"/>
    </row>
    <row r="229" spans="1:12" x14ac:dyDescent="0.2">
      <c r="A229" s="26"/>
      <c r="B229" s="26"/>
      <c r="C229" s="39"/>
      <c r="D229" s="39"/>
      <c r="E229" s="28"/>
      <c r="F229" s="28"/>
      <c r="G229" s="31"/>
      <c r="H229" s="31"/>
      <c r="I229" s="26"/>
      <c r="J229" s="8"/>
      <c r="K229" s="23"/>
      <c r="L229" s="23"/>
    </row>
    <row r="230" spans="1:12" x14ac:dyDescent="0.2">
      <c r="A230" s="26"/>
      <c r="B230" s="26"/>
      <c r="C230" s="39"/>
      <c r="D230" s="39"/>
      <c r="E230" s="28"/>
      <c r="F230" s="28"/>
      <c r="G230" s="31"/>
      <c r="H230" s="31"/>
      <c r="I230" s="26"/>
      <c r="J230" s="8"/>
      <c r="K230" s="23"/>
      <c r="L230" s="23"/>
    </row>
    <row r="231" spans="1:12" x14ac:dyDescent="0.2">
      <c r="A231" s="29"/>
      <c r="B231" s="26"/>
      <c r="C231" s="39"/>
      <c r="D231" s="40"/>
      <c r="E231" s="28"/>
      <c r="F231" s="38"/>
      <c r="G231" s="31"/>
      <c r="H231" s="31"/>
      <c r="I231" s="26"/>
      <c r="J231" s="8"/>
      <c r="K231" s="23"/>
      <c r="L231" s="24"/>
    </row>
    <row r="232" spans="1:12" x14ac:dyDescent="0.2">
      <c r="A232" s="26"/>
      <c r="B232" s="26"/>
      <c r="C232" s="39"/>
      <c r="D232" s="39"/>
      <c r="E232" s="28"/>
      <c r="F232" s="28"/>
      <c r="G232" s="31"/>
      <c r="H232" s="31"/>
      <c r="I232" s="26"/>
      <c r="J232" s="8"/>
      <c r="K232" s="23"/>
      <c r="L232" s="23"/>
    </row>
    <row r="233" spans="1:12" x14ac:dyDescent="0.2">
      <c r="A233" s="26"/>
      <c r="B233" s="26"/>
      <c r="C233" s="39"/>
      <c r="D233" s="39"/>
      <c r="E233" s="28"/>
      <c r="F233" s="28"/>
      <c r="G233" s="31"/>
      <c r="H233" s="31"/>
      <c r="I233" s="26"/>
      <c r="J233" s="8"/>
      <c r="K233" s="23"/>
      <c r="L233" s="23"/>
    </row>
    <row r="234" spans="1:12" x14ac:dyDescent="0.2">
      <c r="A234" s="29"/>
      <c r="B234" s="26"/>
      <c r="C234" s="39"/>
      <c r="D234" s="40"/>
      <c r="E234" s="28"/>
      <c r="F234" s="38"/>
      <c r="G234" s="31"/>
      <c r="H234" s="31"/>
      <c r="I234" s="26"/>
      <c r="J234" s="8"/>
      <c r="K234" s="23"/>
      <c r="L234" s="24"/>
    </row>
    <row r="235" spans="1:12" x14ac:dyDescent="0.2">
      <c r="A235" s="29"/>
      <c r="B235" s="26"/>
      <c r="C235" s="35"/>
      <c r="D235" s="26"/>
      <c r="E235" s="28"/>
      <c r="F235" s="28"/>
      <c r="G235" s="31"/>
      <c r="H235" s="31"/>
      <c r="I235" s="26"/>
      <c r="J235" s="8"/>
      <c r="K235" s="21"/>
      <c r="L235" s="21"/>
    </row>
    <row r="236" spans="1:12" x14ac:dyDescent="0.2">
      <c r="A236" s="29"/>
      <c r="B236" s="26"/>
      <c r="C236" s="35"/>
      <c r="D236" s="26"/>
      <c r="E236" s="28"/>
      <c r="F236" s="28"/>
      <c r="G236" s="31"/>
      <c r="H236" s="31"/>
      <c r="I236" s="26"/>
      <c r="J236" s="8"/>
      <c r="K236" s="21"/>
      <c r="L236" s="21"/>
    </row>
    <row r="237" spans="1:12" x14ac:dyDescent="0.2">
      <c r="A237" s="29"/>
      <c r="B237" s="26"/>
      <c r="C237" s="35"/>
      <c r="D237" s="26"/>
      <c r="E237" s="28"/>
      <c r="F237" s="28"/>
      <c r="G237" s="31"/>
      <c r="H237" s="31"/>
      <c r="I237" s="27"/>
      <c r="J237" s="8"/>
      <c r="K237" s="21"/>
      <c r="L237" s="21"/>
    </row>
    <row r="238" spans="1:12" x14ac:dyDescent="0.2">
      <c r="A238" s="29"/>
      <c r="B238" s="26"/>
      <c r="C238" s="35"/>
      <c r="D238" s="26"/>
      <c r="E238" s="28"/>
      <c r="F238" s="28"/>
      <c r="G238" s="31"/>
      <c r="H238" s="31"/>
      <c r="I238" s="26"/>
      <c r="J238" s="8"/>
      <c r="K238" s="21"/>
      <c r="L238" s="21"/>
    </row>
    <row r="239" spans="1:12" x14ac:dyDescent="0.2">
      <c r="A239" s="29"/>
      <c r="B239" s="26"/>
      <c r="C239" s="35"/>
      <c r="D239" s="26"/>
      <c r="E239" s="28"/>
      <c r="F239" s="28"/>
      <c r="G239" s="31"/>
      <c r="H239" s="31"/>
      <c r="I239" s="26"/>
      <c r="J239" s="8"/>
      <c r="K239" s="21"/>
      <c r="L239" s="21"/>
    </row>
    <row r="240" spans="1:12" x14ac:dyDescent="0.2">
      <c r="A240" s="29"/>
      <c r="B240" s="26"/>
      <c r="C240" s="35"/>
      <c r="D240" s="26"/>
      <c r="E240" s="28"/>
      <c r="F240" s="28"/>
      <c r="G240" s="31"/>
      <c r="H240" s="31"/>
      <c r="I240" s="26"/>
      <c r="J240" s="8"/>
      <c r="K240" s="21"/>
      <c r="L240" s="21"/>
    </row>
    <row r="241" spans="1:12" ht="25.5" customHeight="1" x14ac:dyDescent="0.2">
      <c r="A241" s="29"/>
      <c r="B241" s="26"/>
      <c r="C241" s="35"/>
      <c r="D241" s="26"/>
      <c r="E241" s="28"/>
      <c r="F241" s="38"/>
      <c r="G241" s="31"/>
      <c r="H241" s="31"/>
      <c r="I241" s="26"/>
      <c r="J241" s="8"/>
      <c r="K241" s="21"/>
      <c r="L241" s="21"/>
    </row>
    <row r="242" spans="1:12" ht="46.5" customHeight="1" x14ac:dyDescent="0.2">
      <c r="A242" s="29"/>
      <c r="B242" s="26"/>
      <c r="C242" s="35"/>
      <c r="D242" s="26"/>
      <c r="E242" s="28"/>
      <c r="F242" s="38"/>
      <c r="G242" s="31"/>
      <c r="H242" s="31"/>
      <c r="I242" s="26"/>
      <c r="J242" s="8"/>
      <c r="K242" s="21"/>
      <c r="L242" s="21"/>
    </row>
    <row r="243" spans="1:12" x14ac:dyDescent="0.2">
      <c r="A243" s="26"/>
      <c r="B243" s="26"/>
      <c r="C243" s="35"/>
      <c r="D243" s="26"/>
      <c r="E243" s="28"/>
      <c r="F243" s="38"/>
      <c r="G243" s="31"/>
      <c r="H243" s="31"/>
      <c r="I243" s="26"/>
      <c r="J243" s="8"/>
      <c r="K243" s="21"/>
      <c r="L243" s="21"/>
    </row>
    <row r="244" spans="1:12" x14ac:dyDescent="0.2">
      <c r="A244" s="29"/>
      <c r="B244" s="26"/>
      <c r="C244" s="35"/>
      <c r="D244" s="26"/>
      <c r="E244" s="28"/>
      <c r="F244" s="38"/>
      <c r="G244" s="31"/>
      <c r="H244" s="31"/>
      <c r="I244" s="26"/>
      <c r="J244" s="8"/>
      <c r="K244" s="21"/>
      <c r="L244" s="21"/>
    </row>
    <row r="245" spans="1:12" x14ac:dyDescent="0.2">
      <c r="A245" s="26"/>
      <c r="B245" s="26"/>
      <c r="C245" s="26"/>
      <c r="D245" s="26"/>
      <c r="E245" s="28"/>
      <c r="F245" s="28"/>
      <c r="G245" s="31"/>
      <c r="H245" s="31"/>
      <c r="I245" s="26"/>
      <c r="J245" s="8"/>
      <c r="K245" s="21"/>
      <c r="L245" s="21"/>
    </row>
    <row r="246" spans="1:12" x14ac:dyDescent="0.2">
      <c r="A246" s="29"/>
      <c r="B246" s="26"/>
      <c r="C246" s="35"/>
      <c r="D246" s="26"/>
      <c r="E246" s="28"/>
      <c r="F246" s="38"/>
      <c r="G246" s="31"/>
      <c r="H246" s="31"/>
      <c r="I246" s="26"/>
      <c r="J246" s="8"/>
      <c r="K246" s="25"/>
      <c r="L246" s="21"/>
    </row>
    <row r="247" spans="1:12" x14ac:dyDescent="0.2">
      <c r="A247" s="26"/>
      <c r="B247" s="26"/>
      <c r="C247" s="35"/>
      <c r="D247" s="26"/>
      <c r="E247" s="28"/>
      <c r="F247" s="28"/>
      <c r="G247" s="31"/>
      <c r="H247" s="31"/>
      <c r="I247" s="26"/>
      <c r="J247" s="8"/>
      <c r="K247" s="21"/>
      <c r="L247" s="21"/>
    </row>
    <row r="248" spans="1:12" x14ac:dyDescent="0.2">
      <c r="A248" s="29"/>
      <c r="B248" s="26"/>
      <c r="C248" s="35"/>
      <c r="D248" s="26"/>
      <c r="E248" s="28"/>
      <c r="F248" s="38"/>
      <c r="G248" s="31"/>
      <c r="H248" s="31"/>
      <c r="I248" s="26"/>
      <c r="J248" s="8"/>
      <c r="K248" s="21"/>
      <c r="L248" s="21"/>
    </row>
    <row r="249" spans="1:12" x14ac:dyDescent="0.2">
      <c r="A249" s="29"/>
      <c r="B249" s="26"/>
      <c r="C249" s="35"/>
      <c r="D249" s="26"/>
      <c r="E249" s="28"/>
      <c r="F249" s="38"/>
      <c r="G249" s="31"/>
      <c r="H249" s="31"/>
      <c r="I249" s="26"/>
      <c r="J249" s="8"/>
      <c r="K249" s="21"/>
      <c r="L249" s="21"/>
    </row>
    <row r="250" spans="1:12" x14ac:dyDescent="0.2">
      <c r="A250" s="29"/>
      <c r="B250" s="26"/>
      <c r="C250" s="35"/>
      <c r="D250" s="26"/>
      <c r="E250" s="28"/>
      <c r="F250" s="28"/>
      <c r="G250" s="31"/>
      <c r="H250" s="31"/>
      <c r="I250" s="26"/>
      <c r="J250" s="8"/>
      <c r="K250" s="21"/>
      <c r="L250" s="21"/>
    </row>
    <row r="251" spans="1:12" x14ac:dyDescent="0.2">
      <c r="A251" s="29"/>
      <c r="B251" s="26"/>
      <c r="C251" s="35"/>
      <c r="D251" s="26"/>
      <c r="E251" s="28"/>
      <c r="F251" s="28"/>
      <c r="G251" s="31"/>
      <c r="H251" s="31"/>
      <c r="I251" s="27"/>
      <c r="J251" s="8"/>
      <c r="K251" s="25"/>
      <c r="L251" s="21"/>
    </row>
    <row r="252" spans="1:12" x14ac:dyDescent="0.2">
      <c r="J252" s="8"/>
      <c r="K252" s="25"/>
      <c r="L252" s="21"/>
    </row>
    <row r="253" spans="1:12" x14ac:dyDescent="0.2">
      <c r="I253" s="10"/>
      <c r="J253" s="11"/>
      <c r="K253" s="21"/>
      <c r="L253" s="21"/>
    </row>
    <row r="254" spans="1:12" x14ac:dyDescent="0.2">
      <c r="J254" s="11"/>
      <c r="K254" s="25"/>
      <c r="L254" s="21"/>
    </row>
    <row r="255" spans="1:12" x14ac:dyDescent="0.2">
      <c r="J255" s="11"/>
      <c r="K255" s="21"/>
      <c r="L255" s="21"/>
    </row>
    <row r="256" spans="1:12" x14ac:dyDescent="0.2">
      <c r="J256" s="11"/>
      <c r="K256" s="21"/>
      <c r="L256" s="21"/>
    </row>
    <row r="257" spans="10:12" x14ac:dyDescent="0.2">
      <c r="J257" s="11"/>
      <c r="K257" s="21"/>
      <c r="L257" s="21"/>
    </row>
    <row r="258" spans="10:12" x14ac:dyDescent="0.2">
      <c r="J258" s="11"/>
      <c r="K258" s="21"/>
      <c r="L258" s="21"/>
    </row>
    <row r="259" spans="10:12" x14ac:dyDescent="0.2">
      <c r="J259" s="11"/>
      <c r="K259" s="21"/>
      <c r="L259" s="21"/>
    </row>
    <row r="260" spans="10:12" x14ac:dyDescent="0.2">
      <c r="J260" s="11"/>
      <c r="K260" s="21"/>
      <c r="L260" s="21"/>
    </row>
    <row r="261" spans="10:12" x14ac:dyDescent="0.2">
      <c r="J261" s="11"/>
      <c r="K261" s="21"/>
      <c r="L261" s="21"/>
    </row>
    <row r="262" spans="10:12" x14ac:dyDescent="0.2">
      <c r="J262" s="11"/>
      <c r="K262" s="21"/>
      <c r="L262" s="21"/>
    </row>
    <row r="263" spans="10:12" x14ac:dyDescent="0.2">
      <c r="J263" s="11"/>
      <c r="K263" s="21"/>
      <c r="L263" s="21"/>
    </row>
    <row r="264" spans="10:12" x14ac:dyDescent="0.2">
      <c r="J264" s="11"/>
      <c r="K264" s="21"/>
      <c r="L264" s="21"/>
    </row>
    <row r="265" spans="10:12" x14ac:dyDescent="0.2">
      <c r="J265" s="11"/>
      <c r="K265" s="21"/>
      <c r="L265" s="21"/>
    </row>
    <row r="266" spans="10:12" x14ac:dyDescent="0.2">
      <c r="J266" s="11"/>
      <c r="K266" s="21"/>
      <c r="L266" s="21"/>
    </row>
    <row r="267" spans="10:12" x14ac:dyDescent="0.2">
      <c r="J267" s="11"/>
      <c r="K267" s="21"/>
      <c r="L267" s="21"/>
    </row>
    <row r="268" spans="10:12" x14ac:dyDescent="0.2">
      <c r="J268" s="11"/>
      <c r="K268" s="21"/>
      <c r="L268" s="21"/>
    </row>
    <row r="269" spans="10:12" x14ac:dyDescent="0.2">
      <c r="J269" s="11"/>
      <c r="K269" s="21"/>
      <c r="L269" s="21"/>
    </row>
    <row r="270" spans="10:12" x14ac:dyDescent="0.2">
      <c r="J270" s="11"/>
      <c r="K270" s="21"/>
      <c r="L270" s="21"/>
    </row>
    <row r="271" spans="10:12" x14ac:dyDescent="0.2">
      <c r="J271" s="11"/>
      <c r="K271" s="21"/>
      <c r="L271" s="21"/>
    </row>
    <row r="272" spans="10:12" x14ac:dyDescent="0.2">
      <c r="J272" s="11"/>
      <c r="K272" s="21"/>
      <c r="L272" s="21"/>
    </row>
    <row r="273" spans="10:12" x14ac:dyDescent="0.2">
      <c r="J273" s="11"/>
      <c r="K273" s="21"/>
      <c r="L273" s="21"/>
    </row>
    <row r="274" spans="10:12" x14ac:dyDescent="0.2">
      <c r="J274" s="11"/>
      <c r="K274" s="21"/>
      <c r="L274" s="21"/>
    </row>
    <row r="275" spans="10:12" x14ac:dyDescent="0.2">
      <c r="J275" s="11"/>
      <c r="K275" s="21"/>
      <c r="L275" s="21"/>
    </row>
    <row r="276" spans="10:12" x14ac:dyDescent="0.2">
      <c r="J276" s="11"/>
      <c r="K276" s="21"/>
      <c r="L276" s="21"/>
    </row>
    <row r="277" spans="10:12" x14ac:dyDescent="0.2">
      <c r="J277" s="11"/>
      <c r="K277" s="21"/>
      <c r="L277" s="21"/>
    </row>
    <row r="278" spans="10:12" x14ac:dyDescent="0.2">
      <c r="J278" s="11"/>
      <c r="K278" s="21"/>
      <c r="L278" s="21"/>
    </row>
    <row r="279" spans="10:12" x14ac:dyDescent="0.2">
      <c r="J279" s="11"/>
      <c r="K279" s="21"/>
      <c r="L279" s="21"/>
    </row>
    <row r="280" spans="10:12" x14ac:dyDescent="0.2">
      <c r="J280" s="11"/>
      <c r="K280" s="21"/>
      <c r="L280" s="21"/>
    </row>
    <row r="281" spans="10:12" x14ac:dyDescent="0.2">
      <c r="J281" s="11"/>
      <c r="K281" s="21"/>
      <c r="L281" s="21"/>
    </row>
    <row r="282" spans="10:12" x14ac:dyDescent="0.2">
      <c r="J282" s="11"/>
      <c r="K282" s="21"/>
      <c r="L282" s="21"/>
    </row>
    <row r="283" spans="10:12" x14ac:dyDescent="0.2">
      <c r="J283" s="11"/>
      <c r="K283" s="21"/>
      <c r="L283" s="21"/>
    </row>
    <row r="284" spans="10:12" x14ac:dyDescent="0.2">
      <c r="J284" s="11"/>
      <c r="K284" s="21"/>
      <c r="L284" s="21"/>
    </row>
    <row r="285" spans="10:12" x14ac:dyDescent="0.2">
      <c r="J285" s="11"/>
      <c r="K285" s="21"/>
      <c r="L285" s="21"/>
    </row>
    <row r="286" spans="10:12" x14ac:dyDescent="0.2">
      <c r="J286" s="11"/>
      <c r="K286" s="21"/>
      <c r="L286" s="21"/>
    </row>
    <row r="287" spans="10:12" x14ac:dyDescent="0.2">
      <c r="J287" s="11"/>
      <c r="K287" s="21"/>
      <c r="L287" s="21"/>
    </row>
    <row r="288" spans="10:12" x14ac:dyDescent="0.2">
      <c r="J288" s="11"/>
      <c r="K288" s="21"/>
      <c r="L288" s="21"/>
    </row>
    <row r="289" spans="10:12" x14ac:dyDescent="0.2">
      <c r="J289" s="11"/>
      <c r="K289" s="21"/>
      <c r="L289" s="21"/>
    </row>
    <row r="290" spans="10:12" x14ac:dyDescent="0.2">
      <c r="J290" s="11"/>
      <c r="K290" s="21"/>
      <c r="L290" s="21"/>
    </row>
    <row r="291" spans="10:12" x14ac:dyDescent="0.2">
      <c r="J291" s="11"/>
      <c r="K291" s="21"/>
      <c r="L291" s="21"/>
    </row>
    <row r="292" spans="10:12" x14ac:dyDescent="0.2">
      <c r="J292" s="11"/>
      <c r="K292" s="21"/>
      <c r="L292" s="21"/>
    </row>
    <row r="293" spans="10:12" x14ac:dyDescent="0.2">
      <c r="J293" s="11"/>
      <c r="K293" s="21"/>
      <c r="L293" s="21"/>
    </row>
    <row r="294" spans="10:12" x14ac:dyDescent="0.2">
      <c r="J294" s="11"/>
      <c r="K294" s="21"/>
      <c r="L294" s="21"/>
    </row>
    <row r="295" spans="10:12" x14ac:dyDescent="0.2">
      <c r="J295" s="11"/>
      <c r="K295" s="21"/>
      <c r="L295" s="21"/>
    </row>
    <row r="296" spans="10:12" x14ac:dyDescent="0.2">
      <c r="J296" s="11"/>
      <c r="K296" s="21"/>
      <c r="L296" s="21"/>
    </row>
    <row r="297" spans="10:12" x14ac:dyDescent="0.2">
      <c r="J297" s="11"/>
      <c r="K297" s="21"/>
      <c r="L297" s="21"/>
    </row>
    <row r="298" spans="10:12" x14ac:dyDescent="0.2">
      <c r="J298" s="11"/>
      <c r="K298" s="21"/>
      <c r="L298" s="21"/>
    </row>
    <row r="299" spans="10:12" x14ac:dyDescent="0.2">
      <c r="J299" s="11"/>
      <c r="K299" s="21"/>
      <c r="L299" s="21"/>
    </row>
    <row r="300" spans="10:12" x14ac:dyDescent="0.2">
      <c r="J300" s="11"/>
      <c r="K300" s="21"/>
      <c r="L300" s="21"/>
    </row>
    <row r="301" spans="10:12" x14ac:dyDescent="0.2">
      <c r="J301" s="11"/>
      <c r="K301" s="21"/>
      <c r="L301" s="21"/>
    </row>
    <row r="302" spans="10:12" x14ac:dyDescent="0.2">
      <c r="K302" s="21"/>
      <c r="L302" s="21"/>
    </row>
    <row r="303" spans="10:12" x14ac:dyDescent="0.2">
      <c r="K303" s="21"/>
      <c r="L303" s="21"/>
    </row>
    <row r="304" spans="10:12" x14ac:dyDescent="0.2">
      <c r="K304" s="21"/>
      <c r="L304" s="21"/>
    </row>
    <row r="305" spans="11:12" x14ac:dyDescent="0.2">
      <c r="K305" s="21"/>
      <c r="L305" s="21"/>
    </row>
  </sheetData>
  <mergeCells count="1">
    <mergeCell ref="A4:H4"/>
  </mergeCells>
  <conditionalFormatting sqref="E9:G9">
    <cfRule type="cellIs" dxfId="0" priority="2" stopIfTrue="1" operator="equal">
      <formula>0</formula>
    </cfRule>
  </conditionalFormatting>
  <pageMargins left="0.19685039370078741" right="0.11811023622047245" top="0.78740157480314965" bottom="0.78740157480314965" header="0.31496062992125984" footer="0.31496062992125984"/>
  <pageSetup paperSize="9" scale="75" orientation="landscape" horizontalDpi="300" verticalDpi="300" r:id="rId1"/>
  <headerFooter>
    <oddHeader>&amp;LORÇAMENTO&amp;CUENP_CLM&amp;RNEAT</oddHeader>
    <oddFooter>&amp;L&amp;F&amp;C&amp;D&amp;R&amp;P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2"/>
  <sheetViews>
    <sheetView topLeftCell="A28" workbookViewId="0">
      <selection activeCell="I42" sqref="I42:L42"/>
    </sheetView>
  </sheetViews>
  <sheetFormatPr defaultRowHeight="15" x14ac:dyDescent="0.25"/>
  <sheetData>
    <row r="3" spans="1:12" x14ac:dyDescent="0.25">
      <c r="B3" t="s">
        <v>2</v>
      </c>
      <c r="C3">
        <v>1</v>
      </c>
    </row>
    <row r="4" spans="1:12" x14ac:dyDescent="0.25">
      <c r="B4" t="s">
        <v>3</v>
      </c>
      <c r="C4">
        <v>0.3</v>
      </c>
      <c r="E4" t="s">
        <v>6</v>
      </c>
      <c r="F4">
        <f>0.65*1/2</f>
        <v>0.32500000000000001</v>
      </c>
    </row>
    <row r="5" spans="1:12" x14ac:dyDescent="0.25">
      <c r="B5" t="s">
        <v>4</v>
      </c>
      <c r="C5">
        <v>0.4</v>
      </c>
    </row>
    <row r="6" spans="1:12" x14ac:dyDescent="0.25">
      <c r="B6" t="s">
        <v>5</v>
      </c>
      <c r="C6">
        <f>0.1*2.5</f>
        <v>0.25</v>
      </c>
      <c r="F6">
        <f>0.65/2</f>
        <v>0.32500000000000001</v>
      </c>
    </row>
    <row r="8" spans="1:12" x14ac:dyDescent="0.25">
      <c r="F8">
        <f>6400/32.5</f>
        <v>196.92307692307693</v>
      </c>
    </row>
    <row r="9" spans="1:12" x14ac:dyDescent="0.25">
      <c r="F9">
        <f>0.33*32.5</f>
        <v>10.725</v>
      </c>
    </row>
    <row r="10" spans="1:12" x14ac:dyDescent="0.25">
      <c r="F10">
        <f>F9/8</f>
        <v>1.340625</v>
      </c>
    </row>
    <row r="11" spans="1:12" x14ac:dyDescent="0.25">
      <c r="F11">
        <f>F10/0.28</f>
        <v>4.7879464285714279</v>
      </c>
    </row>
    <row r="13" spans="1:12" x14ac:dyDescent="0.25">
      <c r="B13" t="s">
        <v>16</v>
      </c>
    </row>
    <row r="14" spans="1:12" x14ac:dyDescent="0.25">
      <c r="A14" s="121" t="s">
        <v>17</v>
      </c>
      <c r="C14" t="s">
        <v>7</v>
      </c>
      <c r="E14" t="s">
        <v>8</v>
      </c>
      <c r="F14" t="s">
        <v>9</v>
      </c>
      <c r="G14" t="s">
        <v>1</v>
      </c>
      <c r="I14">
        <v>5</v>
      </c>
      <c r="J14">
        <v>6.3</v>
      </c>
      <c r="K14">
        <v>8</v>
      </c>
      <c r="L14">
        <v>10</v>
      </c>
    </row>
    <row r="15" spans="1:12" x14ac:dyDescent="0.25">
      <c r="A15" s="121"/>
      <c r="B15" t="s">
        <v>10</v>
      </c>
      <c r="C15">
        <v>3</v>
      </c>
      <c r="D15">
        <v>1</v>
      </c>
      <c r="E15">
        <v>6.5</v>
      </c>
      <c r="F15">
        <v>10</v>
      </c>
      <c r="G15">
        <f>E15*D15*C15</f>
        <v>19.5</v>
      </c>
      <c r="I15">
        <f>IF(F15=5,G15,0)</f>
        <v>0</v>
      </c>
      <c r="J15">
        <f>IF(F15=6.3,G15,0)</f>
        <v>0</v>
      </c>
      <c r="K15">
        <f>IF(F15=8,G15,0)</f>
        <v>0</v>
      </c>
      <c r="L15">
        <f>IF(F15=10,G15,0)</f>
        <v>19.5</v>
      </c>
    </row>
    <row r="16" spans="1:12" x14ac:dyDescent="0.25">
      <c r="A16" s="121"/>
      <c r="B16" t="s">
        <v>11</v>
      </c>
      <c r="C16">
        <v>2</v>
      </c>
      <c r="D16">
        <v>1</v>
      </c>
      <c r="E16">
        <v>6.5</v>
      </c>
      <c r="F16">
        <v>8</v>
      </c>
      <c r="G16">
        <f t="shared" ref="G16:G20" si="0">E16*D16*C16</f>
        <v>13</v>
      </c>
      <c r="I16">
        <f t="shared" ref="I16:I37" si="1">IF(F16=5,G16,0)</f>
        <v>0</v>
      </c>
      <c r="J16">
        <f t="shared" ref="J16:J37" si="2">IF(F16=6.3,G16,0)</f>
        <v>0</v>
      </c>
      <c r="K16">
        <f t="shared" ref="K16:K37" si="3">IF(F16=8,G16,0)</f>
        <v>13</v>
      </c>
      <c r="L16">
        <f t="shared" ref="L16:L37" si="4">IF(F16=10,G16,0)</f>
        <v>0</v>
      </c>
    </row>
    <row r="17" spans="1:12" x14ac:dyDescent="0.25">
      <c r="A17" s="121"/>
      <c r="B17" t="s">
        <v>12</v>
      </c>
      <c r="C17">
        <v>3</v>
      </c>
      <c r="D17">
        <v>1</v>
      </c>
      <c r="E17">
        <v>6.5</v>
      </c>
      <c r="F17">
        <v>10</v>
      </c>
      <c r="G17">
        <f t="shared" si="0"/>
        <v>19.5</v>
      </c>
      <c r="I17">
        <f t="shared" si="1"/>
        <v>0</v>
      </c>
      <c r="J17">
        <f t="shared" si="2"/>
        <v>0</v>
      </c>
      <c r="K17">
        <f t="shared" si="3"/>
        <v>0</v>
      </c>
      <c r="L17">
        <f t="shared" si="4"/>
        <v>19.5</v>
      </c>
    </row>
    <row r="18" spans="1:12" x14ac:dyDescent="0.25">
      <c r="A18" s="121"/>
      <c r="B18" t="s">
        <v>13</v>
      </c>
      <c r="C18">
        <v>45</v>
      </c>
      <c r="D18">
        <v>1</v>
      </c>
      <c r="E18">
        <v>75</v>
      </c>
      <c r="F18">
        <v>5</v>
      </c>
      <c r="G18">
        <f t="shared" si="0"/>
        <v>3375</v>
      </c>
      <c r="I18">
        <f t="shared" si="1"/>
        <v>3375</v>
      </c>
      <c r="J18">
        <f t="shared" si="2"/>
        <v>0</v>
      </c>
      <c r="K18">
        <f t="shared" si="3"/>
        <v>0</v>
      </c>
      <c r="L18">
        <f t="shared" si="4"/>
        <v>0</v>
      </c>
    </row>
    <row r="19" spans="1:12" x14ac:dyDescent="0.25">
      <c r="A19" s="121"/>
      <c r="B19" t="s">
        <v>14</v>
      </c>
      <c r="C19">
        <v>3</v>
      </c>
      <c r="D19">
        <v>18</v>
      </c>
      <c r="E19">
        <v>255</v>
      </c>
      <c r="F19">
        <v>6.3</v>
      </c>
      <c r="G19">
        <f t="shared" si="0"/>
        <v>13770</v>
      </c>
      <c r="I19">
        <f t="shared" si="1"/>
        <v>0</v>
      </c>
      <c r="J19">
        <f t="shared" si="2"/>
        <v>13770</v>
      </c>
      <c r="K19">
        <f t="shared" si="3"/>
        <v>0</v>
      </c>
      <c r="L19">
        <f t="shared" si="4"/>
        <v>0</v>
      </c>
    </row>
    <row r="20" spans="1:12" x14ac:dyDescent="0.25">
      <c r="A20" s="121"/>
      <c r="B20" t="s">
        <v>15</v>
      </c>
      <c r="C20">
        <v>5</v>
      </c>
      <c r="D20">
        <v>18</v>
      </c>
      <c r="E20">
        <v>75</v>
      </c>
      <c r="F20">
        <v>5</v>
      </c>
      <c r="G20">
        <f t="shared" si="0"/>
        <v>6750</v>
      </c>
      <c r="I20">
        <f t="shared" si="1"/>
        <v>6750</v>
      </c>
      <c r="J20">
        <f t="shared" si="2"/>
        <v>0</v>
      </c>
      <c r="K20">
        <f t="shared" si="3"/>
        <v>0</v>
      </c>
      <c r="L20">
        <f t="shared" si="4"/>
        <v>0</v>
      </c>
    </row>
    <row r="23" spans="1:12" x14ac:dyDescent="0.25">
      <c r="A23" s="120" t="s">
        <v>18</v>
      </c>
      <c r="C23" t="s">
        <v>7</v>
      </c>
      <c r="E23" t="s">
        <v>8</v>
      </c>
      <c r="F23" t="s">
        <v>9</v>
      </c>
      <c r="G23" t="s">
        <v>1</v>
      </c>
    </row>
    <row r="24" spans="1:12" x14ac:dyDescent="0.25">
      <c r="A24" s="120"/>
      <c r="B24" t="s">
        <v>10</v>
      </c>
      <c r="C24">
        <v>3</v>
      </c>
      <c r="D24">
        <v>6</v>
      </c>
      <c r="E24">
        <v>250</v>
      </c>
      <c r="F24">
        <v>10</v>
      </c>
      <c r="G24">
        <f>E24*D24*C24</f>
        <v>4500</v>
      </c>
      <c r="I24">
        <f t="shared" si="1"/>
        <v>0</v>
      </c>
      <c r="J24">
        <f t="shared" si="2"/>
        <v>0</v>
      </c>
      <c r="K24">
        <f t="shared" si="3"/>
        <v>0</v>
      </c>
      <c r="L24">
        <f t="shared" si="4"/>
        <v>4500</v>
      </c>
    </row>
    <row r="25" spans="1:12" x14ac:dyDescent="0.25">
      <c r="A25" s="1"/>
      <c r="B25" t="s">
        <v>11</v>
      </c>
      <c r="C25">
        <v>10</v>
      </c>
      <c r="D25">
        <v>6</v>
      </c>
      <c r="E25">
        <v>100</v>
      </c>
      <c r="F25">
        <v>5</v>
      </c>
      <c r="G25">
        <f t="shared" ref="G25:G37" si="5">E25*D25*C25</f>
        <v>6000</v>
      </c>
      <c r="I25">
        <f t="shared" si="1"/>
        <v>6000</v>
      </c>
      <c r="J25">
        <f t="shared" si="2"/>
        <v>0</v>
      </c>
      <c r="K25">
        <f t="shared" si="3"/>
        <v>0</v>
      </c>
      <c r="L25">
        <f t="shared" si="4"/>
        <v>0</v>
      </c>
    </row>
    <row r="26" spans="1:12" x14ac:dyDescent="0.25">
      <c r="A26" s="1"/>
      <c r="G26">
        <f t="shared" si="5"/>
        <v>0</v>
      </c>
      <c r="I26">
        <f t="shared" si="1"/>
        <v>0</v>
      </c>
      <c r="J26">
        <f t="shared" si="2"/>
        <v>0</v>
      </c>
      <c r="K26">
        <f t="shared" si="3"/>
        <v>0</v>
      </c>
      <c r="L26">
        <f t="shared" si="4"/>
        <v>0</v>
      </c>
    </row>
    <row r="27" spans="1:12" x14ac:dyDescent="0.25">
      <c r="A27" s="2" t="s">
        <v>19</v>
      </c>
      <c r="B27" t="s">
        <v>10</v>
      </c>
      <c r="C27">
        <v>6</v>
      </c>
      <c r="D27">
        <v>6</v>
      </c>
      <c r="E27">
        <v>180</v>
      </c>
      <c r="F27">
        <v>8</v>
      </c>
      <c r="G27">
        <f t="shared" si="5"/>
        <v>6480</v>
      </c>
      <c r="I27">
        <f t="shared" si="1"/>
        <v>0</v>
      </c>
      <c r="J27">
        <f t="shared" si="2"/>
        <v>0</v>
      </c>
      <c r="K27">
        <f t="shared" si="3"/>
        <v>6480</v>
      </c>
      <c r="L27">
        <f t="shared" si="4"/>
        <v>0</v>
      </c>
    </row>
    <row r="28" spans="1:12" x14ac:dyDescent="0.25">
      <c r="A28" s="1"/>
      <c r="G28">
        <f t="shared" si="5"/>
        <v>0</v>
      </c>
    </row>
    <row r="29" spans="1:12" x14ac:dyDescent="0.25">
      <c r="A29" s="1"/>
      <c r="G29">
        <f t="shared" si="5"/>
        <v>0</v>
      </c>
    </row>
    <row r="30" spans="1:12" x14ac:dyDescent="0.25">
      <c r="A30" t="s">
        <v>20</v>
      </c>
      <c r="B30">
        <v>1</v>
      </c>
      <c r="C30">
        <v>3</v>
      </c>
      <c r="D30">
        <v>6</v>
      </c>
      <c r="E30">
        <v>250</v>
      </c>
      <c r="F30">
        <v>10</v>
      </c>
      <c r="G30">
        <f t="shared" si="5"/>
        <v>4500</v>
      </c>
      <c r="I30">
        <f t="shared" si="1"/>
        <v>0</v>
      </c>
      <c r="J30">
        <f t="shared" si="2"/>
        <v>0</v>
      </c>
      <c r="K30">
        <f t="shared" si="3"/>
        <v>0</v>
      </c>
      <c r="L30">
        <f t="shared" si="4"/>
        <v>4500</v>
      </c>
    </row>
    <row r="31" spans="1:12" x14ac:dyDescent="0.25">
      <c r="B31">
        <v>2</v>
      </c>
      <c r="C31">
        <v>10</v>
      </c>
      <c r="D31">
        <v>6</v>
      </c>
      <c r="E31">
        <v>100</v>
      </c>
      <c r="F31">
        <v>5</v>
      </c>
      <c r="G31">
        <f t="shared" si="5"/>
        <v>6000</v>
      </c>
      <c r="I31">
        <f>IF(F31=5,G31,0)</f>
        <v>6000</v>
      </c>
      <c r="J31">
        <f t="shared" si="2"/>
        <v>0</v>
      </c>
      <c r="K31">
        <f t="shared" si="3"/>
        <v>0</v>
      </c>
      <c r="L31">
        <f t="shared" si="4"/>
        <v>0</v>
      </c>
    </row>
    <row r="32" spans="1:12" x14ac:dyDescent="0.25">
      <c r="G32">
        <f t="shared" si="5"/>
        <v>0</v>
      </c>
      <c r="I32">
        <f t="shared" si="1"/>
        <v>0</v>
      </c>
      <c r="J32">
        <f t="shared" si="2"/>
        <v>0</v>
      </c>
      <c r="K32">
        <f t="shared" si="3"/>
        <v>0</v>
      </c>
      <c r="L32">
        <f t="shared" si="4"/>
        <v>0</v>
      </c>
    </row>
    <row r="33" spans="1:12" x14ac:dyDescent="0.25">
      <c r="A33" t="s">
        <v>21</v>
      </c>
      <c r="B33">
        <v>1</v>
      </c>
      <c r="C33">
        <v>2</v>
      </c>
      <c r="D33">
        <v>2</v>
      </c>
      <c r="E33">
        <v>120</v>
      </c>
      <c r="F33">
        <v>10</v>
      </c>
      <c r="G33">
        <f t="shared" si="5"/>
        <v>480</v>
      </c>
      <c r="I33">
        <f t="shared" si="1"/>
        <v>0</v>
      </c>
      <c r="J33">
        <f t="shared" si="2"/>
        <v>0</v>
      </c>
      <c r="K33">
        <f t="shared" si="3"/>
        <v>0</v>
      </c>
      <c r="L33">
        <f t="shared" si="4"/>
        <v>480</v>
      </c>
    </row>
    <row r="34" spans="1:12" x14ac:dyDescent="0.25">
      <c r="B34">
        <v>2</v>
      </c>
      <c r="C34">
        <v>10</v>
      </c>
      <c r="D34">
        <v>2</v>
      </c>
      <c r="E34">
        <v>100</v>
      </c>
      <c r="F34">
        <v>5</v>
      </c>
      <c r="G34">
        <f t="shared" si="5"/>
        <v>2000</v>
      </c>
      <c r="I34">
        <f t="shared" si="1"/>
        <v>2000</v>
      </c>
      <c r="J34">
        <f t="shared" si="2"/>
        <v>0</v>
      </c>
      <c r="K34">
        <f t="shared" si="3"/>
        <v>0</v>
      </c>
      <c r="L34">
        <f t="shared" si="4"/>
        <v>0</v>
      </c>
    </row>
    <row r="35" spans="1:12" x14ac:dyDescent="0.25">
      <c r="G35">
        <f t="shared" si="5"/>
        <v>0</v>
      </c>
      <c r="I35">
        <f t="shared" si="1"/>
        <v>0</v>
      </c>
      <c r="J35">
        <f t="shared" si="2"/>
        <v>0</v>
      </c>
      <c r="K35">
        <f t="shared" si="3"/>
        <v>0</v>
      </c>
      <c r="L35">
        <f t="shared" si="4"/>
        <v>0</v>
      </c>
    </row>
    <row r="36" spans="1:12" x14ac:dyDescent="0.25">
      <c r="A36" t="s">
        <v>22</v>
      </c>
      <c r="B36">
        <v>1</v>
      </c>
      <c r="C36">
        <v>2</v>
      </c>
      <c r="D36">
        <v>2</v>
      </c>
      <c r="E36">
        <v>120</v>
      </c>
      <c r="F36">
        <v>10</v>
      </c>
      <c r="G36">
        <f t="shared" si="5"/>
        <v>480</v>
      </c>
      <c r="I36">
        <f t="shared" si="1"/>
        <v>0</v>
      </c>
      <c r="J36">
        <f t="shared" si="2"/>
        <v>0</v>
      </c>
      <c r="K36">
        <f t="shared" si="3"/>
        <v>0</v>
      </c>
      <c r="L36">
        <f t="shared" si="4"/>
        <v>480</v>
      </c>
    </row>
    <row r="37" spans="1:12" x14ac:dyDescent="0.25">
      <c r="B37">
        <v>2</v>
      </c>
      <c r="C37">
        <v>10</v>
      </c>
      <c r="D37">
        <v>2</v>
      </c>
      <c r="E37">
        <v>100</v>
      </c>
      <c r="F37">
        <v>5</v>
      </c>
      <c r="G37">
        <f t="shared" si="5"/>
        <v>2000</v>
      </c>
      <c r="I37">
        <f t="shared" si="1"/>
        <v>2000</v>
      </c>
      <c r="J37">
        <f t="shared" si="2"/>
        <v>0</v>
      </c>
      <c r="K37">
        <f t="shared" si="3"/>
        <v>0</v>
      </c>
      <c r="L37">
        <f t="shared" si="4"/>
        <v>0</v>
      </c>
    </row>
    <row r="39" spans="1:12" x14ac:dyDescent="0.25">
      <c r="H39" t="s">
        <v>23</v>
      </c>
      <c r="I39">
        <f>SUM(I15:I37)</f>
        <v>26125</v>
      </c>
      <c r="J39">
        <f t="shared" ref="J39:L39" si="6">SUM(J15:J37)</f>
        <v>13770</v>
      </c>
      <c r="K39">
        <f t="shared" si="6"/>
        <v>6493</v>
      </c>
      <c r="L39">
        <f t="shared" si="6"/>
        <v>9999</v>
      </c>
    </row>
    <row r="40" spans="1:12" x14ac:dyDescent="0.25">
      <c r="I40">
        <f>I39/100</f>
        <v>261.25</v>
      </c>
      <c r="J40">
        <f t="shared" ref="J40:L40" si="7">J39/100</f>
        <v>137.69999999999999</v>
      </c>
      <c r="K40">
        <f t="shared" si="7"/>
        <v>64.930000000000007</v>
      </c>
      <c r="L40">
        <f t="shared" si="7"/>
        <v>99.99</v>
      </c>
    </row>
    <row r="42" spans="1:12" x14ac:dyDescent="0.25">
      <c r="I42">
        <v>5</v>
      </c>
      <c r="J42">
        <v>6.3</v>
      </c>
      <c r="K42">
        <v>8</v>
      </c>
      <c r="L42">
        <v>10</v>
      </c>
    </row>
  </sheetData>
  <mergeCells count="2">
    <mergeCell ref="A14:A20"/>
    <mergeCell ref="A23:A2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45"/>
  <sheetViews>
    <sheetView topLeftCell="A136" workbookViewId="0">
      <selection activeCell="B6" sqref="B6:F145"/>
    </sheetView>
  </sheetViews>
  <sheetFormatPr defaultRowHeight="15" x14ac:dyDescent="0.25"/>
  <cols>
    <col min="1" max="1" width="9.140625" style="6"/>
    <col min="2" max="2" width="58.85546875" style="6" customWidth="1"/>
    <col min="3" max="16384" width="9.140625" style="6"/>
  </cols>
  <sheetData>
    <row r="4" spans="2:5" ht="31.5" customHeight="1" x14ac:dyDescent="0.25">
      <c r="B4" s="122" t="s">
        <v>24</v>
      </c>
      <c r="C4" s="122"/>
    </row>
    <row r="5" spans="2:5" ht="18.75" x14ac:dyDescent="0.3">
      <c r="B5" s="16"/>
    </row>
    <row r="6" spans="2:5" x14ac:dyDescent="0.25">
      <c r="B6" s="17" t="s">
        <v>25</v>
      </c>
      <c r="C6" s="18"/>
    </row>
    <row r="7" spans="2:5" x14ac:dyDescent="0.25">
      <c r="B7" s="18" t="s">
        <v>26</v>
      </c>
      <c r="C7" s="18"/>
    </row>
    <row r="8" spans="2:5" x14ac:dyDescent="0.25">
      <c r="B8" s="18" t="s">
        <v>27</v>
      </c>
      <c r="C8" s="19" t="s">
        <v>28</v>
      </c>
      <c r="D8" s="6">
        <v>51</v>
      </c>
    </row>
    <row r="9" spans="2:5" x14ac:dyDescent="0.25">
      <c r="B9" s="18" t="s">
        <v>29</v>
      </c>
      <c r="C9" s="19" t="s">
        <v>30</v>
      </c>
      <c r="D9" s="6">
        <v>12</v>
      </c>
    </row>
    <row r="10" spans="2:5" x14ac:dyDescent="0.25">
      <c r="B10" s="18" t="s">
        <v>31</v>
      </c>
      <c r="C10" s="18"/>
    </row>
    <row r="11" spans="2:5" ht="45" x14ac:dyDescent="0.25">
      <c r="B11" s="18" t="s">
        <v>342</v>
      </c>
      <c r="C11" s="18"/>
    </row>
    <row r="12" spans="2:5" x14ac:dyDescent="0.25">
      <c r="B12" s="18" t="s">
        <v>32</v>
      </c>
      <c r="C12" s="19" t="s">
        <v>33</v>
      </c>
      <c r="D12" s="6">
        <v>3</v>
      </c>
      <c r="E12" s="6">
        <v>22.49</v>
      </c>
    </row>
    <row r="13" spans="2:5" x14ac:dyDescent="0.25">
      <c r="B13" s="18" t="s">
        <v>34</v>
      </c>
      <c r="C13" s="18"/>
    </row>
    <row r="14" spans="2:5" x14ac:dyDescent="0.25">
      <c r="B14" s="18" t="s">
        <v>35</v>
      </c>
      <c r="C14" s="19" t="s">
        <v>36</v>
      </c>
      <c r="D14" s="20">
        <v>1</v>
      </c>
    </row>
    <row r="15" spans="2:5" x14ac:dyDescent="0.25">
      <c r="B15" s="18" t="s">
        <v>37</v>
      </c>
      <c r="C15" s="19" t="s">
        <v>38</v>
      </c>
      <c r="D15" s="20">
        <v>4</v>
      </c>
    </row>
    <row r="16" spans="2:5" x14ac:dyDescent="0.25">
      <c r="B16" s="18" t="s">
        <v>39</v>
      </c>
      <c r="C16" s="18"/>
    </row>
    <row r="17" spans="2:5" x14ac:dyDescent="0.25">
      <c r="B17" s="18" t="s">
        <v>40</v>
      </c>
      <c r="C17" s="19" t="s">
        <v>41</v>
      </c>
      <c r="D17" s="20">
        <v>5</v>
      </c>
    </row>
    <row r="18" spans="2:5" x14ac:dyDescent="0.25">
      <c r="B18" s="17" t="s">
        <v>42</v>
      </c>
      <c r="C18" s="18"/>
    </row>
    <row r="19" spans="2:5" x14ac:dyDescent="0.25">
      <c r="B19" s="18" t="s">
        <v>43</v>
      </c>
      <c r="C19" s="18"/>
    </row>
    <row r="20" spans="2:5" x14ac:dyDescent="0.25">
      <c r="B20" s="18" t="s">
        <v>44</v>
      </c>
      <c r="C20" s="19" t="s">
        <v>45</v>
      </c>
      <c r="D20" s="6">
        <v>58</v>
      </c>
    </row>
    <row r="21" spans="2:5" x14ac:dyDescent="0.25">
      <c r="B21" s="18" t="s">
        <v>46</v>
      </c>
      <c r="C21" s="19" t="s">
        <v>47</v>
      </c>
      <c r="D21" s="6">
        <v>23</v>
      </c>
    </row>
    <row r="22" spans="2:5" x14ac:dyDescent="0.25">
      <c r="B22" s="18" t="s">
        <v>48</v>
      </c>
      <c r="C22" s="18"/>
    </row>
    <row r="23" spans="2:5" x14ac:dyDescent="0.25">
      <c r="B23" s="18" t="s">
        <v>49</v>
      </c>
      <c r="C23" s="19" t="s">
        <v>36</v>
      </c>
      <c r="D23" s="6">
        <v>1</v>
      </c>
    </row>
    <row r="24" spans="2:5" x14ac:dyDescent="0.25">
      <c r="B24" s="18" t="s">
        <v>50</v>
      </c>
      <c r="C24" s="18"/>
    </row>
    <row r="25" spans="2:5" x14ac:dyDescent="0.25">
      <c r="B25" s="18" t="s">
        <v>51</v>
      </c>
      <c r="C25" s="19" t="s">
        <v>45</v>
      </c>
      <c r="D25" s="20">
        <v>58</v>
      </c>
    </row>
    <row r="26" spans="2:5" x14ac:dyDescent="0.25">
      <c r="B26" s="18" t="s">
        <v>52</v>
      </c>
      <c r="C26" s="19" t="s">
        <v>47</v>
      </c>
      <c r="D26" s="20">
        <v>23</v>
      </c>
    </row>
    <row r="27" spans="2:5" x14ac:dyDescent="0.25">
      <c r="B27" s="17" t="s">
        <v>53</v>
      </c>
      <c r="C27" s="18"/>
    </row>
    <row r="28" spans="2:5" x14ac:dyDescent="0.25">
      <c r="B28" s="18" t="s">
        <v>54</v>
      </c>
      <c r="C28" s="18"/>
    </row>
    <row r="29" spans="2:5" x14ac:dyDescent="0.25">
      <c r="B29" s="18" t="s">
        <v>55</v>
      </c>
      <c r="C29" s="19" t="s">
        <v>56</v>
      </c>
      <c r="D29" s="6">
        <v>800</v>
      </c>
    </row>
    <row r="30" spans="2:5" x14ac:dyDescent="0.25">
      <c r="B30" s="18" t="s">
        <v>57</v>
      </c>
      <c r="C30" s="19" t="s">
        <v>58</v>
      </c>
      <c r="D30" s="20">
        <v>50</v>
      </c>
    </row>
    <row r="31" spans="2:5" x14ac:dyDescent="0.25">
      <c r="B31" s="18" t="s">
        <v>59</v>
      </c>
      <c r="C31" s="19" t="s">
        <v>60</v>
      </c>
      <c r="D31" s="20">
        <v>500</v>
      </c>
      <c r="E31" s="6">
        <v>2.5</v>
      </c>
    </row>
    <row r="32" spans="2:5" ht="30" x14ac:dyDescent="0.25">
      <c r="B32" s="18" t="s">
        <v>343</v>
      </c>
      <c r="C32" s="19"/>
      <c r="D32" s="20"/>
    </row>
    <row r="33" spans="2:5" x14ac:dyDescent="0.25">
      <c r="B33" s="18" t="s">
        <v>61</v>
      </c>
      <c r="C33" s="19" t="s">
        <v>62</v>
      </c>
      <c r="D33" s="20">
        <v>150</v>
      </c>
      <c r="E33" s="6">
        <v>13.61</v>
      </c>
    </row>
    <row r="34" spans="2:5" x14ac:dyDescent="0.25">
      <c r="B34" s="18" t="s">
        <v>63</v>
      </c>
      <c r="C34" s="19" t="s">
        <v>64</v>
      </c>
      <c r="D34" s="20">
        <v>150</v>
      </c>
      <c r="E34" s="6">
        <v>4.2699999999999996</v>
      </c>
    </row>
    <row r="35" spans="2:5" x14ac:dyDescent="0.25">
      <c r="B35" s="18" t="s">
        <v>65</v>
      </c>
      <c r="C35" s="19" t="s">
        <v>66</v>
      </c>
      <c r="D35" s="20">
        <v>200</v>
      </c>
      <c r="E35" s="6">
        <v>5.25</v>
      </c>
    </row>
    <row r="36" spans="2:5" x14ac:dyDescent="0.25">
      <c r="B36" s="17" t="s">
        <v>67</v>
      </c>
      <c r="C36" s="18"/>
    </row>
    <row r="37" spans="2:5" x14ac:dyDescent="0.25">
      <c r="B37" s="18" t="s">
        <v>68</v>
      </c>
      <c r="C37" s="18"/>
    </row>
    <row r="38" spans="2:5" x14ac:dyDescent="0.25">
      <c r="B38" s="18" t="s">
        <v>69</v>
      </c>
      <c r="C38" s="19" t="s">
        <v>41</v>
      </c>
      <c r="D38" s="20">
        <v>5</v>
      </c>
    </row>
    <row r="39" spans="2:5" x14ac:dyDescent="0.25">
      <c r="B39" s="18" t="s">
        <v>70</v>
      </c>
      <c r="C39" s="19" t="s">
        <v>41</v>
      </c>
      <c r="D39" s="20">
        <v>5</v>
      </c>
    </row>
    <row r="40" spans="2:5" x14ac:dyDescent="0.25">
      <c r="B40" s="17" t="s">
        <v>71</v>
      </c>
      <c r="C40" s="18"/>
    </row>
    <row r="41" spans="2:5" x14ac:dyDescent="0.25">
      <c r="B41" s="18" t="s">
        <v>72</v>
      </c>
      <c r="C41" s="18"/>
    </row>
    <row r="42" spans="2:5" x14ac:dyDescent="0.25">
      <c r="B42" s="18" t="s">
        <v>73</v>
      </c>
      <c r="C42" s="19" t="s">
        <v>38</v>
      </c>
      <c r="D42" s="6">
        <v>4</v>
      </c>
    </row>
    <row r="43" spans="2:5" x14ac:dyDescent="0.25">
      <c r="B43" s="17" t="s">
        <v>74</v>
      </c>
      <c r="C43" s="18"/>
    </row>
    <row r="44" spans="2:5" x14ac:dyDescent="0.25">
      <c r="B44" s="18" t="s">
        <v>344</v>
      </c>
      <c r="C44" s="18"/>
      <c r="D44" s="6">
        <v>32</v>
      </c>
      <c r="E44" s="6">
        <v>22.49</v>
      </c>
    </row>
    <row r="45" spans="2:5" x14ac:dyDescent="0.25">
      <c r="B45" s="18" t="s">
        <v>75</v>
      </c>
      <c r="C45" s="19" t="s">
        <v>30</v>
      </c>
      <c r="D45" s="6">
        <v>32</v>
      </c>
    </row>
    <row r="46" spans="2:5" x14ac:dyDescent="0.25">
      <c r="B46" s="18"/>
      <c r="C46" s="18"/>
    </row>
    <row r="47" spans="2:5" x14ac:dyDescent="0.25">
      <c r="B47" s="18"/>
      <c r="C47" s="18"/>
    </row>
    <row r="48" spans="2:5" x14ac:dyDescent="0.25">
      <c r="B48" s="18" t="s">
        <v>345</v>
      </c>
      <c r="C48" s="18"/>
      <c r="D48" s="20">
        <v>31</v>
      </c>
      <c r="E48" s="6">
        <v>22.49</v>
      </c>
    </row>
    <row r="49" spans="2:4" x14ac:dyDescent="0.25">
      <c r="B49" s="18" t="s">
        <v>79</v>
      </c>
      <c r="C49" s="19" t="s">
        <v>80</v>
      </c>
      <c r="D49" s="20">
        <v>31</v>
      </c>
    </row>
    <row r="50" spans="2:4" x14ac:dyDescent="0.25">
      <c r="B50" s="18"/>
      <c r="C50" s="19"/>
      <c r="D50" s="20"/>
    </row>
    <row r="51" spans="2:4" x14ac:dyDescent="0.25">
      <c r="B51" s="17" t="s">
        <v>82</v>
      </c>
      <c r="C51" s="18"/>
    </row>
    <row r="52" spans="2:4" x14ac:dyDescent="0.25">
      <c r="B52" s="18" t="s">
        <v>83</v>
      </c>
      <c r="C52" s="18"/>
    </row>
    <row r="53" spans="2:4" x14ac:dyDescent="0.25">
      <c r="B53" s="18" t="s">
        <v>84</v>
      </c>
      <c r="C53" s="19" t="s">
        <v>38</v>
      </c>
      <c r="D53" s="20">
        <v>4</v>
      </c>
    </row>
    <row r="54" spans="2:4" x14ac:dyDescent="0.25">
      <c r="B54" s="18" t="s">
        <v>78</v>
      </c>
      <c r="C54" s="18"/>
    </row>
    <row r="55" spans="2:4" x14ac:dyDescent="0.25">
      <c r="B55" s="18" t="s">
        <v>85</v>
      </c>
      <c r="C55" s="19" t="s">
        <v>81</v>
      </c>
      <c r="D55" s="6">
        <v>2</v>
      </c>
    </row>
    <row r="56" spans="2:4" x14ac:dyDescent="0.25">
      <c r="B56" s="18" t="s">
        <v>86</v>
      </c>
      <c r="C56" s="19" t="s">
        <v>36</v>
      </c>
      <c r="D56" s="6">
        <v>1</v>
      </c>
    </row>
    <row r="57" spans="2:4" x14ac:dyDescent="0.25">
      <c r="B57" s="18" t="s">
        <v>87</v>
      </c>
      <c r="C57" s="18"/>
    </row>
    <row r="58" spans="2:4" x14ac:dyDescent="0.25">
      <c r="B58" s="18" t="s">
        <v>88</v>
      </c>
      <c r="C58" s="19" t="s">
        <v>33</v>
      </c>
      <c r="D58" s="20">
        <v>3</v>
      </c>
    </row>
    <row r="59" spans="2:4" x14ac:dyDescent="0.25">
      <c r="B59" s="18"/>
      <c r="C59" s="18"/>
    </row>
    <row r="60" spans="2:4" x14ac:dyDescent="0.25">
      <c r="B60" s="18"/>
      <c r="C60" s="19"/>
      <c r="D60" s="20"/>
    </row>
    <row r="61" spans="2:4" x14ac:dyDescent="0.25">
      <c r="B61" s="17" t="s">
        <v>89</v>
      </c>
      <c r="C61" s="18"/>
    </row>
    <row r="62" spans="2:4" x14ac:dyDescent="0.25">
      <c r="B62" s="18" t="s">
        <v>90</v>
      </c>
      <c r="C62" s="18"/>
    </row>
    <row r="63" spans="2:4" x14ac:dyDescent="0.25">
      <c r="B63" s="18" t="s">
        <v>91</v>
      </c>
      <c r="C63" s="19" t="s">
        <v>92</v>
      </c>
      <c r="D63" s="6">
        <v>14</v>
      </c>
    </row>
    <row r="64" spans="2:4" x14ac:dyDescent="0.25">
      <c r="B64" s="18" t="s">
        <v>93</v>
      </c>
      <c r="C64" s="19" t="s">
        <v>36</v>
      </c>
      <c r="D64" s="6">
        <v>1</v>
      </c>
    </row>
    <row r="65" spans="2:4" x14ac:dyDescent="0.25">
      <c r="B65" s="18" t="s">
        <v>94</v>
      </c>
      <c r="C65" s="19" t="s">
        <v>36</v>
      </c>
      <c r="D65" s="20">
        <v>1</v>
      </c>
    </row>
    <row r="66" spans="2:4" x14ac:dyDescent="0.25">
      <c r="B66" s="18" t="s">
        <v>95</v>
      </c>
      <c r="C66" s="19" t="s">
        <v>36</v>
      </c>
      <c r="D66" s="20">
        <v>1</v>
      </c>
    </row>
    <row r="67" spans="2:4" x14ac:dyDescent="0.25">
      <c r="B67" s="17" t="s">
        <v>96</v>
      </c>
      <c r="C67" s="18"/>
    </row>
    <row r="68" spans="2:4" x14ac:dyDescent="0.25">
      <c r="B68" s="18" t="s">
        <v>97</v>
      </c>
      <c r="C68" s="18"/>
    </row>
    <row r="69" spans="2:4" x14ac:dyDescent="0.25">
      <c r="B69" s="18" t="s">
        <v>40</v>
      </c>
      <c r="C69" s="19" t="s">
        <v>98</v>
      </c>
      <c r="D69" s="20">
        <v>30</v>
      </c>
    </row>
    <row r="70" spans="2:4" x14ac:dyDescent="0.25">
      <c r="B70" s="18" t="s">
        <v>99</v>
      </c>
      <c r="C70" s="19" t="s">
        <v>100</v>
      </c>
      <c r="D70" s="20">
        <v>370</v>
      </c>
    </row>
    <row r="71" spans="2:4" x14ac:dyDescent="0.25">
      <c r="B71" s="18" t="s">
        <v>101</v>
      </c>
      <c r="C71" s="18"/>
    </row>
    <row r="72" spans="2:4" x14ac:dyDescent="0.25">
      <c r="B72" s="18" t="s">
        <v>35</v>
      </c>
      <c r="C72" s="19" t="s">
        <v>102</v>
      </c>
      <c r="D72" s="6">
        <v>30</v>
      </c>
    </row>
    <row r="73" spans="2:4" x14ac:dyDescent="0.25">
      <c r="B73" s="18" t="s">
        <v>103</v>
      </c>
      <c r="C73" s="19" t="s">
        <v>104</v>
      </c>
      <c r="D73" s="20">
        <v>50</v>
      </c>
    </row>
    <row r="74" spans="2:4" x14ac:dyDescent="0.25">
      <c r="B74" s="17" t="s">
        <v>105</v>
      </c>
      <c r="C74" s="18"/>
    </row>
    <row r="75" spans="2:4" x14ac:dyDescent="0.25">
      <c r="B75" s="18" t="s">
        <v>106</v>
      </c>
      <c r="C75" s="18"/>
    </row>
    <row r="76" spans="2:4" x14ac:dyDescent="0.25">
      <c r="B76" s="18" t="s">
        <v>37</v>
      </c>
      <c r="C76" s="19" t="s">
        <v>107</v>
      </c>
    </row>
    <row r="77" spans="2:4" x14ac:dyDescent="0.25">
      <c r="B77" s="18" t="s">
        <v>108</v>
      </c>
      <c r="C77" s="18"/>
    </row>
    <row r="78" spans="2:4" x14ac:dyDescent="0.25">
      <c r="B78" s="18" t="s">
        <v>35</v>
      </c>
      <c r="C78" s="19" t="s">
        <v>38</v>
      </c>
    </row>
    <row r="79" spans="2:4" x14ac:dyDescent="0.25">
      <c r="B79" s="18" t="s">
        <v>103</v>
      </c>
      <c r="C79" s="19" t="s">
        <v>81</v>
      </c>
    </row>
    <row r="80" spans="2:4" x14ac:dyDescent="0.25">
      <c r="B80" s="18" t="s">
        <v>109</v>
      </c>
      <c r="C80" s="18"/>
    </row>
    <row r="81" spans="2:4" x14ac:dyDescent="0.25">
      <c r="B81" s="18" t="s">
        <v>35</v>
      </c>
      <c r="C81" s="19" t="s">
        <v>110</v>
      </c>
      <c r="D81" s="6">
        <v>10</v>
      </c>
    </row>
    <row r="82" spans="2:4" x14ac:dyDescent="0.25">
      <c r="B82" s="18" t="s">
        <v>37</v>
      </c>
      <c r="C82" s="19" t="s">
        <v>111</v>
      </c>
      <c r="D82" s="6">
        <v>66</v>
      </c>
    </row>
    <row r="83" spans="2:4" x14ac:dyDescent="0.25">
      <c r="B83" s="18" t="s">
        <v>103</v>
      </c>
      <c r="C83" s="19" t="s">
        <v>112</v>
      </c>
      <c r="D83" s="6">
        <v>6</v>
      </c>
    </row>
    <row r="84" spans="2:4" x14ac:dyDescent="0.25">
      <c r="B84" s="18" t="s">
        <v>113</v>
      </c>
      <c r="C84" s="19" t="s">
        <v>114</v>
      </c>
      <c r="D84" s="20">
        <v>3</v>
      </c>
    </row>
    <row r="85" spans="2:4" x14ac:dyDescent="0.25">
      <c r="B85" s="17" t="s">
        <v>115</v>
      </c>
      <c r="C85" s="18"/>
    </row>
    <row r="86" spans="2:4" x14ac:dyDescent="0.25">
      <c r="B86" s="18" t="s">
        <v>108</v>
      </c>
      <c r="C86" s="18"/>
    </row>
    <row r="87" spans="2:4" x14ac:dyDescent="0.25">
      <c r="B87" s="18" t="s">
        <v>99</v>
      </c>
      <c r="C87" s="19" t="s">
        <v>116</v>
      </c>
    </row>
    <row r="88" spans="2:4" x14ac:dyDescent="0.25">
      <c r="B88" s="18" t="s">
        <v>117</v>
      </c>
      <c r="C88" s="18"/>
    </row>
    <row r="89" spans="2:4" x14ac:dyDescent="0.25">
      <c r="B89" s="18" t="s">
        <v>99</v>
      </c>
      <c r="C89" s="19" t="s">
        <v>118</v>
      </c>
      <c r="D89" s="6">
        <v>20</v>
      </c>
    </row>
    <row r="90" spans="2:4" x14ac:dyDescent="0.25">
      <c r="B90" s="17" t="s">
        <v>119</v>
      </c>
      <c r="C90" s="18"/>
    </row>
    <row r="91" spans="2:4" x14ac:dyDescent="0.25">
      <c r="B91" s="18" t="s">
        <v>120</v>
      </c>
      <c r="C91" s="18"/>
    </row>
    <row r="92" spans="2:4" x14ac:dyDescent="0.25">
      <c r="B92" s="18" t="s">
        <v>121</v>
      </c>
      <c r="C92" s="19" t="s">
        <v>122</v>
      </c>
      <c r="D92" s="6">
        <v>95</v>
      </c>
    </row>
    <row r="93" spans="2:4" x14ac:dyDescent="0.25">
      <c r="B93" s="18" t="s">
        <v>123</v>
      </c>
      <c r="C93" s="18"/>
    </row>
    <row r="94" spans="2:4" x14ac:dyDescent="0.25">
      <c r="B94" s="18" t="s">
        <v>124</v>
      </c>
      <c r="C94" s="19" t="s">
        <v>122</v>
      </c>
    </row>
    <row r="95" spans="2:4" x14ac:dyDescent="0.25">
      <c r="B95" s="17" t="s">
        <v>125</v>
      </c>
      <c r="C95" s="18"/>
    </row>
    <row r="96" spans="2:4" x14ac:dyDescent="0.25">
      <c r="B96" s="18" t="s">
        <v>126</v>
      </c>
      <c r="C96" s="18"/>
    </row>
    <row r="97" spans="2:4" x14ac:dyDescent="0.25">
      <c r="B97" s="18" t="s">
        <v>127</v>
      </c>
      <c r="C97" s="19" t="s">
        <v>38</v>
      </c>
      <c r="D97" s="6">
        <v>4</v>
      </c>
    </row>
    <row r="98" spans="2:4" x14ac:dyDescent="0.25">
      <c r="B98" s="18" t="s">
        <v>128</v>
      </c>
      <c r="C98" s="18"/>
    </row>
    <row r="99" spans="2:4" x14ac:dyDescent="0.25">
      <c r="B99" s="18" t="s">
        <v>129</v>
      </c>
      <c r="C99" s="19" t="s">
        <v>122</v>
      </c>
      <c r="D99" s="6">
        <v>95</v>
      </c>
    </row>
    <row r="100" spans="2:4" x14ac:dyDescent="0.25">
      <c r="B100" s="17" t="s">
        <v>130</v>
      </c>
      <c r="C100" s="18"/>
    </row>
    <row r="101" spans="2:4" x14ac:dyDescent="0.25">
      <c r="B101" s="18" t="s">
        <v>131</v>
      </c>
      <c r="C101" s="18"/>
    </row>
    <row r="102" spans="2:4" x14ac:dyDescent="0.25">
      <c r="B102" s="18" t="s">
        <v>132</v>
      </c>
      <c r="C102" s="19" t="s">
        <v>81</v>
      </c>
    </row>
    <row r="103" spans="2:4" x14ac:dyDescent="0.25">
      <c r="B103" s="18" t="s">
        <v>133</v>
      </c>
      <c r="C103" s="18"/>
    </row>
    <row r="104" spans="2:4" x14ac:dyDescent="0.25">
      <c r="B104" s="18" t="s">
        <v>134</v>
      </c>
      <c r="C104" s="19" t="s">
        <v>81</v>
      </c>
    </row>
    <row r="105" spans="2:4" x14ac:dyDescent="0.25">
      <c r="B105" s="18" t="s">
        <v>135</v>
      </c>
      <c r="C105" s="18"/>
    </row>
    <row r="106" spans="2:4" x14ac:dyDescent="0.25">
      <c r="B106" s="18" t="s">
        <v>136</v>
      </c>
      <c r="C106" s="19" t="s">
        <v>36</v>
      </c>
    </row>
    <row r="107" spans="2:4" x14ac:dyDescent="0.25">
      <c r="B107" s="18" t="s">
        <v>137</v>
      </c>
      <c r="C107" s="18"/>
    </row>
    <row r="108" spans="2:4" x14ac:dyDescent="0.25">
      <c r="B108" s="18" t="s">
        <v>138</v>
      </c>
      <c r="C108" s="19" t="s">
        <v>38</v>
      </c>
    </row>
    <row r="109" spans="2:4" x14ac:dyDescent="0.25">
      <c r="B109" s="18" t="s">
        <v>139</v>
      </c>
      <c r="C109" s="18"/>
    </row>
    <row r="110" spans="2:4" x14ac:dyDescent="0.25">
      <c r="B110" s="18" t="s">
        <v>140</v>
      </c>
      <c r="C110" s="19" t="s">
        <v>36</v>
      </c>
    </row>
    <row r="111" spans="2:4" x14ac:dyDescent="0.25">
      <c r="B111" s="17" t="s">
        <v>141</v>
      </c>
      <c r="C111" s="18"/>
    </row>
    <row r="112" spans="2:4" x14ac:dyDescent="0.25">
      <c r="B112" s="18" t="s">
        <v>142</v>
      </c>
      <c r="C112" s="18"/>
    </row>
    <row r="113" spans="2:4" x14ac:dyDescent="0.25">
      <c r="B113" s="18" t="s">
        <v>143</v>
      </c>
      <c r="C113" s="19" t="s">
        <v>36</v>
      </c>
    </row>
    <row r="114" spans="2:4" x14ac:dyDescent="0.25">
      <c r="B114" s="17" t="s">
        <v>144</v>
      </c>
      <c r="C114" s="18"/>
    </row>
    <row r="115" spans="2:4" x14ac:dyDescent="0.25">
      <c r="B115" s="18" t="s">
        <v>145</v>
      </c>
      <c r="C115" s="18"/>
    </row>
    <row r="116" spans="2:4" x14ac:dyDescent="0.25">
      <c r="B116" s="18" t="s">
        <v>146</v>
      </c>
      <c r="C116" s="19" t="s">
        <v>36</v>
      </c>
      <c r="D116" s="6">
        <v>1</v>
      </c>
    </row>
    <row r="117" spans="2:4" x14ac:dyDescent="0.25">
      <c r="B117" s="17" t="s">
        <v>147</v>
      </c>
      <c r="C117" s="18"/>
    </row>
    <row r="118" spans="2:4" x14ac:dyDescent="0.25">
      <c r="B118" s="18" t="s">
        <v>26</v>
      </c>
      <c r="C118" s="18"/>
    </row>
    <row r="119" spans="2:4" x14ac:dyDescent="0.25">
      <c r="B119" s="18" t="s">
        <v>27</v>
      </c>
      <c r="C119" s="19" t="s">
        <v>148</v>
      </c>
      <c r="D119" s="6">
        <v>8</v>
      </c>
    </row>
    <row r="120" spans="2:4" x14ac:dyDescent="0.25">
      <c r="B120" s="17" t="s">
        <v>149</v>
      </c>
      <c r="C120" s="18"/>
    </row>
    <row r="121" spans="2:4" x14ac:dyDescent="0.25">
      <c r="B121" s="18" t="s">
        <v>150</v>
      </c>
      <c r="C121" s="18"/>
    </row>
    <row r="122" spans="2:4" x14ac:dyDescent="0.25">
      <c r="B122" s="18" t="s">
        <v>151</v>
      </c>
      <c r="C122" s="19" t="s">
        <v>148</v>
      </c>
      <c r="D122" s="6">
        <v>8</v>
      </c>
    </row>
    <row r="123" spans="2:4" x14ac:dyDescent="0.25">
      <c r="B123" s="17" t="s">
        <v>152</v>
      </c>
      <c r="C123" s="18"/>
    </row>
    <row r="124" spans="2:4" x14ac:dyDescent="0.25">
      <c r="B124" s="18" t="s">
        <v>97</v>
      </c>
      <c r="C124" s="18"/>
    </row>
    <row r="125" spans="2:4" x14ac:dyDescent="0.25">
      <c r="B125" s="18" t="s">
        <v>40</v>
      </c>
      <c r="C125" s="19" t="s">
        <v>153</v>
      </c>
      <c r="D125" s="6">
        <v>18</v>
      </c>
    </row>
    <row r="126" spans="2:4" x14ac:dyDescent="0.25">
      <c r="B126" s="18" t="s">
        <v>99</v>
      </c>
      <c r="C126" s="19" t="s">
        <v>154</v>
      </c>
      <c r="D126" s="6">
        <v>60</v>
      </c>
    </row>
    <row r="127" spans="2:4" x14ac:dyDescent="0.25">
      <c r="B127" s="17" t="s">
        <v>155</v>
      </c>
      <c r="C127" s="18"/>
    </row>
    <row r="128" spans="2:4" x14ac:dyDescent="0.25">
      <c r="B128" s="18" t="s">
        <v>26</v>
      </c>
      <c r="C128" s="18"/>
    </row>
    <row r="129" spans="2:4" x14ac:dyDescent="0.25">
      <c r="B129" s="18" t="s">
        <v>27</v>
      </c>
      <c r="C129" s="19" t="s">
        <v>36</v>
      </c>
      <c r="D129" s="6">
        <v>1</v>
      </c>
    </row>
    <row r="130" spans="2:4" x14ac:dyDescent="0.25">
      <c r="B130" s="17" t="s">
        <v>156</v>
      </c>
      <c r="C130" s="18"/>
    </row>
    <row r="131" spans="2:4" x14ac:dyDescent="0.25">
      <c r="B131" s="18" t="s">
        <v>150</v>
      </c>
      <c r="C131" s="18"/>
    </row>
    <row r="132" spans="2:4" x14ac:dyDescent="0.25">
      <c r="B132" s="18" t="s">
        <v>157</v>
      </c>
      <c r="C132" s="19" t="s">
        <v>36</v>
      </c>
      <c r="D132" s="6">
        <v>1</v>
      </c>
    </row>
    <row r="133" spans="2:4" x14ac:dyDescent="0.25">
      <c r="B133" s="17" t="s">
        <v>158</v>
      </c>
      <c r="C133" s="18"/>
    </row>
    <row r="134" spans="2:4" x14ac:dyDescent="0.25">
      <c r="B134" s="18" t="s">
        <v>26</v>
      </c>
      <c r="C134" s="18"/>
    </row>
    <row r="135" spans="2:4" x14ac:dyDescent="0.25">
      <c r="B135" s="18" t="s">
        <v>27</v>
      </c>
      <c r="C135" s="19" t="s">
        <v>148</v>
      </c>
      <c r="D135" s="6">
        <v>8</v>
      </c>
    </row>
    <row r="136" spans="2:4" x14ac:dyDescent="0.25">
      <c r="B136" s="17" t="s">
        <v>159</v>
      </c>
      <c r="C136" s="18"/>
    </row>
    <row r="137" spans="2:4" x14ac:dyDescent="0.25">
      <c r="B137" s="18" t="s">
        <v>76</v>
      </c>
      <c r="C137" s="18"/>
    </row>
    <row r="138" spans="2:4" x14ac:dyDescent="0.25">
      <c r="B138" s="18" t="s">
        <v>160</v>
      </c>
      <c r="C138" s="19" t="s">
        <v>161</v>
      </c>
      <c r="D138" s="6">
        <v>6</v>
      </c>
    </row>
    <row r="139" spans="2:4" x14ac:dyDescent="0.25">
      <c r="B139" s="18" t="s">
        <v>77</v>
      </c>
      <c r="C139" s="19" t="s">
        <v>81</v>
      </c>
      <c r="D139" s="6">
        <v>2</v>
      </c>
    </row>
    <row r="140" spans="2:4" x14ac:dyDescent="0.25">
      <c r="B140" s="18" t="s">
        <v>78</v>
      </c>
      <c r="C140" s="18"/>
    </row>
    <row r="141" spans="2:4" x14ac:dyDescent="0.25">
      <c r="B141" s="18" t="s">
        <v>162</v>
      </c>
      <c r="C141" s="19" t="s">
        <v>81</v>
      </c>
      <c r="D141" s="6">
        <v>2</v>
      </c>
    </row>
    <row r="142" spans="2:4" x14ac:dyDescent="0.25">
      <c r="B142" s="18" t="s">
        <v>163</v>
      </c>
      <c r="C142" s="19" t="s">
        <v>161</v>
      </c>
      <c r="D142" s="20">
        <v>6</v>
      </c>
    </row>
    <row r="143" spans="2:4" x14ac:dyDescent="0.25">
      <c r="B143" s="17" t="s">
        <v>164</v>
      </c>
      <c r="C143" s="18"/>
    </row>
    <row r="144" spans="2:4" x14ac:dyDescent="0.25">
      <c r="B144" s="18" t="s">
        <v>97</v>
      </c>
      <c r="C144" s="18"/>
    </row>
    <row r="145" spans="2:4" x14ac:dyDescent="0.25">
      <c r="B145" s="18" t="s">
        <v>99</v>
      </c>
      <c r="C145" s="19" t="s">
        <v>165</v>
      </c>
      <c r="D145" s="6">
        <v>80</v>
      </c>
    </row>
  </sheetData>
  <mergeCells count="1">
    <mergeCell ref="B4:C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97" workbookViewId="0">
      <selection activeCell="A61" sqref="A61:E98"/>
    </sheetView>
  </sheetViews>
  <sheetFormatPr defaultRowHeight="15" x14ac:dyDescent="0.25"/>
  <cols>
    <col min="1" max="1" width="46.140625" customWidth="1"/>
    <col min="4" max="4" width="9.140625" style="13"/>
    <col min="5" max="5" width="9.5703125" style="13" bestFit="1" customWidth="1"/>
    <col min="6" max="6" width="9.5703125" bestFit="1" customWidth="1"/>
  </cols>
  <sheetData>
    <row r="1" spans="1:6" x14ac:dyDescent="0.25">
      <c r="A1" t="s">
        <v>166</v>
      </c>
    </row>
    <row r="3" spans="1:6" x14ac:dyDescent="0.25">
      <c r="A3" t="s">
        <v>335</v>
      </c>
      <c r="F3" s="7">
        <f>SUM(E7:E57)</f>
        <v>3721</v>
      </c>
    </row>
    <row r="5" spans="1:6" x14ac:dyDescent="0.25">
      <c r="A5" t="s">
        <v>167</v>
      </c>
    </row>
    <row r="6" spans="1:6" x14ac:dyDescent="0.25">
      <c r="A6" t="s">
        <v>168</v>
      </c>
      <c r="C6" t="s">
        <v>262</v>
      </c>
      <c r="D6" s="13" t="s">
        <v>336</v>
      </c>
    </row>
    <row r="7" spans="1:6" x14ac:dyDescent="0.25">
      <c r="A7" t="s">
        <v>169</v>
      </c>
      <c r="B7" t="s">
        <v>170</v>
      </c>
      <c r="C7">
        <v>3</v>
      </c>
      <c r="D7" s="13">
        <v>200</v>
      </c>
      <c r="E7" s="13">
        <f t="shared" ref="E7:E73" si="0">D7*C7</f>
        <v>600</v>
      </c>
    </row>
    <row r="8" spans="1:6" x14ac:dyDescent="0.25">
      <c r="A8" t="s">
        <v>171</v>
      </c>
      <c r="E8" s="13">
        <f t="shared" si="0"/>
        <v>0</v>
      </c>
    </row>
    <row r="9" spans="1:6" x14ac:dyDescent="0.25">
      <c r="A9" s="14" t="s">
        <v>172</v>
      </c>
      <c r="B9" s="14"/>
      <c r="C9" s="14"/>
      <c r="D9" s="15"/>
      <c r="E9" s="13">
        <f t="shared" si="0"/>
        <v>0</v>
      </c>
    </row>
    <row r="10" spans="1:6" x14ac:dyDescent="0.25">
      <c r="A10" s="14" t="s">
        <v>173</v>
      </c>
      <c r="B10" s="14" t="s">
        <v>174</v>
      </c>
      <c r="C10" s="14">
        <v>6</v>
      </c>
      <c r="D10" s="15"/>
      <c r="E10" s="13">
        <f t="shared" si="0"/>
        <v>0</v>
      </c>
    </row>
    <row r="11" spans="1:6" x14ac:dyDescent="0.25">
      <c r="A11" s="14" t="s">
        <v>175</v>
      </c>
      <c r="B11" s="14" t="s">
        <v>176</v>
      </c>
      <c r="C11" s="14">
        <v>4</v>
      </c>
      <c r="D11" s="15"/>
      <c r="E11" s="13">
        <f t="shared" si="0"/>
        <v>0</v>
      </c>
    </row>
    <row r="12" spans="1:6" x14ac:dyDescent="0.25">
      <c r="A12" s="14" t="s">
        <v>177</v>
      </c>
      <c r="B12" s="14"/>
      <c r="C12" s="14"/>
      <c r="D12" s="15"/>
      <c r="E12" s="13">
        <f t="shared" si="0"/>
        <v>0</v>
      </c>
    </row>
    <row r="13" spans="1:6" x14ac:dyDescent="0.25">
      <c r="A13" s="14" t="s">
        <v>178</v>
      </c>
      <c r="B13" s="14" t="s">
        <v>179</v>
      </c>
      <c r="C13" s="14">
        <v>1</v>
      </c>
      <c r="D13" s="15"/>
      <c r="E13" s="13">
        <f t="shared" si="0"/>
        <v>0</v>
      </c>
    </row>
    <row r="14" spans="1:6" x14ac:dyDescent="0.25">
      <c r="A14" s="14" t="s">
        <v>180</v>
      </c>
      <c r="B14" s="14"/>
      <c r="C14" s="14"/>
      <c r="D14" s="15"/>
      <c r="E14" s="13">
        <f t="shared" si="0"/>
        <v>0</v>
      </c>
    </row>
    <row r="15" spans="1:6" x14ac:dyDescent="0.25">
      <c r="A15" s="14" t="s">
        <v>40</v>
      </c>
      <c r="B15" s="14" t="s">
        <v>174</v>
      </c>
      <c r="C15" s="14">
        <v>6</v>
      </c>
      <c r="D15" s="15"/>
      <c r="E15" s="13">
        <f t="shared" si="0"/>
        <v>0</v>
      </c>
    </row>
    <row r="16" spans="1:6" x14ac:dyDescent="0.25">
      <c r="A16" s="14" t="s">
        <v>181</v>
      </c>
      <c r="B16" s="14"/>
      <c r="C16" s="14"/>
      <c r="D16" s="15"/>
      <c r="E16" s="13">
        <f t="shared" si="0"/>
        <v>0</v>
      </c>
    </row>
    <row r="17" spans="1:5" x14ac:dyDescent="0.25">
      <c r="A17" s="14" t="s">
        <v>40</v>
      </c>
      <c r="B17" s="14" t="s">
        <v>176</v>
      </c>
      <c r="C17" s="14">
        <v>4</v>
      </c>
      <c r="D17" s="15"/>
      <c r="E17" s="13">
        <f t="shared" si="0"/>
        <v>0</v>
      </c>
    </row>
    <row r="18" spans="1:5" x14ac:dyDescent="0.25">
      <c r="A18" s="14" t="s">
        <v>182</v>
      </c>
      <c r="B18" s="14"/>
      <c r="C18" s="14"/>
      <c r="D18" s="15"/>
      <c r="E18" s="13">
        <f t="shared" si="0"/>
        <v>0</v>
      </c>
    </row>
    <row r="19" spans="1:5" x14ac:dyDescent="0.25">
      <c r="A19" s="14" t="s">
        <v>183</v>
      </c>
      <c r="B19" s="14" t="s">
        <v>179</v>
      </c>
      <c r="C19" s="14">
        <v>1</v>
      </c>
      <c r="D19" s="15"/>
      <c r="E19" s="13">
        <f t="shared" si="0"/>
        <v>0</v>
      </c>
    </row>
    <row r="20" spans="1:5" x14ac:dyDescent="0.25">
      <c r="A20" t="s">
        <v>184</v>
      </c>
      <c r="E20" s="13">
        <f t="shared" si="0"/>
        <v>0</v>
      </c>
    </row>
    <row r="21" spans="1:5" x14ac:dyDescent="0.25">
      <c r="A21" t="s">
        <v>185</v>
      </c>
      <c r="E21" s="13">
        <f t="shared" si="0"/>
        <v>0</v>
      </c>
    </row>
    <row r="22" spans="1:5" x14ac:dyDescent="0.25">
      <c r="A22" t="s">
        <v>186</v>
      </c>
      <c r="B22" t="s">
        <v>187</v>
      </c>
      <c r="C22">
        <v>2</v>
      </c>
      <c r="D22" s="13">
        <v>26</v>
      </c>
      <c r="E22" s="13">
        <f t="shared" si="0"/>
        <v>52</v>
      </c>
    </row>
    <row r="23" spans="1:5" x14ac:dyDescent="0.25">
      <c r="A23" t="s">
        <v>183</v>
      </c>
      <c r="B23" t="s">
        <v>174</v>
      </c>
      <c r="C23">
        <v>6</v>
      </c>
      <c r="D23" s="13">
        <v>10</v>
      </c>
      <c r="E23" s="13">
        <f t="shared" si="0"/>
        <v>60</v>
      </c>
    </row>
    <row r="24" spans="1:5" x14ac:dyDescent="0.25">
      <c r="A24" t="s">
        <v>188</v>
      </c>
      <c r="E24" s="13">
        <f t="shared" si="0"/>
        <v>0</v>
      </c>
    </row>
    <row r="25" spans="1:5" x14ac:dyDescent="0.25">
      <c r="A25" t="s">
        <v>186</v>
      </c>
      <c r="B25" t="s">
        <v>187</v>
      </c>
      <c r="C25">
        <v>2</v>
      </c>
      <c r="D25" s="13">
        <v>26</v>
      </c>
      <c r="E25" s="13">
        <f t="shared" si="0"/>
        <v>52</v>
      </c>
    </row>
    <row r="26" spans="1:5" x14ac:dyDescent="0.25">
      <c r="A26" t="s">
        <v>183</v>
      </c>
      <c r="B26" t="s">
        <v>187</v>
      </c>
      <c r="C26">
        <v>2</v>
      </c>
      <c r="D26" s="13">
        <v>10</v>
      </c>
      <c r="E26" s="13">
        <f t="shared" si="0"/>
        <v>20</v>
      </c>
    </row>
    <row r="27" spans="1:5" x14ac:dyDescent="0.25">
      <c r="A27" t="s">
        <v>189</v>
      </c>
      <c r="B27" t="s">
        <v>174</v>
      </c>
      <c r="C27">
        <v>6</v>
      </c>
      <c r="D27" s="13">
        <v>10</v>
      </c>
      <c r="E27" s="13">
        <f t="shared" si="0"/>
        <v>60</v>
      </c>
    </row>
    <row r="28" spans="1:5" x14ac:dyDescent="0.25">
      <c r="A28" t="s">
        <v>190</v>
      </c>
      <c r="E28" s="13">
        <f t="shared" si="0"/>
        <v>0</v>
      </c>
    </row>
    <row r="29" spans="1:5" x14ac:dyDescent="0.25">
      <c r="A29" t="s">
        <v>183</v>
      </c>
      <c r="B29" t="s">
        <v>176</v>
      </c>
      <c r="C29">
        <v>4</v>
      </c>
      <c r="D29" s="13">
        <v>10</v>
      </c>
      <c r="E29" s="13">
        <f t="shared" si="0"/>
        <v>40</v>
      </c>
    </row>
    <row r="30" spans="1:5" x14ac:dyDescent="0.25">
      <c r="A30" t="s">
        <v>189</v>
      </c>
      <c r="B30" t="s">
        <v>191</v>
      </c>
      <c r="C30">
        <v>13</v>
      </c>
      <c r="D30" s="13">
        <v>10</v>
      </c>
      <c r="E30" s="13">
        <f t="shared" si="0"/>
        <v>130</v>
      </c>
    </row>
    <row r="31" spans="1:5" x14ac:dyDescent="0.25">
      <c r="A31" t="s">
        <v>192</v>
      </c>
      <c r="E31" s="13">
        <f t="shared" si="0"/>
        <v>0</v>
      </c>
    </row>
    <row r="32" spans="1:5" x14ac:dyDescent="0.25">
      <c r="A32" t="s">
        <v>193</v>
      </c>
      <c r="B32" t="s">
        <v>187</v>
      </c>
      <c r="C32">
        <v>2</v>
      </c>
      <c r="D32" s="13">
        <v>28</v>
      </c>
      <c r="E32" s="13">
        <f t="shared" si="0"/>
        <v>56</v>
      </c>
    </row>
    <row r="33" spans="1:5" x14ac:dyDescent="0.25">
      <c r="A33" t="s">
        <v>194</v>
      </c>
      <c r="E33" s="13">
        <f t="shared" si="0"/>
        <v>0</v>
      </c>
    </row>
    <row r="34" spans="1:5" x14ac:dyDescent="0.25">
      <c r="A34" t="s">
        <v>195</v>
      </c>
      <c r="B34" t="s">
        <v>174</v>
      </c>
      <c r="C34">
        <v>6</v>
      </c>
      <c r="D34" s="13">
        <v>10</v>
      </c>
      <c r="E34" s="13">
        <f t="shared" si="0"/>
        <v>60</v>
      </c>
    </row>
    <row r="35" spans="1:5" x14ac:dyDescent="0.25">
      <c r="A35" t="s">
        <v>196</v>
      </c>
      <c r="E35" s="13">
        <f t="shared" si="0"/>
        <v>0</v>
      </c>
    </row>
    <row r="36" spans="1:5" x14ac:dyDescent="0.25">
      <c r="A36" t="s">
        <v>197</v>
      </c>
      <c r="B36" t="s">
        <v>179</v>
      </c>
      <c r="C36">
        <v>1</v>
      </c>
      <c r="D36" s="13">
        <v>15</v>
      </c>
      <c r="E36" s="13">
        <f t="shared" si="0"/>
        <v>15</v>
      </c>
    </row>
    <row r="37" spans="1:5" x14ac:dyDescent="0.25">
      <c r="A37" t="s">
        <v>198</v>
      </c>
      <c r="E37" s="13">
        <f t="shared" si="0"/>
        <v>0</v>
      </c>
    </row>
    <row r="38" spans="1:5" x14ac:dyDescent="0.25">
      <c r="A38" t="s">
        <v>183</v>
      </c>
      <c r="B38" t="s">
        <v>199</v>
      </c>
      <c r="C38">
        <v>18</v>
      </c>
      <c r="D38" s="13">
        <v>6</v>
      </c>
      <c r="E38" s="13">
        <f t="shared" si="0"/>
        <v>108</v>
      </c>
    </row>
    <row r="39" spans="1:5" x14ac:dyDescent="0.25">
      <c r="A39" t="s">
        <v>200</v>
      </c>
      <c r="E39" s="13">
        <f t="shared" si="0"/>
        <v>0</v>
      </c>
    </row>
    <row r="40" spans="1:5" x14ac:dyDescent="0.25">
      <c r="A40" t="s">
        <v>186</v>
      </c>
      <c r="B40" t="s">
        <v>201</v>
      </c>
      <c r="C40">
        <v>10</v>
      </c>
      <c r="D40" s="13">
        <v>10</v>
      </c>
      <c r="E40" s="13">
        <f t="shared" si="0"/>
        <v>100</v>
      </c>
    </row>
    <row r="41" spans="1:5" x14ac:dyDescent="0.25">
      <c r="A41" t="s">
        <v>189</v>
      </c>
      <c r="B41" t="s">
        <v>202</v>
      </c>
      <c r="C41">
        <v>31</v>
      </c>
      <c r="D41" s="13">
        <v>6</v>
      </c>
      <c r="E41" s="13">
        <f t="shared" si="0"/>
        <v>186</v>
      </c>
    </row>
    <row r="42" spans="1:5" x14ac:dyDescent="0.25">
      <c r="A42" t="s">
        <v>203</v>
      </c>
      <c r="E42" s="13">
        <f t="shared" si="0"/>
        <v>0</v>
      </c>
    </row>
    <row r="43" spans="1:5" x14ac:dyDescent="0.25">
      <c r="A43" t="s">
        <v>183</v>
      </c>
      <c r="B43" t="s">
        <v>204</v>
      </c>
      <c r="C43">
        <v>1.5</v>
      </c>
      <c r="D43" s="13">
        <v>10</v>
      </c>
      <c r="E43" s="13">
        <f t="shared" si="0"/>
        <v>15</v>
      </c>
    </row>
    <row r="44" spans="1:5" x14ac:dyDescent="0.25">
      <c r="A44" t="s">
        <v>205</v>
      </c>
      <c r="E44" s="13">
        <f t="shared" si="0"/>
        <v>0</v>
      </c>
    </row>
    <row r="45" spans="1:5" x14ac:dyDescent="0.25">
      <c r="A45" t="s">
        <v>206</v>
      </c>
      <c r="B45" t="s">
        <v>207</v>
      </c>
      <c r="C45">
        <v>70</v>
      </c>
      <c r="D45" s="13">
        <v>20</v>
      </c>
      <c r="E45" s="13">
        <f t="shared" si="0"/>
        <v>1400</v>
      </c>
    </row>
    <row r="46" spans="1:5" x14ac:dyDescent="0.25">
      <c r="A46" t="s">
        <v>183</v>
      </c>
      <c r="B46" t="s">
        <v>208</v>
      </c>
      <c r="C46">
        <v>10</v>
      </c>
      <c r="D46" s="13">
        <v>10</v>
      </c>
      <c r="E46" s="13">
        <f t="shared" si="0"/>
        <v>100</v>
      </c>
    </row>
    <row r="47" spans="1:5" x14ac:dyDescent="0.25">
      <c r="A47" t="s">
        <v>209</v>
      </c>
      <c r="B47" t="s">
        <v>210</v>
      </c>
      <c r="C47">
        <v>25</v>
      </c>
      <c r="D47" s="13">
        <v>15</v>
      </c>
      <c r="E47" s="13">
        <f t="shared" si="0"/>
        <v>375</v>
      </c>
    </row>
    <row r="48" spans="1:5" x14ac:dyDescent="0.25">
      <c r="A48" t="s">
        <v>211</v>
      </c>
      <c r="E48" s="13">
        <f t="shared" si="0"/>
        <v>0</v>
      </c>
    </row>
    <row r="49" spans="1:6" x14ac:dyDescent="0.25">
      <c r="A49" t="s">
        <v>183</v>
      </c>
      <c r="B49" t="s">
        <v>187</v>
      </c>
      <c r="C49">
        <v>2</v>
      </c>
      <c r="D49" s="13">
        <v>15</v>
      </c>
      <c r="E49" s="13">
        <f t="shared" si="0"/>
        <v>30</v>
      </c>
    </row>
    <row r="50" spans="1:6" x14ac:dyDescent="0.25">
      <c r="A50" t="s">
        <v>212</v>
      </c>
      <c r="E50" s="13">
        <f t="shared" si="0"/>
        <v>0</v>
      </c>
    </row>
    <row r="51" spans="1:6" x14ac:dyDescent="0.25">
      <c r="A51" t="s">
        <v>193</v>
      </c>
      <c r="B51" t="s">
        <v>179</v>
      </c>
      <c r="C51">
        <v>1</v>
      </c>
      <c r="D51" s="13">
        <v>33</v>
      </c>
      <c r="E51" s="13">
        <f t="shared" si="0"/>
        <v>33</v>
      </c>
    </row>
    <row r="52" spans="1:6" x14ac:dyDescent="0.25">
      <c r="A52" t="s">
        <v>213</v>
      </c>
      <c r="B52" t="s">
        <v>214</v>
      </c>
      <c r="C52">
        <v>5</v>
      </c>
      <c r="D52" s="13">
        <v>15</v>
      </c>
      <c r="E52" s="13">
        <f t="shared" si="0"/>
        <v>75</v>
      </c>
    </row>
    <row r="53" spans="1:6" x14ac:dyDescent="0.25">
      <c r="A53" t="s">
        <v>215</v>
      </c>
      <c r="E53" s="13">
        <f t="shared" si="0"/>
        <v>0</v>
      </c>
    </row>
    <row r="54" spans="1:6" x14ac:dyDescent="0.25">
      <c r="A54" t="s">
        <v>216</v>
      </c>
      <c r="E54" s="13">
        <f t="shared" si="0"/>
        <v>0</v>
      </c>
    </row>
    <row r="55" spans="1:6" x14ac:dyDescent="0.25">
      <c r="A55" t="s">
        <v>186</v>
      </c>
      <c r="B55" t="s">
        <v>217</v>
      </c>
      <c r="C55">
        <v>7</v>
      </c>
      <c r="E55" s="13">
        <f t="shared" si="0"/>
        <v>0</v>
      </c>
    </row>
    <row r="56" spans="1:6" x14ac:dyDescent="0.25">
      <c r="A56" t="s">
        <v>218</v>
      </c>
      <c r="E56" s="13">
        <f t="shared" si="0"/>
        <v>0</v>
      </c>
    </row>
    <row r="57" spans="1:6" x14ac:dyDescent="0.25">
      <c r="A57" t="s">
        <v>219</v>
      </c>
      <c r="B57" t="s">
        <v>217</v>
      </c>
      <c r="C57">
        <v>7</v>
      </c>
      <c r="D57" s="13">
        <v>22</v>
      </c>
      <c r="E57" s="13">
        <f t="shared" si="0"/>
        <v>154</v>
      </c>
    </row>
    <row r="60" spans="1:6" x14ac:dyDescent="0.25">
      <c r="A60" t="s">
        <v>341</v>
      </c>
      <c r="F60" s="7">
        <f>SUM(E61:E100)</f>
        <v>7689.98</v>
      </c>
    </row>
    <row r="61" spans="1:6" x14ac:dyDescent="0.25">
      <c r="A61" t="s">
        <v>220</v>
      </c>
      <c r="E61" s="13">
        <f t="shared" si="0"/>
        <v>0</v>
      </c>
    </row>
    <row r="62" spans="1:6" x14ac:dyDescent="0.25">
      <c r="A62" t="s">
        <v>339</v>
      </c>
      <c r="E62" s="13">
        <f t="shared" si="0"/>
        <v>0</v>
      </c>
    </row>
    <row r="63" spans="1:6" x14ac:dyDescent="0.25">
      <c r="A63" t="s">
        <v>221</v>
      </c>
      <c r="B63" t="s">
        <v>170</v>
      </c>
      <c r="C63">
        <v>3</v>
      </c>
      <c r="D63" s="13">
        <v>450</v>
      </c>
      <c r="E63" s="13">
        <f t="shared" si="0"/>
        <v>1350</v>
      </c>
    </row>
    <row r="64" spans="1:6" x14ac:dyDescent="0.25">
      <c r="A64" t="s">
        <v>340</v>
      </c>
      <c r="B64" t="s">
        <v>338</v>
      </c>
      <c r="C64">
        <v>2</v>
      </c>
      <c r="D64" s="13">
        <v>350</v>
      </c>
      <c r="E64" s="13">
        <f t="shared" si="0"/>
        <v>700</v>
      </c>
    </row>
    <row r="65" spans="1:5" x14ac:dyDescent="0.25">
      <c r="A65" t="s">
        <v>337</v>
      </c>
      <c r="E65" s="13">
        <f t="shared" si="0"/>
        <v>0</v>
      </c>
    </row>
    <row r="66" spans="1:5" x14ac:dyDescent="0.25">
      <c r="A66" t="s">
        <v>222</v>
      </c>
      <c r="B66" t="s">
        <v>214</v>
      </c>
      <c r="C66">
        <v>5</v>
      </c>
      <c r="D66" s="13">
        <v>250</v>
      </c>
      <c r="E66" s="13">
        <f t="shared" si="0"/>
        <v>1250</v>
      </c>
    </row>
    <row r="67" spans="1:5" x14ac:dyDescent="0.25">
      <c r="A67" t="s">
        <v>223</v>
      </c>
      <c r="E67" s="13">
        <f t="shared" si="0"/>
        <v>0</v>
      </c>
    </row>
    <row r="68" spans="1:5" x14ac:dyDescent="0.25">
      <c r="A68" t="s">
        <v>37</v>
      </c>
      <c r="B68" t="s">
        <v>176</v>
      </c>
      <c r="C68">
        <v>4</v>
      </c>
      <c r="D68" s="13">
        <v>401.08</v>
      </c>
      <c r="E68" s="13">
        <f t="shared" si="0"/>
        <v>1604.32</v>
      </c>
    </row>
    <row r="69" spans="1:5" x14ac:dyDescent="0.25">
      <c r="A69" t="s">
        <v>224</v>
      </c>
      <c r="E69" s="13">
        <f t="shared" si="0"/>
        <v>0</v>
      </c>
    </row>
    <row r="70" spans="1:5" x14ac:dyDescent="0.25">
      <c r="A70" t="s">
        <v>225</v>
      </c>
      <c r="E70" s="13">
        <f t="shared" si="0"/>
        <v>0</v>
      </c>
    </row>
    <row r="71" spans="1:5" x14ac:dyDescent="0.25">
      <c r="A71" t="s">
        <v>99</v>
      </c>
      <c r="B71" t="s">
        <v>187</v>
      </c>
      <c r="C71">
        <v>2</v>
      </c>
      <c r="D71" s="13">
        <v>30</v>
      </c>
      <c r="E71" s="13">
        <f t="shared" si="0"/>
        <v>60</v>
      </c>
    </row>
    <row r="72" spans="1:5" x14ac:dyDescent="0.25">
      <c r="A72" t="s">
        <v>226</v>
      </c>
      <c r="E72" s="13">
        <f t="shared" si="0"/>
        <v>0</v>
      </c>
    </row>
    <row r="73" spans="1:5" x14ac:dyDescent="0.25">
      <c r="A73" t="s">
        <v>227</v>
      </c>
      <c r="E73" s="13">
        <f t="shared" si="0"/>
        <v>0</v>
      </c>
    </row>
    <row r="74" spans="1:5" x14ac:dyDescent="0.25">
      <c r="A74" t="s">
        <v>35</v>
      </c>
      <c r="B74" t="s">
        <v>176</v>
      </c>
      <c r="C74">
        <v>4</v>
      </c>
      <c r="E74" s="13">
        <f t="shared" ref="E74:E96" si="1">D74*C74</f>
        <v>0</v>
      </c>
    </row>
    <row r="75" spans="1:5" x14ac:dyDescent="0.25">
      <c r="A75" t="s">
        <v>228</v>
      </c>
      <c r="E75" s="13">
        <f t="shared" si="1"/>
        <v>0</v>
      </c>
    </row>
    <row r="76" spans="1:5" x14ac:dyDescent="0.25">
      <c r="A76" t="s">
        <v>229</v>
      </c>
      <c r="B76" t="s">
        <v>176</v>
      </c>
      <c r="C76">
        <v>4</v>
      </c>
      <c r="E76" s="13">
        <f t="shared" si="1"/>
        <v>0</v>
      </c>
    </row>
    <row r="77" spans="1:5" x14ac:dyDescent="0.25">
      <c r="A77" t="s">
        <v>230</v>
      </c>
      <c r="E77" s="13">
        <f t="shared" si="1"/>
        <v>0</v>
      </c>
    </row>
    <row r="78" spans="1:5" x14ac:dyDescent="0.25">
      <c r="A78" t="s">
        <v>229</v>
      </c>
      <c r="B78" t="s">
        <v>217</v>
      </c>
      <c r="C78">
        <v>7</v>
      </c>
      <c r="E78" s="13">
        <f t="shared" si="1"/>
        <v>0</v>
      </c>
    </row>
    <row r="79" spans="1:5" x14ac:dyDescent="0.25">
      <c r="A79" t="s">
        <v>231</v>
      </c>
      <c r="E79" s="13">
        <f t="shared" si="1"/>
        <v>0</v>
      </c>
    </row>
    <row r="80" spans="1:5" x14ac:dyDescent="0.25">
      <c r="A80" t="s">
        <v>232</v>
      </c>
      <c r="E80" s="13">
        <f t="shared" si="1"/>
        <v>0</v>
      </c>
    </row>
    <row r="81" spans="1:5" x14ac:dyDescent="0.25">
      <c r="A81" t="s">
        <v>222</v>
      </c>
      <c r="B81" t="s">
        <v>176</v>
      </c>
      <c r="C81">
        <v>4</v>
      </c>
      <c r="D81" s="13">
        <v>5</v>
      </c>
      <c r="E81" s="13">
        <f t="shared" si="1"/>
        <v>20</v>
      </c>
    </row>
    <row r="82" spans="1:5" x14ac:dyDescent="0.25">
      <c r="A82" t="s">
        <v>233</v>
      </c>
      <c r="B82" t="s">
        <v>179</v>
      </c>
      <c r="C82">
        <v>1</v>
      </c>
      <c r="D82" s="13">
        <v>5</v>
      </c>
      <c r="E82" s="13">
        <f t="shared" si="1"/>
        <v>5</v>
      </c>
    </row>
    <row r="83" spans="1:5" x14ac:dyDescent="0.25">
      <c r="A83" t="s">
        <v>234</v>
      </c>
      <c r="E83" s="13">
        <f t="shared" si="1"/>
        <v>0</v>
      </c>
    </row>
    <row r="84" spans="1:5" x14ac:dyDescent="0.25">
      <c r="A84" t="s">
        <v>235</v>
      </c>
      <c r="E84" s="13">
        <f t="shared" si="1"/>
        <v>0</v>
      </c>
    </row>
    <row r="85" spans="1:5" x14ac:dyDescent="0.25">
      <c r="A85" t="s">
        <v>236</v>
      </c>
      <c r="B85" t="s">
        <v>176</v>
      </c>
      <c r="C85">
        <v>4</v>
      </c>
      <c r="D85" s="13">
        <v>10</v>
      </c>
      <c r="E85" s="13">
        <f t="shared" si="1"/>
        <v>40</v>
      </c>
    </row>
    <row r="86" spans="1:5" x14ac:dyDescent="0.25">
      <c r="A86" t="s">
        <v>237</v>
      </c>
      <c r="E86" s="13">
        <f t="shared" si="1"/>
        <v>0</v>
      </c>
    </row>
    <row r="87" spans="1:5" x14ac:dyDescent="0.25">
      <c r="A87" t="s">
        <v>238</v>
      </c>
      <c r="B87" t="s">
        <v>201</v>
      </c>
      <c r="C87">
        <v>10</v>
      </c>
      <c r="D87" s="13">
        <v>6</v>
      </c>
      <c r="E87" s="13">
        <f t="shared" si="1"/>
        <v>60</v>
      </c>
    </row>
    <row r="88" spans="1:5" x14ac:dyDescent="0.25">
      <c r="A88" t="s">
        <v>239</v>
      </c>
      <c r="E88" s="13">
        <f t="shared" si="1"/>
        <v>0</v>
      </c>
    </row>
    <row r="89" spans="1:5" x14ac:dyDescent="0.25">
      <c r="A89" t="s">
        <v>238</v>
      </c>
      <c r="B89" t="s">
        <v>240</v>
      </c>
      <c r="C89">
        <v>70</v>
      </c>
      <c r="D89" s="13">
        <v>36.049999999999997</v>
      </c>
      <c r="E89" s="13">
        <f t="shared" si="1"/>
        <v>2523.5</v>
      </c>
    </row>
    <row r="90" spans="1:5" x14ac:dyDescent="0.25">
      <c r="A90" t="s">
        <v>241</v>
      </c>
      <c r="E90" s="13">
        <f t="shared" si="1"/>
        <v>0</v>
      </c>
    </row>
    <row r="91" spans="1:5" x14ac:dyDescent="0.25">
      <c r="A91" t="s">
        <v>242</v>
      </c>
      <c r="E91" s="13">
        <f t="shared" si="1"/>
        <v>0</v>
      </c>
    </row>
    <row r="92" spans="1:5" x14ac:dyDescent="0.25">
      <c r="A92" t="s">
        <v>236</v>
      </c>
      <c r="B92" t="s">
        <v>179</v>
      </c>
      <c r="C92">
        <v>1</v>
      </c>
      <c r="D92" s="13">
        <v>7.61</v>
      </c>
      <c r="E92" s="13">
        <f t="shared" si="1"/>
        <v>7.61</v>
      </c>
    </row>
    <row r="93" spans="1:5" x14ac:dyDescent="0.25">
      <c r="A93" t="s">
        <v>243</v>
      </c>
      <c r="E93" s="13">
        <f t="shared" si="1"/>
        <v>0</v>
      </c>
    </row>
    <row r="94" spans="1:5" x14ac:dyDescent="0.25">
      <c r="A94" t="s">
        <v>244</v>
      </c>
      <c r="B94" t="s">
        <v>214</v>
      </c>
      <c r="C94">
        <v>5</v>
      </c>
      <c r="D94" s="13">
        <v>7.61</v>
      </c>
      <c r="E94" s="13">
        <f t="shared" si="1"/>
        <v>38.050000000000004</v>
      </c>
    </row>
    <row r="95" spans="1:5" x14ac:dyDescent="0.25">
      <c r="A95" t="s">
        <v>245</v>
      </c>
      <c r="E95" s="13">
        <f t="shared" si="1"/>
        <v>0</v>
      </c>
    </row>
    <row r="96" spans="1:5" x14ac:dyDescent="0.25">
      <c r="A96" t="s">
        <v>246</v>
      </c>
      <c r="B96" t="s">
        <v>187</v>
      </c>
      <c r="C96">
        <v>2</v>
      </c>
      <c r="D96" s="13">
        <v>10.5</v>
      </c>
      <c r="E96" s="13">
        <f t="shared" si="1"/>
        <v>21</v>
      </c>
    </row>
    <row r="97" spans="1:5" x14ac:dyDescent="0.25">
      <c r="A97" t="s">
        <v>247</v>
      </c>
    </row>
    <row r="98" spans="1:5" x14ac:dyDescent="0.25">
      <c r="A98" t="s">
        <v>248</v>
      </c>
      <c r="B98" t="s">
        <v>179</v>
      </c>
      <c r="C98">
        <v>1</v>
      </c>
      <c r="D98" s="13">
        <v>10.5</v>
      </c>
      <c r="E98" s="13">
        <f>D98*C98</f>
        <v>10.5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topLeftCell="A34" workbookViewId="0">
      <selection activeCell="B41" sqref="B41"/>
    </sheetView>
  </sheetViews>
  <sheetFormatPr defaultRowHeight="15" x14ac:dyDescent="0.25"/>
  <cols>
    <col min="2" max="2" width="14.5703125" customWidth="1"/>
  </cols>
  <sheetData>
    <row r="2" spans="2:15" x14ac:dyDescent="0.25">
      <c r="D2" t="s">
        <v>261</v>
      </c>
      <c r="E2" t="s">
        <v>262</v>
      </c>
      <c r="F2" t="s">
        <v>263</v>
      </c>
      <c r="G2" t="s">
        <v>264</v>
      </c>
      <c r="H2" t="s">
        <v>265</v>
      </c>
      <c r="I2" t="s">
        <v>264</v>
      </c>
      <c r="J2">
        <v>6</v>
      </c>
      <c r="K2">
        <v>17</v>
      </c>
      <c r="L2">
        <v>5</v>
      </c>
      <c r="M2">
        <v>6.3</v>
      </c>
      <c r="N2">
        <v>10</v>
      </c>
      <c r="O2">
        <v>12.5</v>
      </c>
    </row>
    <row r="3" spans="2:15" x14ac:dyDescent="0.25">
      <c r="B3" t="s">
        <v>260</v>
      </c>
      <c r="C3">
        <v>1</v>
      </c>
      <c r="D3">
        <v>5</v>
      </c>
      <c r="E3">
        <v>34</v>
      </c>
      <c r="F3">
        <v>151</v>
      </c>
      <c r="G3">
        <f>F3*E3</f>
        <v>5134</v>
      </c>
      <c r="H3">
        <f>J3</f>
        <v>0.35294117647058826</v>
      </c>
      <c r="I3">
        <f>H3*G3/100</f>
        <v>18.12</v>
      </c>
      <c r="J3">
        <f>J2/K2</f>
        <v>0.35294117647058826</v>
      </c>
      <c r="L3">
        <f>IF(D3=$L$2,I3,0)</f>
        <v>18.12</v>
      </c>
      <c r="M3">
        <f>IF(D3=$M$2,I3,0)</f>
        <v>0</v>
      </c>
      <c r="N3">
        <f>IF(D3=$N$2,I3,0)</f>
        <v>0</v>
      </c>
      <c r="O3">
        <f>IF(D3=$O$2,I3,0)</f>
        <v>0</v>
      </c>
    </row>
    <row r="4" spans="2:15" x14ac:dyDescent="0.25">
      <c r="C4">
        <v>2</v>
      </c>
      <c r="D4">
        <v>10</v>
      </c>
      <c r="E4">
        <v>34</v>
      </c>
      <c r="F4">
        <v>143</v>
      </c>
      <c r="G4">
        <f t="shared" ref="G4:G5" si="0">F4*E4</f>
        <v>4862</v>
      </c>
      <c r="H4">
        <f>H3</f>
        <v>0.35294117647058826</v>
      </c>
      <c r="I4">
        <f t="shared" ref="I4:I5" si="1">H4*G4/100</f>
        <v>17.16</v>
      </c>
      <c r="L4">
        <f t="shared" ref="L4:L16" si="2">IF(D4=$L$2,I4,0)</f>
        <v>0</v>
      </c>
      <c r="M4">
        <f t="shared" ref="M4:M16" si="3">IF(D4=$M$2,I4,0)</f>
        <v>0</v>
      </c>
      <c r="N4">
        <f t="shared" ref="N4:N16" si="4">IF(D4=$N$2,I4,0)</f>
        <v>17.16</v>
      </c>
      <c r="O4">
        <f t="shared" ref="O4:O16" si="5">IF(D4=$O$2,I4,0)</f>
        <v>0</v>
      </c>
    </row>
    <row r="5" spans="2:15" x14ac:dyDescent="0.25">
      <c r="C5">
        <v>3</v>
      </c>
      <c r="D5">
        <v>10</v>
      </c>
      <c r="E5">
        <v>34</v>
      </c>
      <c r="F5">
        <v>145</v>
      </c>
      <c r="G5">
        <f t="shared" si="0"/>
        <v>4930</v>
      </c>
      <c r="H5">
        <f>H4</f>
        <v>0.35294117647058826</v>
      </c>
      <c r="I5">
        <f t="shared" si="1"/>
        <v>17.399999999999999</v>
      </c>
      <c r="L5">
        <f t="shared" si="2"/>
        <v>0</v>
      </c>
      <c r="M5">
        <f t="shared" si="3"/>
        <v>0</v>
      </c>
      <c r="N5">
        <f t="shared" si="4"/>
        <v>17.399999999999999</v>
      </c>
      <c r="O5">
        <f t="shared" si="5"/>
        <v>0</v>
      </c>
    </row>
    <row r="6" spans="2:15" x14ac:dyDescent="0.25">
      <c r="L6">
        <f t="shared" si="2"/>
        <v>0</v>
      </c>
      <c r="M6">
        <f t="shared" si="3"/>
        <v>0</v>
      </c>
      <c r="N6">
        <f t="shared" si="4"/>
        <v>0</v>
      </c>
      <c r="O6">
        <f t="shared" si="5"/>
        <v>0</v>
      </c>
    </row>
    <row r="7" spans="2:15" x14ac:dyDescent="0.25">
      <c r="L7">
        <f t="shared" si="2"/>
        <v>0</v>
      </c>
      <c r="M7">
        <f t="shared" si="3"/>
        <v>0</v>
      </c>
      <c r="N7">
        <f t="shared" si="4"/>
        <v>0</v>
      </c>
      <c r="O7">
        <f t="shared" si="5"/>
        <v>0</v>
      </c>
    </row>
    <row r="8" spans="2:15" x14ac:dyDescent="0.25">
      <c r="B8" t="s">
        <v>266</v>
      </c>
      <c r="C8">
        <v>1</v>
      </c>
      <c r="D8">
        <v>5</v>
      </c>
      <c r="E8">
        <v>42</v>
      </c>
      <c r="F8">
        <v>311</v>
      </c>
      <c r="G8">
        <f t="shared" ref="G8:G11" si="6">F8*E8</f>
        <v>13062</v>
      </c>
      <c r="I8">
        <f>G8/100</f>
        <v>130.62</v>
      </c>
      <c r="J8">
        <v>14</v>
      </c>
      <c r="L8">
        <f t="shared" si="2"/>
        <v>130.62</v>
      </c>
      <c r="M8">
        <f t="shared" si="3"/>
        <v>0</v>
      </c>
      <c r="N8">
        <f t="shared" si="4"/>
        <v>0</v>
      </c>
      <c r="O8">
        <f t="shared" si="5"/>
        <v>0</v>
      </c>
    </row>
    <row r="9" spans="2:15" x14ac:dyDescent="0.25">
      <c r="C9">
        <v>2</v>
      </c>
      <c r="D9">
        <v>6.3</v>
      </c>
      <c r="E9">
        <v>28</v>
      </c>
      <c r="F9">
        <v>128</v>
      </c>
      <c r="G9">
        <f t="shared" si="6"/>
        <v>3584</v>
      </c>
      <c r="I9">
        <f t="shared" ref="I9:I11" si="7">G9/100</f>
        <v>35.840000000000003</v>
      </c>
      <c r="L9">
        <f t="shared" si="2"/>
        <v>0</v>
      </c>
      <c r="M9">
        <f t="shared" si="3"/>
        <v>35.840000000000003</v>
      </c>
      <c r="N9">
        <f t="shared" si="4"/>
        <v>0</v>
      </c>
      <c r="O9">
        <f t="shared" si="5"/>
        <v>0</v>
      </c>
    </row>
    <row r="10" spans="2:15" x14ac:dyDescent="0.25">
      <c r="C10">
        <v>3</v>
      </c>
      <c r="D10">
        <v>12.5</v>
      </c>
      <c r="E10">
        <v>42</v>
      </c>
      <c r="F10">
        <v>189</v>
      </c>
      <c r="G10">
        <f t="shared" si="6"/>
        <v>7938</v>
      </c>
      <c r="I10">
        <f t="shared" si="7"/>
        <v>79.38</v>
      </c>
      <c r="L10">
        <f t="shared" si="2"/>
        <v>0</v>
      </c>
      <c r="M10">
        <f t="shared" si="3"/>
        <v>0</v>
      </c>
      <c r="N10">
        <f t="shared" si="4"/>
        <v>0</v>
      </c>
      <c r="O10">
        <f t="shared" si="5"/>
        <v>79.38</v>
      </c>
    </row>
    <row r="11" spans="2:15" x14ac:dyDescent="0.25">
      <c r="C11">
        <v>4</v>
      </c>
      <c r="D11">
        <v>6.3</v>
      </c>
      <c r="E11">
        <v>84</v>
      </c>
      <c r="F11">
        <v>158</v>
      </c>
      <c r="G11">
        <f t="shared" si="6"/>
        <v>13272</v>
      </c>
      <c r="I11">
        <f t="shared" si="7"/>
        <v>132.72</v>
      </c>
      <c r="L11">
        <f t="shared" si="2"/>
        <v>0</v>
      </c>
      <c r="M11">
        <f t="shared" si="3"/>
        <v>132.72</v>
      </c>
      <c r="N11">
        <f t="shared" si="4"/>
        <v>0</v>
      </c>
      <c r="O11">
        <f t="shared" si="5"/>
        <v>0</v>
      </c>
    </row>
    <row r="12" spans="2:15" x14ac:dyDescent="0.25">
      <c r="L12">
        <f t="shared" si="2"/>
        <v>0</v>
      </c>
      <c r="M12">
        <f t="shared" si="3"/>
        <v>0</v>
      </c>
      <c r="N12">
        <f t="shared" si="4"/>
        <v>0</v>
      </c>
      <c r="O12">
        <f t="shared" si="5"/>
        <v>0</v>
      </c>
    </row>
    <row r="13" spans="2:15" x14ac:dyDescent="0.25">
      <c r="B13" t="s">
        <v>267</v>
      </c>
      <c r="C13">
        <v>1</v>
      </c>
      <c r="D13">
        <v>8</v>
      </c>
      <c r="G13">
        <v>17388</v>
      </c>
      <c r="H13">
        <f>J13</f>
        <v>0.7142857142857143</v>
      </c>
      <c r="I13">
        <f>G13*H13/100</f>
        <v>124.2</v>
      </c>
      <c r="J13">
        <f>5/7</f>
        <v>0.7142857142857143</v>
      </c>
      <c r="L13">
        <f t="shared" si="2"/>
        <v>0</v>
      </c>
      <c r="M13">
        <f t="shared" si="3"/>
        <v>0</v>
      </c>
      <c r="N13">
        <f t="shared" si="4"/>
        <v>0</v>
      </c>
      <c r="O13">
        <f t="shared" si="5"/>
        <v>0</v>
      </c>
    </row>
    <row r="14" spans="2:15" x14ac:dyDescent="0.25">
      <c r="C14">
        <v>2</v>
      </c>
      <c r="D14">
        <v>6.3</v>
      </c>
      <c r="G14">
        <v>12516</v>
      </c>
      <c r="H14">
        <f>H13</f>
        <v>0.7142857142857143</v>
      </c>
      <c r="I14">
        <f t="shared" ref="I14:I16" si="8">G14*H14/100</f>
        <v>89.4</v>
      </c>
      <c r="L14">
        <f t="shared" si="2"/>
        <v>0</v>
      </c>
      <c r="M14">
        <f t="shared" si="3"/>
        <v>89.4</v>
      </c>
      <c r="N14">
        <f t="shared" si="4"/>
        <v>0</v>
      </c>
      <c r="O14">
        <f t="shared" si="5"/>
        <v>0</v>
      </c>
    </row>
    <row r="15" spans="2:15" x14ac:dyDescent="0.25">
      <c r="C15">
        <v>3</v>
      </c>
      <c r="D15">
        <v>5</v>
      </c>
      <c r="G15">
        <v>10500</v>
      </c>
      <c r="H15">
        <f t="shared" ref="H15:H16" si="9">H14</f>
        <v>0.7142857142857143</v>
      </c>
      <c r="I15">
        <f t="shared" si="8"/>
        <v>75</v>
      </c>
      <c r="L15">
        <f t="shared" si="2"/>
        <v>75</v>
      </c>
      <c r="M15">
        <f t="shared" si="3"/>
        <v>0</v>
      </c>
      <c r="N15">
        <f t="shared" si="4"/>
        <v>0</v>
      </c>
      <c r="O15">
        <f t="shared" si="5"/>
        <v>0</v>
      </c>
    </row>
    <row r="16" spans="2:15" x14ac:dyDescent="0.25">
      <c r="C16">
        <v>4</v>
      </c>
      <c r="D16">
        <v>5</v>
      </c>
      <c r="G16">
        <v>14406</v>
      </c>
      <c r="H16">
        <f t="shared" si="9"/>
        <v>0.7142857142857143</v>
      </c>
      <c r="I16">
        <f t="shared" si="8"/>
        <v>102.9</v>
      </c>
      <c r="L16">
        <f t="shared" si="2"/>
        <v>102.9</v>
      </c>
      <c r="M16">
        <f t="shared" si="3"/>
        <v>0</v>
      </c>
      <c r="N16">
        <f t="shared" si="4"/>
        <v>0</v>
      </c>
      <c r="O16">
        <f t="shared" si="5"/>
        <v>0</v>
      </c>
    </row>
    <row r="18" spans="2:17" x14ac:dyDescent="0.25">
      <c r="L18">
        <f>SUM(L2:L16)</f>
        <v>331.64</v>
      </c>
      <c r="M18">
        <f t="shared" ref="M18:O18" si="10">SUM(M2:M16)</f>
        <v>264.26</v>
      </c>
      <c r="N18">
        <f t="shared" si="10"/>
        <v>44.56</v>
      </c>
      <c r="O18">
        <f t="shared" si="10"/>
        <v>91.88</v>
      </c>
    </row>
    <row r="19" spans="2:17" x14ac:dyDescent="0.25">
      <c r="L19">
        <f>66/431</f>
        <v>0.1531322505800464</v>
      </c>
      <c r="M19">
        <f>113/461</f>
        <v>0.24511930585683298</v>
      </c>
      <c r="N19">
        <f>69/174</f>
        <v>0.39655172413793105</v>
      </c>
      <c r="O19">
        <f>76/79</f>
        <v>0.96202531645569622</v>
      </c>
    </row>
    <row r="20" spans="2:17" x14ac:dyDescent="0.25">
      <c r="L20">
        <f>L18*L19</f>
        <v>50.784779582366582</v>
      </c>
      <c r="M20">
        <f t="shared" ref="M20:O20" si="11">M18*M19</f>
        <v>64.775227765726683</v>
      </c>
      <c r="N20">
        <f t="shared" si="11"/>
        <v>17.670344827586209</v>
      </c>
      <c r="O20">
        <f t="shared" si="11"/>
        <v>88.390886075949368</v>
      </c>
      <c r="Q20">
        <f>SUM(L20:O20)</f>
        <v>221.62123825162885</v>
      </c>
    </row>
    <row r="24" spans="2:17" x14ac:dyDescent="0.25">
      <c r="B24" t="s">
        <v>268</v>
      </c>
      <c r="C24">
        <v>16</v>
      </c>
    </row>
    <row r="25" spans="2:17" x14ac:dyDescent="0.25">
      <c r="B25" t="s">
        <v>269</v>
      </c>
      <c r="C25">
        <f>1.2+2+2</f>
        <v>5.2</v>
      </c>
    </row>
    <row r="26" spans="2:17" x14ac:dyDescent="0.25">
      <c r="B26" t="s">
        <v>270</v>
      </c>
      <c r="C26">
        <f>4</f>
        <v>4</v>
      </c>
    </row>
    <row r="27" spans="2:17" x14ac:dyDescent="0.25">
      <c r="B27" t="s">
        <v>271</v>
      </c>
      <c r="C27">
        <v>2</v>
      </c>
    </row>
    <row r="28" spans="2:17" x14ac:dyDescent="0.25">
      <c r="B28" t="s">
        <v>272</v>
      </c>
      <c r="C28">
        <v>6</v>
      </c>
    </row>
    <row r="29" spans="2:17" x14ac:dyDescent="0.25">
      <c r="B29" t="s">
        <v>273</v>
      </c>
      <c r="C29">
        <f>7+4+3.5</f>
        <v>14.5</v>
      </c>
    </row>
    <row r="30" spans="2:17" x14ac:dyDescent="0.25">
      <c r="B30" t="s">
        <v>274</v>
      </c>
      <c r="C30">
        <v>17</v>
      </c>
    </row>
    <row r="31" spans="2:17" x14ac:dyDescent="0.25">
      <c r="B31" t="s">
        <v>275</v>
      </c>
      <c r="C31">
        <v>13</v>
      </c>
    </row>
    <row r="32" spans="2:17" x14ac:dyDescent="0.25">
      <c r="B32" t="s">
        <v>276</v>
      </c>
      <c r="C32">
        <f>C31</f>
        <v>13</v>
      </c>
    </row>
    <row r="33" spans="2:6" x14ac:dyDescent="0.25">
      <c r="B33" t="s">
        <v>277</v>
      </c>
      <c r="C33">
        <f>C32</f>
        <v>13</v>
      </c>
    </row>
    <row r="34" spans="2:6" x14ac:dyDescent="0.25">
      <c r="B34" t="s">
        <v>278</v>
      </c>
      <c r="C34">
        <f>4.5*3</f>
        <v>13.5</v>
      </c>
    </row>
    <row r="35" spans="2:6" x14ac:dyDescent="0.25">
      <c r="C35">
        <f>SUM(C24:C34)</f>
        <v>117.2</v>
      </c>
      <c r="D35">
        <v>0.15</v>
      </c>
      <c r="E35">
        <v>0.4</v>
      </c>
    </row>
    <row r="37" spans="2:6" x14ac:dyDescent="0.25">
      <c r="C37">
        <f>C35*D35*E35</f>
        <v>7.032</v>
      </c>
      <c r="D37" t="s">
        <v>279</v>
      </c>
    </row>
    <row r="40" spans="2:6" x14ac:dyDescent="0.25">
      <c r="B40" t="s">
        <v>280</v>
      </c>
      <c r="E40" s="9" t="s">
        <v>296</v>
      </c>
      <c r="F40" t="s">
        <v>298</v>
      </c>
    </row>
    <row r="41" spans="2:6" x14ac:dyDescent="0.25">
      <c r="B41" t="s">
        <v>281</v>
      </c>
      <c r="C41">
        <v>1.4</v>
      </c>
      <c r="D41">
        <v>0.4</v>
      </c>
      <c r="E41">
        <v>2</v>
      </c>
      <c r="F41">
        <f>C41*D41*E41</f>
        <v>1.1199999999999999</v>
      </c>
    </row>
    <row r="42" spans="2:6" x14ac:dyDescent="0.25">
      <c r="B42" t="s">
        <v>282</v>
      </c>
      <c r="C42">
        <v>1</v>
      </c>
      <c r="D42">
        <v>0.4</v>
      </c>
      <c r="E42">
        <v>1</v>
      </c>
      <c r="F42">
        <f t="shared" ref="F42:F62" si="12">C42*D42*E42</f>
        <v>0.4</v>
      </c>
    </row>
    <row r="43" spans="2:6" x14ac:dyDescent="0.25">
      <c r="B43" t="s">
        <v>283</v>
      </c>
      <c r="C43">
        <v>3</v>
      </c>
      <c r="D43">
        <v>1</v>
      </c>
      <c r="E43">
        <v>1</v>
      </c>
      <c r="F43">
        <f t="shared" si="12"/>
        <v>3</v>
      </c>
    </row>
    <row r="44" spans="2:6" x14ac:dyDescent="0.25">
      <c r="B44" t="s">
        <v>284</v>
      </c>
      <c r="C44">
        <v>2</v>
      </c>
      <c r="D44">
        <v>1</v>
      </c>
      <c r="E44">
        <v>2</v>
      </c>
      <c r="F44">
        <f t="shared" si="12"/>
        <v>4</v>
      </c>
    </row>
    <row r="45" spans="2:6" x14ac:dyDescent="0.25">
      <c r="F45">
        <f t="shared" si="12"/>
        <v>0</v>
      </c>
    </row>
    <row r="46" spans="2:6" x14ac:dyDescent="0.25">
      <c r="B46" t="s">
        <v>285</v>
      </c>
      <c r="C46">
        <v>3</v>
      </c>
      <c r="D46">
        <v>1</v>
      </c>
      <c r="E46">
        <v>1</v>
      </c>
      <c r="F46">
        <f t="shared" si="12"/>
        <v>3</v>
      </c>
    </row>
    <row r="47" spans="2:6" x14ac:dyDescent="0.25">
      <c r="B47" t="s">
        <v>286</v>
      </c>
      <c r="C47">
        <v>2.5</v>
      </c>
      <c r="D47">
        <v>1</v>
      </c>
      <c r="E47">
        <v>1</v>
      </c>
      <c r="F47">
        <f t="shared" si="12"/>
        <v>2.5</v>
      </c>
    </row>
    <row r="48" spans="2:6" x14ac:dyDescent="0.25">
      <c r="B48" t="s">
        <v>287</v>
      </c>
      <c r="C48">
        <v>7.3</v>
      </c>
      <c r="D48">
        <v>1.2</v>
      </c>
      <c r="E48">
        <v>1</v>
      </c>
      <c r="F48">
        <f t="shared" si="12"/>
        <v>8.76</v>
      </c>
    </row>
    <row r="49" spans="2:8" x14ac:dyDescent="0.25">
      <c r="B49" t="s">
        <v>292</v>
      </c>
      <c r="C49">
        <v>6</v>
      </c>
      <c r="D49">
        <v>1</v>
      </c>
      <c r="E49">
        <v>1</v>
      </c>
      <c r="F49">
        <f t="shared" si="12"/>
        <v>6</v>
      </c>
    </row>
    <row r="50" spans="2:8" x14ac:dyDescent="0.25">
      <c r="B50" t="s">
        <v>285</v>
      </c>
      <c r="C50">
        <v>3</v>
      </c>
      <c r="D50">
        <v>1</v>
      </c>
      <c r="E50">
        <v>1</v>
      </c>
      <c r="F50">
        <f t="shared" si="12"/>
        <v>3</v>
      </c>
    </row>
    <row r="51" spans="2:8" x14ac:dyDescent="0.25">
      <c r="B51" t="s">
        <v>295</v>
      </c>
      <c r="C51">
        <v>1</v>
      </c>
      <c r="D51">
        <v>2.7</v>
      </c>
      <c r="E51">
        <v>1</v>
      </c>
      <c r="F51">
        <f t="shared" si="12"/>
        <v>2.7</v>
      </c>
    </row>
    <row r="52" spans="2:8" x14ac:dyDescent="0.25">
      <c r="F52">
        <f t="shared" si="12"/>
        <v>0</v>
      </c>
    </row>
    <row r="53" spans="2:8" x14ac:dyDescent="0.25">
      <c r="F53">
        <f t="shared" si="12"/>
        <v>0</v>
      </c>
    </row>
    <row r="54" spans="2:8" x14ac:dyDescent="0.25">
      <c r="F54">
        <f t="shared" si="12"/>
        <v>0</v>
      </c>
    </row>
    <row r="55" spans="2:8" x14ac:dyDescent="0.25">
      <c r="B55" t="s">
        <v>293</v>
      </c>
      <c r="C55">
        <v>6</v>
      </c>
      <c r="D55">
        <v>2.7</v>
      </c>
      <c r="E55">
        <v>1</v>
      </c>
      <c r="F55">
        <f t="shared" si="12"/>
        <v>16.200000000000003</v>
      </c>
    </row>
    <row r="56" spans="2:8" x14ac:dyDescent="0.25">
      <c r="B56" t="s">
        <v>294</v>
      </c>
      <c r="C56">
        <v>8.5</v>
      </c>
      <c r="D56">
        <v>2.7</v>
      </c>
      <c r="E56">
        <v>1</v>
      </c>
      <c r="F56">
        <f t="shared" si="12"/>
        <v>22.950000000000003</v>
      </c>
    </row>
    <row r="57" spans="2:8" x14ac:dyDescent="0.25">
      <c r="B57" t="s">
        <v>288</v>
      </c>
      <c r="C57">
        <v>0.8</v>
      </c>
      <c r="D57">
        <v>2.1</v>
      </c>
      <c r="E57">
        <v>3</v>
      </c>
      <c r="F57">
        <f t="shared" si="12"/>
        <v>5.0400000000000009</v>
      </c>
    </row>
    <row r="58" spans="2:8" x14ac:dyDescent="0.25">
      <c r="B58" t="s">
        <v>289</v>
      </c>
      <c r="C58">
        <v>2.5</v>
      </c>
      <c r="D58">
        <v>2.7</v>
      </c>
      <c r="E58">
        <v>1</v>
      </c>
      <c r="F58">
        <f t="shared" si="12"/>
        <v>6.75</v>
      </c>
      <c r="H58">
        <f>F58</f>
        <v>6.75</v>
      </c>
    </row>
    <row r="59" spans="2:8" x14ac:dyDescent="0.25">
      <c r="B59" t="s">
        <v>290</v>
      </c>
      <c r="C59">
        <v>6</v>
      </c>
      <c r="D59">
        <v>2.5</v>
      </c>
      <c r="E59">
        <v>1</v>
      </c>
      <c r="F59">
        <f t="shared" si="12"/>
        <v>15</v>
      </c>
    </row>
    <row r="60" spans="2:8" x14ac:dyDescent="0.25">
      <c r="B60" t="s">
        <v>291</v>
      </c>
      <c r="C60">
        <v>3</v>
      </c>
      <c r="D60">
        <v>2.1</v>
      </c>
      <c r="E60">
        <v>1</v>
      </c>
      <c r="F60">
        <f t="shared" si="12"/>
        <v>6.3000000000000007</v>
      </c>
    </row>
    <row r="61" spans="2:8" x14ac:dyDescent="0.25">
      <c r="B61" t="s">
        <v>297</v>
      </c>
      <c r="C61">
        <v>2</v>
      </c>
      <c r="D61">
        <v>2.1</v>
      </c>
      <c r="E61">
        <v>1</v>
      </c>
      <c r="F61">
        <f t="shared" si="12"/>
        <v>4.2</v>
      </c>
      <c r="H61">
        <f>F61</f>
        <v>4.2</v>
      </c>
    </row>
    <row r="62" spans="2:8" x14ac:dyDescent="0.25">
      <c r="B62" t="s">
        <v>299</v>
      </c>
      <c r="C62">
        <v>1.5</v>
      </c>
      <c r="D62">
        <v>2.7</v>
      </c>
      <c r="E62">
        <v>1</v>
      </c>
      <c r="F62">
        <f t="shared" si="12"/>
        <v>4.0500000000000007</v>
      </c>
      <c r="H62">
        <f>F62</f>
        <v>4.0500000000000007</v>
      </c>
    </row>
    <row r="64" spans="2:8" x14ac:dyDescent="0.25">
      <c r="G64">
        <f>SUM(F41:F62)</f>
        <v>114.97000000000001</v>
      </c>
    </row>
    <row r="66" spans="2:7" x14ac:dyDescent="0.25">
      <c r="B66" t="s">
        <v>280</v>
      </c>
    </row>
    <row r="67" spans="2:7" x14ac:dyDescent="0.25">
      <c r="B67" t="s">
        <v>304</v>
      </c>
      <c r="C67" t="s">
        <v>301</v>
      </c>
      <c r="D67" t="s">
        <v>302</v>
      </c>
      <c r="E67" t="s">
        <v>303</v>
      </c>
      <c r="F67" t="s">
        <v>262</v>
      </c>
      <c r="G67" t="s">
        <v>311</v>
      </c>
    </row>
    <row r="68" spans="2:7" x14ac:dyDescent="0.25">
      <c r="B68" s="12" t="s">
        <v>281</v>
      </c>
      <c r="C68">
        <v>1.4</v>
      </c>
      <c r="D68">
        <v>0.4</v>
      </c>
      <c r="E68">
        <f>C68*D68</f>
        <v>0.55999999999999994</v>
      </c>
      <c r="F68">
        <v>2</v>
      </c>
      <c r="G68">
        <f>F68*E68</f>
        <v>1.1199999999999999</v>
      </c>
    </row>
    <row r="69" spans="2:7" x14ac:dyDescent="0.25">
      <c r="B69" s="12" t="s">
        <v>282</v>
      </c>
      <c r="C69">
        <v>1</v>
      </c>
      <c r="D69">
        <v>0.4</v>
      </c>
      <c r="E69">
        <f t="shared" ref="E69:E78" si="13">C69*D69</f>
        <v>0.4</v>
      </c>
      <c r="F69">
        <v>1</v>
      </c>
      <c r="G69">
        <f t="shared" ref="G69:G78" si="14">F69*E69</f>
        <v>0.4</v>
      </c>
    </row>
    <row r="70" spans="2:7" x14ac:dyDescent="0.25">
      <c r="B70" s="12" t="s">
        <v>283</v>
      </c>
      <c r="C70">
        <v>3</v>
      </c>
      <c r="D70">
        <v>1</v>
      </c>
      <c r="E70">
        <f t="shared" si="13"/>
        <v>3</v>
      </c>
      <c r="F70">
        <v>1</v>
      </c>
      <c r="G70">
        <f t="shared" si="14"/>
        <v>3</v>
      </c>
    </row>
    <row r="71" spans="2:7" x14ac:dyDescent="0.25">
      <c r="B71" s="12" t="s">
        <v>284</v>
      </c>
      <c r="C71">
        <v>2</v>
      </c>
      <c r="D71">
        <v>1</v>
      </c>
      <c r="E71">
        <f t="shared" ref="E71" si="15">C71*D71</f>
        <v>2</v>
      </c>
      <c r="F71">
        <v>1</v>
      </c>
      <c r="G71">
        <f t="shared" ref="G71" si="16">F71*E71</f>
        <v>2</v>
      </c>
    </row>
    <row r="72" spans="2:7" x14ac:dyDescent="0.25">
      <c r="B72" s="12" t="s">
        <v>305</v>
      </c>
      <c r="C72">
        <v>1</v>
      </c>
      <c r="D72">
        <v>0.4</v>
      </c>
      <c r="E72">
        <f t="shared" si="13"/>
        <v>0.4</v>
      </c>
      <c r="F72">
        <v>1</v>
      </c>
      <c r="G72">
        <f t="shared" si="14"/>
        <v>0.4</v>
      </c>
    </row>
    <row r="73" spans="2:7" x14ac:dyDescent="0.25">
      <c r="B73" s="12" t="s">
        <v>306</v>
      </c>
      <c r="C73">
        <v>0.6</v>
      </c>
      <c r="D73">
        <v>0.4</v>
      </c>
      <c r="E73">
        <f t="shared" si="13"/>
        <v>0.24</v>
      </c>
      <c r="F73">
        <v>3</v>
      </c>
      <c r="G73">
        <f t="shared" si="14"/>
        <v>0.72</v>
      </c>
    </row>
    <row r="74" spans="2:7" x14ac:dyDescent="0.25">
      <c r="B74" s="12" t="s">
        <v>285</v>
      </c>
      <c r="C74">
        <v>3</v>
      </c>
      <c r="D74">
        <v>1</v>
      </c>
      <c r="E74">
        <f t="shared" si="13"/>
        <v>3</v>
      </c>
      <c r="F74">
        <v>1</v>
      </c>
      <c r="G74">
        <f t="shared" si="14"/>
        <v>3</v>
      </c>
    </row>
    <row r="75" spans="2:7" x14ac:dyDescent="0.25">
      <c r="B75" s="12" t="s">
        <v>307</v>
      </c>
      <c r="C75">
        <v>0.8</v>
      </c>
      <c r="D75">
        <v>1</v>
      </c>
      <c r="E75">
        <f t="shared" si="13"/>
        <v>0.8</v>
      </c>
      <c r="F75">
        <v>1</v>
      </c>
      <c r="G75">
        <f t="shared" si="14"/>
        <v>0.8</v>
      </c>
    </row>
    <row r="76" spans="2:7" x14ac:dyDescent="0.25">
      <c r="B76" s="12" t="s">
        <v>308</v>
      </c>
      <c r="E76">
        <f t="shared" si="13"/>
        <v>0</v>
      </c>
      <c r="G76">
        <f t="shared" si="14"/>
        <v>0</v>
      </c>
    </row>
    <row r="77" spans="2:7" x14ac:dyDescent="0.25">
      <c r="B77" s="12" t="s">
        <v>309</v>
      </c>
      <c r="E77">
        <f t="shared" si="13"/>
        <v>0</v>
      </c>
      <c r="G77">
        <f t="shared" si="14"/>
        <v>0</v>
      </c>
    </row>
    <row r="78" spans="2:7" x14ac:dyDescent="0.25">
      <c r="B78" s="12" t="s">
        <v>286</v>
      </c>
      <c r="C78">
        <v>2.5</v>
      </c>
      <c r="D78">
        <v>1</v>
      </c>
      <c r="E78">
        <f t="shared" si="13"/>
        <v>2.5</v>
      </c>
      <c r="F78">
        <v>1</v>
      </c>
      <c r="G78">
        <f t="shared" si="14"/>
        <v>2.5</v>
      </c>
    </row>
    <row r="79" spans="2:7" x14ac:dyDescent="0.25">
      <c r="B79" s="12" t="s">
        <v>322</v>
      </c>
    </row>
    <row r="80" spans="2:7" x14ac:dyDescent="0.25">
      <c r="B80" s="12" t="s">
        <v>323</v>
      </c>
      <c r="C80">
        <v>1.6</v>
      </c>
      <c r="D80">
        <v>0.6</v>
      </c>
      <c r="E80">
        <f t="shared" ref="E80" si="17">C80*D80</f>
        <v>0.96</v>
      </c>
      <c r="F80">
        <v>1</v>
      </c>
      <c r="G80">
        <f t="shared" ref="G80" si="18">F80*E80</f>
        <v>0.96</v>
      </c>
    </row>
    <row r="81" spans="1:9" x14ac:dyDescent="0.25">
      <c r="B81" s="12" t="s">
        <v>324</v>
      </c>
    </row>
    <row r="82" spans="1:9" x14ac:dyDescent="0.25">
      <c r="B82" s="12" t="s">
        <v>325</v>
      </c>
    </row>
    <row r="83" spans="1:9" x14ac:dyDescent="0.25">
      <c r="B83" s="12" t="s">
        <v>326</v>
      </c>
    </row>
    <row r="84" spans="1:9" x14ac:dyDescent="0.25">
      <c r="B84" s="12" t="s">
        <v>327</v>
      </c>
    </row>
    <row r="85" spans="1:9" x14ac:dyDescent="0.25">
      <c r="B85" s="12" t="s">
        <v>328</v>
      </c>
      <c r="C85">
        <v>1</v>
      </c>
      <c r="D85">
        <v>1</v>
      </c>
      <c r="E85">
        <f t="shared" ref="E85" si="19">C85*D85</f>
        <v>1</v>
      </c>
      <c r="F85">
        <v>1</v>
      </c>
      <c r="G85">
        <f t="shared" ref="G85" si="20">F85*E85</f>
        <v>1</v>
      </c>
      <c r="H85">
        <f>SUM(G68:G85)</f>
        <v>15.900000000000002</v>
      </c>
      <c r="I85" t="s">
        <v>334</v>
      </c>
    </row>
    <row r="86" spans="1:9" x14ac:dyDescent="0.25">
      <c r="B86" s="12"/>
    </row>
    <row r="88" spans="1:9" x14ac:dyDescent="0.25">
      <c r="B88" t="s">
        <v>310</v>
      </c>
    </row>
    <row r="89" spans="1:9" x14ac:dyDescent="0.25">
      <c r="B89" t="s">
        <v>304</v>
      </c>
      <c r="C89" t="s">
        <v>301</v>
      </c>
      <c r="D89" t="s">
        <v>302</v>
      </c>
      <c r="E89" t="s">
        <v>303</v>
      </c>
      <c r="F89" t="s">
        <v>262</v>
      </c>
      <c r="G89" t="s">
        <v>311</v>
      </c>
    </row>
    <row r="90" spans="1:9" x14ac:dyDescent="0.25">
      <c r="A90" t="s">
        <v>313</v>
      </c>
      <c r="B90" t="s">
        <v>314</v>
      </c>
      <c r="C90">
        <v>0.8</v>
      </c>
      <c r="D90">
        <v>2.1</v>
      </c>
      <c r="F90">
        <v>6</v>
      </c>
      <c r="H90">
        <v>6</v>
      </c>
      <c r="I90" t="s">
        <v>333</v>
      </c>
    </row>
    <row r="91" spans="1:9" x14ac:dyDescent="0.25">
      <c r="A91" t="s">
        <v>312</v>
      </c>
      <c r="B91" t="s">
        <v>289</v>
      </c>
      <c r="C91">
        <v>2.5</v>
      </c>
      <c r="D91">
        <v>2.1</v>
      </c>
      <c r="E91">
        <f>D91*C91</f>
        <v>5.25</v>
      </c>
      <c r="F91">
        <v>1</v>
      </c>
      <c r="G91">
        <f>F91*E91</f>
        <v>5.25</v>
      </c>
    </row>
    <row r="92" spans="1:9" x14ac:dyDescent="0.25">
      <c r="A92" t="s">
        <v>312</v>
      </c>
      <c r="B92" t="s">
        <v>290</v>
      </c>
      <c r="C92">
        <v>6</v>
      </c>
      <c r="D92">
        <v>2.5</v>
      </c>
      <c r="E92">
        <f t="shared" ref="E92:E100" si="21">D92*C92</f>
        <v>15</v>
      </c>
      <c r="F92">
        <v>1</v>
      </c>
      <c r="G92">
        <f t="shared" ref="G92:G100" si="22">F92*E92</f>
        <v>15</v>
      </c>
    </row>
    <row r="93" spans="1:9" x14ac:dyDescent="0.25">
      <c r="A93" t="s">
        <v>312</v>
      </c>
      <c r="B93" t="s">
        <v>291</v>
      </c>
      <c r="C93">
        <v>3</v>
      </c>
      <c r="D93">
        <v>2.1</v>
      </c>
      <c r="E93">
        <f t="shared" si="21"/>
        <v>6.3000000000000007</v>
      </c>
      <c r="F93">
        <v>1</v>
      </c>
      <c r="G93">
        <f t="shared" si="22"/>
        <v>6.3000000000000007</v>
      </c>
    </row>
    <row r="94" spans="1:9" x14ac:dyDescent="0.25">
      <c r="A94" t="s">
        <v>312</v>
      </c>
      <c r="B94" t="s">
        <v>316</v>
      </c>
      <c r="C94">
        <v>2</v>
      </c>
      <c r="D94">
        <v>2.1</v>
      </c>
      <c r="E94">
        <f t="shared" ref="E94" si="23">D94*C94</f>
        <v>4.2</v>
      </c>
      <c r="F94">
        <v>1</v>
      </c>
      <c r="G94">
        <f t="shared" ref="G94" si="24">F94*E94</f>
        <v>4.2</v>
      </c>
    </row>
    <row r="95" spans="1:9" x14ac:dyDescent="0.25">
      <c r="A95" t="s">
        <v>312</v>
      </c>
      <c r="B95" t="s">
        <v>315</v>
      </c>
      <c r="C95">
        <v>2.7</v>
      </c>
      <c r="D95">
        <v>2.1</v>
      </c>
      <c r="E95">
        <f t="shared" si="21"/>
        <v>5.6700000000000008</v>
      </c>
      <c r="F95">
        <v>1</v>
      </c>
      <c r="G95">
        <f t="shared" si="22"/>
        <v>5.6700000000000008</v>
      </c>
    </row>
    <row r="96" spans="1:9" x14ac:dyDescent="0.25">
      <c r="A96" t="s">
        <v>312</v>
      </c>
      <c r="B96" t="s">
        <v>317</v>
      </c>
      <c r="C96">
        <v>2.5</v>
      </c>
      <c r="D96">
        <v>2.1</v>
      </c>
      <c r="E96">
        <f t="shared" si="21"/>
        <v>5.25</v>
      </c>
      <c r="F96">
        <v>1</v>
      </c>
      <c r="G96">
        <f t="shared" si="22"/>
        <v>5.25</v>
      </c>
    </row>
    <row r="97" spans="1:9" x14ac:dyDescent="0.25">
      <c r="A97" t="s">
        <v>312</v>
      </c>
      <c r="B97" t="s">
        <v>318</v>
      </c>
      <c r="C97">
        <v>4</v>
      </c>
      <c r="D97">
        <v>2.1</v>
      </c>
      <c r="E97">
        <f t="shared" si="21"/>
        <v>8.4</v>
      </c>
      <c r="F97">
        <v>1</v>
      </c>
      <c r="G97">
        <f t="shared" si="22"/>
        <v>8.4</v>
      </c>
    </row>
    <row r="98" spans="1:9" x14ac:dyDescent="0.25">
      <c r="A98" t="s">
        <v>312</v>
      </c>
      <c r="B98" t="s">
        <v>319</v>
      </c>
      <c r="C98">
        <v>0.8</v>
      </c>
      <c r="D98">
        <v>2.1</v>
      </c>
      <c r="E98">
        <f t="shared" si="21"/>
        <v>1.6800000000000002</v>
      </c>
      <c r="F98">
        <v>2</v>
      </c>
      <c r="G98">
        <f t="shared" si="22"/>
        <v>3.3600000000000003</v>
      </c>
    </row>
    <row r="99" spans="1:9" x14ac:dyDescent="0.25">
      <c r="A99" t="s">
        <v>312</v>
      </c>
      <c r="B99" t="s">
        <v>320</v>
      </c>
      <c r="C99">
        <v>2</v>
      </c>
      <c r="D99">
        <v>2.1</v>
      </c>
      <c r="E99">
        <f t="shared" si="21"/>
        <v>4.2</v>
      </c>
      <c r="F99">
        <v>2</v>
      </c>
      <c r="G99">
        <f t="shared" si="22"/>
        <v>8.4</v>
      </c>
    </row>
    <row r="100" spans="1:9" x14ac:dyDescent="0.25">
      <c r="A100" t="s">
        <v>312</v>
      </c>
      <c r="B100" t="s">
        <v>321</v>
      </c>
      <c r="C100">
        <v>2</v>
      </c>
      <c r="D100">
        <v>2.1</v>
      </c>
      <c r="E100">
        <f t="shared" si="21"/>
        <v>4.2</v>
      </c>
      <c r="F100">
        <v>1</v>
      </c>
      <c r="G100">
        <f t="shared" si="22"/>
        <v>4.2</v>
      </c>
    </row>
    <row r="101" spans="1:9" x14ac:dyDescent="0.25">
      <c r="B101" t="s">
        <v>329</v>
      </c>
    </row>
    <row r="102" spans="1:9" x14ac:dyDescent="0.25">
      <c r="B102" t="s">
        <v>330</v>
      </c>
    </row>
    <row r="103" spans="1:9" x14ac:dyDescent="0.25">
      <c r="A103" t="s">
        <v>312</v>
      </c>
      <c r="B103" t="s">
        <v>331</v>
      </c>
      <c r="C103">
        <v>1.5</v>
      </c>
      <c r="D103">
        <v>2.1</v>
      </c>
      <c r="E103">
        <f t="shared" ref="E103" si="25">D103*C103</f>
        <v>3.1500000000000004</v>
      </c>
      <c r="F103">
        <v>2</v>
      </c>
      <c r="G103">
        <f t="shared" ref="G103" si="26">F103*E103</f>
        <v>6.3000000000000007</v>
      </c>
      <c r="H103">
        <f>SUM(G91:G103)</f>
        <v>72.33</v>
      </c>
      <c r="I103" t="s">
        <v>332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</vt:i4>
      </vt:variant>
    </vt:vector>
  </HeadingPairs>
  <TitlesOfParts>
    <vt:vector size="6" baseType="lpstr">
      <vt:lpstr>ORÇAMENTO</vt:lpstr>
      <vt:lpstr>calculo escada</vt:lpstr>
      <vt:lpstr>ELE_TEL_LOG</vt:lpstr>
      <vt:lpstr>AGUA_ESGOTO</vt:lpstr>
      <vt:lpstr>ESQUADRIAS</vt:lpstr>
      <vt:lpstr>ORÇAMENTO!Área_de_Impressão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RODRIGUES ANDRADE</cp:lastModifiedBy>
  <cp:lastPrinted>2018-10-23T03:17:37Z</cp:lastPrinted>
  <dcterms:created xsi:type="dcterms:W3CDTF">2018-09-13T13:32:05Z</dcterms:created>
  <dcterms:modified xsi:type="dcterms:W3CDTF">2019-09-17T12:14:58Z</dcterms:modified>
</cp:coreProperties>
</file>