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jpeg" ContentType="image/jpeg"/>
  <Override PartName="/xl/media/image2.jpeg" ContentType="image/jpeg"/>
  <Override PartName="/xl/media/image3.jpeg" ContentType="image/jpeg"/>
  <Override PartName="/xl/media/image4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2" activeTab="2"/>
  </bookViews>
  <sheets>
    <sheet name="Original" sheetId="1" state="hidden" r:id="rId2"/>
    <sheet name="muro com pilar" sheetId="2" state="hidden" r:id="rId3"/>
    <sheet name="ORÇAMENTO_muro estaca ficha" sheetId="3" state="visible" r:id="rId4"/>
    <sheet name="CRONOGRAMA" sheetId="4" state="visible" r:id="rId5"/>
  </sheets>
  <definedNames>
    <definedName function="false" hidden="false" localSheetId="3" name="_xlnm.Print_Area" vbProcedure="false">CRONOGRAMA!$A$1:$R$26</definedName>
    <definedName function="false" hidden="false" localSheetId="1" name="_xlnm.Print_Area" vbProcedure="false">'muro com pilar'!$A$2:$I$75</definedName>
    <definedName function="false" hidden="false" localSheetId="0" name="_xlnm.Print_Area" vbProcedure="false">Original!$A$5:$L$42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<sst xmlns="http://schemas.openxmlformats.org/spreadsheetml/2006/main" count="411" uniqueCount="234">
  <si>
    <t xml:space="preserve">Universidade Estadual do Norte do Paraná - UENP</t>
  </si>
  <si>
    <t xml:space="preserve">Decreto Estadual n.º 3909/08  -  CNPJ 08.885.100/0001-54</t>
  </si>
  <si>
    <t xml:space="preserve">BLOCOS NOVOS DO CAMPUS UENP DE CORNÉLIO PROCÓPIO -                                                    SALAS DE AULA (MAT / BIO) - (GEOG / PÓS )</t>
  </si>
  <si>
    <t xml:space="preserve">Campus Cornélio Procópio - Área Total 6.1950 m2</t>
  </si>
  <si>
    <t xml:space="preserve">REF.: Referência SINAPI: MARÇO/ 2019</t>
  </si>
  <si>
    <t xml:space="preserve">Contrato nº 30/2017 - Eng. Fiscal Lincoln Nozaki</t>
  </si>
  <si>
    <t xml:space="preserve">Resolução Conjunta SEIL/PRED 002/2017</t>
  </si>
  <si>
    <t xml:space="preserve">SERVIÇO ADITIVO - TELHADO</t>
  </si>
  <si>
    <t xml:space="preserve">PLANILHA</t>
  </si>
  <si>
    <t xml:space="preserve">ACRÉSCIMO</t>
  </si>
  <si>
    <t xml:space="preserve">UNITÁRIO (Sem BDI)</t>
  </si>
  <si>
    <t xml:space="preserve">TOTAL (Valores sem BDI)</t>
  </si>
  <si>
    <t xml:space="preserve">COD.</t>
  </si>
  <si>
    <t xml:space="preserve">ITEM</t>
  </si>
  <si>
    <t xml:space="preserve">DESCRIÇÃO DOS SERVIÇOS</t>
  </si>
  <si>
    <t xml:space="preserve">Unid</t>
  </si>
  <si>
    <t xml:space="preserve">Quant</t>
  </si>
  <si>
    <t xml:space="preserve">Material</t>
  </si>
  <si>
    <t xml:space="preserve">Mão de Obra</t>
  </si>
  <si>
    <t xml:space="preserve">Total Unitário</t>
  </si>
  <si>
    <t xml:space="preserve">Total (MO + MAT)</t>
  </si>
  <si>
    <t xml:space="preserve">REMOÇÃO DE TELHA</t>
  </si>
  <si>
    <t xml:space="preserve">97647</t>
  </si>
  <si>
    <t xml:space="preserve">97647 REMOÇÃO DE TELHAS, DE FIBROCIMENTO, METÁLICA E CERÂMICA, DE FORMA MANUAL  M2 CR 2,61</t>
  </si>
  <si>
    <t xml:space="preserve">m2</t>
  </si>
  <si>
    <t xml:space="preserve">TELHA DE AÇO PARA FACE INFERIOR (SOMENTE INSUMO)</t>
  </si>
  <si>
    <t xml:space="preserve">00007243 </t>
  </si>
  <si>
    <t xml:space="preserve">00007243 TELHA DE ACO ZINCADO TRAPEZOIDAL, A = *40* MM, E = 0,5 MM, SEM PINTURA M2 CR 29,31</t>
  </si>
  <si>
    <t xml:space="preserve">MONTAGEM DE TELHA GALVALUME COM ISOLAMENTO TERMOACUSTICO </t>
  </si>
  <si>
    <t xml:space="preserve">COMP.1</t>
  </si>
  <si>
    <t xml:space="preserve">(ADITIVOS  : VALORES TOTAIS (SEM BDI)</t>
  </si>
  <si>
    <t xml:space="preserve">VALOR DO BDI (21,82%) [idem da licitação]</t>
  </si>
  <si>
    <t xml:space="preserve">VALOR TOTAL DA OBRA (COM BDI)</t>
  </si>
  <si>
    <t xml:space="preserve">DESCONTO APLICADO NA HOLOGAÇÃO (22,20%)</t>
  </si>
  <si>
    <t xml:space="preserve">VALOR DO ADITIVO COM DESCONTO</t>
  </si>
  <si>
    <t xml:space="preserve">DATA: 17/04/2019</t>
  </si>
  <si>
    <t xml:space="preserve">ÍNDICES E VALORES DE REFERÊNCIA UTILIZADOS</t>
  </si>
  <si>
    <t xml:space="preserve">VALOR DO DESCONTO</t>
  </si>
  <si>
    <t xml:space="preserve">CÁLCULO DO DESCONTO= VL HOMOL./ VL. MÁX</t>
  </si>
  <si>
    <t xml:space="preserve">– O preço máximo para a contratação será de R$ 8.850.000,00</t>
  </si>
  <si>
    <t xml:space="preserve">KS – CONSTRUTORA GALVAN EIRELI - EPP no valor total de R$ 6.885.124,75</t>
  </si>
  <si>
    <t xml:space="preserve">DESCONTO (R$) = </t>
  </si>
  <si>
    <t xml:space="preserve">DESCONTO (%) = </t>
  </si>
  <si>
    <t xml:space="preserve">COMP.1                       (REF. SINAP COMPOSIÇÃO ANALÍTICA 2019)</t>
  </si>
  <si>
    <t xml:space="preserve">42172 TELHA GALVALUME COM ISOLAMENTO TERMOACUSTICO EM ESPUMA RIGIDA DE POLIURETA M2</t>
  </si>
  <si>
    <t xml:space="preserve">MATERIAL : 144,39 98,9432513 %</t>
  </si>
  <si>
    <t xml:space="preserve">MAO DE OBRA : 1,54 1,0567487 %</t>
  </si>
  <si>
    <t xml:space="preserve">DATA: MAIO DE 2019</t>
  </si>
  <si>
    <t xml:space="preserve">Campus Jacarezinho</t>
  </si>
  <si>
    <t xml:space="preserve">Contrato nº </t>
  </si>
  <si>
    <t xml:space="preserve">BDI = </t>
  </si>
  <si>
    <t xml:space="preserve">OBRA: MURO DE ARRIMO (AO LADO DA CANTINA)</t>
  </si>
  <si>
    <t xml:space="preserve">R$/un.</t>
  </si>
  <si>
    <t xml:space="preserve">Total (sem BDI)</t>
  </si>
  <si>
    <t xml:space="preserve">Total (COM BDI)</t>
  </si>
  <si>
    <t xml:space="preserve">TOTAL DO ÍTEM</t>
  </si>
  <si>
    <t xml:space="preserve">MURO </t>
  </si>
  <si>
    <t xml:space="preserve">CORTE DO TALUDE E ESCAVAÇÕES, INCLUSIVE TRANSPORTE</t>
  </si>
  <si>
    <t xml:space="preserve">74154/001</t>
  </si>
  <si>
    <t xml:space="preserve">ESCAVACAO, CARGA E TRANSPORTE DE MATERIAL DE 1A CATEGORIA COM TRATOR SOBRE ESTEIRAS 347 HP E CACAMBA 6M3, DMT 50 A 200M</t>
  </si>
  <si>
    <t xml:space="preserve">1.1</t>
  </si>
  <si>
    <t xml:space="preserve"> ESCAVAÇÃO TALUDE : H=1,70 ;  BASE = 1,70; COMPRIMENTO = 28,0 M . Volume corte = 45 M³</t>
  </si>
  <si>
    <t xml:space="preserve">m³</t>
  </si>
  <si>
    <t xml:space="preserve">1.2</t>
  </si>
  <si>
    <t xml:space="preserve">PILAR = 15 X 0,15X0,3X3</t>
  </si>
  <si>
    <t xml:space="preserve">1.3</t>
  </si>
  <si>
    <t xml:space="preserve">ESCAVAÇÃO VIGA BALDRAME = 0,3X0,3X30 </t>
  </si>
  <si>
    <t xml:space="preserve">1.4</t>
  </si>
  <si>
    <t xml:space="preserve">ESCAVAÇÃO BLOCO INFERIOR = 15 X (0,5X1,2X0,5)</t>
  </si>
  <si>
    <t xml:space="preserve">1.5</t>
  </si>
  <si>
    <t xml:space="preserve">ESCAVAÇÃO VIGA TIRANTE</t>
  </si>
  <si>
    <t xml:space="preserve">1.6</t>
  </si>
  <si>
    <t xml:space="preserve">ESCAVAÇÃO BLOCO SUPERIOR = 15 X (0,5X0,5X0,5)</t>
  </si>
  <si>
    <t xml:space="preserve">ESTRUTURA EM CONCRETO ARMADO</t>
  </si>
  <si>
    <t xml:space="preserve">BROCA DE 3 M (15X)</t>
  </si>
  <si>
    <t xml:space="preserve">98229</t>
  </si>
  <si>
    <t xml:space="preserve">2.1</t>
  </si>
  <si>
    <t xml:space="preserve">98229 ESTACA BROCA DE CONCRETO, DIÃMETRO DE 25 CM, PROFUNDIDADE DE ATÉ 3 M, M CR 65,93</t>
  </si>
  <si>
    <t xml:space="preserve">m</t>
  </si>
  <si>
    <t xml:space="preserve">2.2</t>
  </si>
  <si>
    <t xml:space="preserve">armação da broca: 4 f . 8,0mm, comprim. =3m</t>
  </si>
  <si>
    <t xml:space="preserve">kg</t>
  </si>
  <si>
    <t xml:space="preserve">Fôrma para pilar, em alvenaria de tijolos 6 furos,assentado a chato (e=20cm)</t>
  </si>
  <si>
    <t xml:space="preserve">alvenaria = [(1+1+,5)*3] x 15 = 115 m²</t>
  </si>
  <si>
    <t xml:space="preserve">87473</t>
  </si>
  <si>
    <t xml:space="preserve">2.3</t>
  </si>
  <si>
    <t xml:space="preserve">ALVENARIA DE VEDAÇÃO DE BLOCOS CERÂMICOS FURADOS NA VERTICAL DE 14X19X39CM (ESPESSURA 14CM) </t>
  </si>
  <si>
    <t xml:space="preserve">m²</t>
  </si>
  <si>
    <t xml:space="preserve">BLOCO INFERIOR : 15 X (0,5X1,0X0,5)</t>
  </si>
  <si>
    <t xml:space="preserve">90996</t>
  </si>
  <si>
    <t xml:space="preserve">2.4</t>
  </si>
  <si>
    <t xml:space="preserve">FORMA: =3X0,5X15 = 22,5m²:  FORMAS MANUSEÁVEIS PARA PAREDES DE CONCRETO MOLDADAS IN LOCO</t>
  </si>
  <si>
    <t xml:space="preserve">92778</t>
  </si>
  <si>
    <t xml:space="preserve">2.5</t>
  </si>
  <si>
    <t xml:space="preserve"> ARMAÇÃO DE BLOCO DE UMA ESTRUTURA CONVENCIONAL DE CONCRETO ARM KG CR 7,92</t>
  </si>
  <si>
    <t xml:space="preserve">94964</t>
  </si>
  <si>
    <t xml:space="preserve">2.6</t>
  </si>
  <si>
    <t xml:space="preserve"> CONCRETO FCK = 20MPA, TRAÇO 1:2,7:3 (CIMENTO/ AREIA MÉDIA/ BRITA 1) - M3 CR 280,51</t>
  </si>
  <si>
    <t xml:space="preserve">PILAR (25X40X3)X15 </t>
  </si>
  <si>
    <t xml:space="preserve">2.7</t>
  </si>
  <si>
    <t xml:space="preserve"> ARMAÇÃO DE PILAR DE UMA ESTRUTURA CONVENCIONAL DE CONCRETO ARM KG CR 7,92</t>
  </si>
  <si>
    <t xml:space="preserve">2.8</t>
  </si>
  <si>
    <t xml:space="preserve">CONCRETO FCK = 20MPA, TRAÇO 1:2,7:3 (CIMENTO/ AREIA MÉDIA/ BRITA 1) - M3 CR 280,51</t>
  </si>
  <si>
    <t xml:space="preserve">VIGA INFERIOR + VIGA INTERM. + VIGA SUPERIOR = 3X20x (0,2X0,3X28) = 3,6 M3</t>
  </si>
  <si>
    <t xml:space="preserve">2.9</t>
  </si>
  <si>
    <t xml:space="preserve">FORMA: =1,5 X 0,3*20 = 22,5m²:  FORMAS MANUSEÁVEIS PARA PAREDES DE CONCRETO MOLDADAS IN LOCO</t>
  </si>
  <si>
    <t xml:space="preserve">2.10</t>
  </si>
  <si>
    <t xml:space="preserve"> ARMAÇÃO DE VIGA DE UMA ESTRUTURA CONVENCIONAL DE CONCRETO ARM KG CR 7,92</t>
  </si>
  <si>
    <t xml:space="preserve">2.11</t>
  </si>
  <si>
    <t xml:space="preserve">VIGA TIRANTE + BLOCO SUPERIOR 15 X  (20X30) X 2,5M</t>
  </si>
  <si>
    <t xml:space="preserve">2.12</t>
  </si>
  <si>
    <t xml:space="preserve">FORMA: =15 X (0,3*2,5 X 2)= 22,5m²:  FORMAS MANUSEÁVEIS PARA PAREDES DE CONCRETO MOLDADAS IN LOCO</t>
  </si>
  <si>
    <t xml:space="preserve">2.13</t>
  </si>
  <si>
    <t xml:space="preserve">2.14</t>
  </si>
  <si>
    <t xml:space="preserve">PAREDE DE ALVENARIA - ARIMO</t>
  </si>
  <si>
    <t xml:space="preserve">ALVENARIA DE TIJOLO - PAREDE DO ARRIMO: 28X3m  = 54,0m² + 54,0m² </t>
  </si>
  <si>
    <t xml:space="preserve">72131</t>
  </si>
  <si>
    <t xml:space="preserve">3.1</t>
  </si>
  <si>
    <t xml:space="preserve"> ALVENARIA EM TIJOLO CERAMICO MACICO 5X10X20CM 1 VEZ (ESPESSURA 20CM)</t>
  </si>
  <si>
    <t xml:space="preserve">87878</t>
  </si>
  <si>
    <t xml:space="preserve">3.2</t>
  </si>
  <si>
    <t xml:space="preserve"> CHAPISCO APLICADO EM ALVENARIAS E ESTRUTURAS DE CONCRETO INTERNAS, COM COLHER DE PEDREIRO. ARGAMASSA TRAÇO 1:3 COM PREPARO MANUAL. AF_06/20 </t>
  </si>
  <si>
    <t xml:space="preserve">84026</t>
  </si>
  <si>
    <t xml:space="preserve">3.3</t>
  </si>
  <si>
    <t xml:space="preserve">BARRA LISA TRACO 1:4 (CIMENTO E AREIA MEDIA), ESPESSURA 2,0CM, PREPARO </t>
  </si>
  <si>
    <t xml:space="preserve">Pintura do muro, face externa </t>
  </si>
  <si>
    <t xml:space="preserve">88487</t>
  </si>
  <si>
    <t xml:space="preserve">3.4</t>
  </si>
  <si>
    <t xml:space="preserve"> APLICAÇÃO MANUAL DE PINTURA COM TINTA LÁTEX PVA EM PAREDES, DUAS DEMÃO </t>
  </si>
  <si>
    <t xml:space="preserve">ALAMBRADO</t>
  </si>
  <si>
    <t xml:space="preserve">alambrambrado de tela - 28x2 m = 54 m²</t>
  </si>
  <si>
    <t xml:space="preserve">74244/001 ADAPTADO</t>
  </si>
  <si>
    <t xml:space="preserve">4.1</t>
  </si>
  <si>
    <t xml:space="preserve">ALAMBRADO PARA QUADRA POLIESPORTIVA, ESTRUTURADO POR TUBOS DE ACO GALV ANIZADO, COM COSTURA, DIN 2440, DIAMETRO 2", PINTADO ESMALTE COR BRANCO, COM TELA DE ARAME GALVANI ZADO, FIO 14 BWG E MALHA QUADRADA 5X5CM </t>
  </si>
  <si>
    <t xml:space="preserve">CALHA E TAMPA DE CONCRETO</t>
  </si>
  <si>
    <t xml:space="preserve">87692</t>
  </si>
  <si>
    <t xml:space="preserve">5.1</t>
  </si>
  <si>
    <t xml:space="preserve">CALHA ABERTA EM CONCRETO SIMPLES (e=3cm)  - [LARGURA = 1,0M; ALTURA = 0,3M; COMPRIMENTO = 4,0M], INCLUSIVE REATERRO DE REGULARIZAÇÃO. Calha no solo,  para água pluvial, ligando da calçada próximo à copa até a caixa de a.p. existente no alinhamento predial].</t>
  </si>
  <si>
    <t xml:space="preserve">74202/001 ADAPTADO</t>
  </si>
  <si>
    <t xml:space="preserve">5.2</t>
  </si>
  <si>
    <t xml:space="preserve">TAMPA DE CONCRETO ARMADO, DIM (1,2X1,2X0,05)M</t>
  </si>
  <si>
    <t xml:space="preserve">TUBULAÇÃO DE ESGOTO</t>
  </si>
  <si>
    <t xml:space="preserve">TUBULAÇÃO DE ESGOTO EM PVC 100 mm, INCLUSIVE CONEXÕES E LIGAÇÕES</t>
  </si>
  <si>
    <t xml:space="preserve">96523</t>
  </si>
  <si>
    <t xml:space="preserve">6.1</t>
  </si>
  <si>
    <t xml:space="preserve">ESCAVAÇÃO, MONTAGEM, REATERRO (0,2 x 0,40 x 30)m = 2,4m³</t>
  </si>
  <si>
    <t xml:space="preserve">89714 </t>
  </si>
  <si>
    <t xml:space="preserve">6.2</t>
  </si>
  <si>
    <t xml:space="preserve"> TUBO PVC, SERIE NORMAL, ESGOTO PREDIAL, DN 100 MM, FORNECIDO E INSTALA M CR 42,20</t>
  </si>
  <si>
    <t xml:space="preserve">REATERRO</t>
  </si>
  <si>
    <t xml:space="preserve">93382</t>
  </si>
  <si>
    <t xml:space="preserve">7.1</t>
  </si>
  <si>
    <t xml:space="preserve"> REATERRO MANUAL DE VALAS COM COMPACTAÇÃO MECANIZADA. AF_04/2016 </t>
  </si>
  <si>
    <t xml:space="preserve">TOTAIS</t>
  </si>
  <si>
    <t xml:space="preserve">  </t>
  </si>
  <si>
    <t xml:space="preserve">REFERÊNCIA: TABELA SINAP </t>
  </si>
  <si>
    <t xml:space="preserve">| LOCALIDADE : CURITIBA |</t>
  </si>
  <si>
    <t xml:space="preserve">| VÍNCULO : TODOS REFERENCIAIS |</t>
  </si>
  <si>
    <t xml:space="preserve">| DATA DE PREÇO : 01/03/2019 |</t>
  </si>
  <si>
    <t xml:space="preserve">| DATA DE RT : 13/04/2019 |</t>
  </si>
  <si>
    <t xml:space="preserve">| NÍVEL DE PREÇO : MEDIANO |</t>
  </si>
  <si>
    <t xml:space="preserve">| ENCARGOS : DESONERADO</t>
  </si>
  <si>
    <t xml:space="preserve">TOTAL = </t>
  </si>
  <si>
    <t xml:space="preserve">CRONOGRAMA DOS SERVIÇOS PARA O MURO DE ARRIMO</t>
  </si>
  <si>
    <t xml:space="preserve">1</t>
  </si>
  <si>
    <t xml:space="preserve">ESTACAS DE 5M, NO ALINHAMENTO PREDIAL</t>
  </si>
  <si>
    <t xml:space="preserve">2</t>
  </si>
  <si>
    <t xml:space="preserve">ESTACAS DE 3M, AO LADO DA CALÇADA DACANTINA</t>
  </si>
  <si>
    <t xml:space="preserve">3</t>
  </si>
  <si>
    <t xml:space="preserve">VIGAS TIRANTE E VIGA DE RESPADO NO ALINHAMENTO DAS ESTACAS DE 5M</t>
  </si>
  <si>
    <t xml:space="preserve">4</t>
  </si>
  <si>
    <t xml:space="preserve">CORTE DO TALUDE (ALTURA DOCORTE = 2,0M, EM MÉDIA), TANGENCIANDO ESTACAS DE 5M</t>
  </si>
  <si>
    <t xml:space="preserve">5</t>
  </si>
  <si>
    <t xml:space="preserve">ALVENARIA DO MURO E VIGAS DE AMARRAÇÃO ENTRE ESTACAS DE 5M</t>
  </si>
  <si>
    <t xml:space="preserve">6</t>
  </si>
  <si>
    <t xml:space="preserve">ACABAMENTO DO MURO</t>
  </si>
  <si>
    <t xml:space="preserve">7</t>
  </si>
  <si>
    <t xml:space="preserve">FIXAÇÃO DO ALAMBRADO</t>
  </si>
  <si>
    <t xml:space="preserve">8</t>
  </si>
  <si>
    <t xml:space="preserve">REPAROS NAS CALÇADAS 1</t>
  </si>
  <si>
    <t xml:space="preserve">REPAROS NAS CALÇADAS 2</t>
  </si>
  <si>
    <t xml:space="preserve">ESTACA - BROCA DE 5 M (18X)</t>
  </si>
  <si>
    <t xml:space="preserve">98229 ESTACA BROCA DE CONCRETO, DIÃMETRO DE 25 CM, PROFUNDIDADE DE 5M, M CR 65,93</t>
  </si>
  <si>
    <t xml:space="preserve">ESTACA -BROCA DE 3 M (18X)</t>
  </si>
  <si>
    <t xml:space="preserve">VIGA TIRANTE + BLOCO SUPERIOR 18 X  (20X30) X 2,5M</t>
  </si>
  <si>
    <t xml:space="preserve">FORMA: =18 X (0,3*2,5 X 1,6)= 22,5m²:  FORMAS MANUSEÁVEIS PARA PAREDES DE CONCRETO MOLDADAS IN LOCO</t>
  </si>
  <si>
    <t xml:space="preserve"> ARMAÇÃO DE VIGA DE UMA ESTRUTURA CONVENCIONAL DE CONCRETO ARMADO </t>
  </si>
  <si>
    <t xml:space="preserve">1.7</t>
  </si>
  <si>
    <t xml:space="preserve">CONCRETO FCK = 20MPA, TRAÇO 1:2,7:3 (CIMENTO/ AREIA MÉDIA/ BRITA 1)</t>
  </si>
  <si>
    <t xml:space="preserve">1.8</t>
  </si>
  <si>
    <t xml:space="preserve">1.9</t>
  </si>
  <si>
    <t xml:space="preserve"> ARMAÇÃO DE VIGA DE UMA ESTRUTURA CONVENCIONAL DE CONCRETO ARMADO KG CR 7,92</t>
  </si>
  <si>
    <t xml:space="preserve">1.10</t>
  </si>
  <si>
    <t xml:space="preserve">escavação entre estacas (0,3x2,0x28)m</t>
  </si>
  <si>
    <t xml:space="preserve">72131 ALVENARIA EM TIJOLO CERAMICO MACICO 5X10X20CM 1 VEZ (ESPESSURA 20CM), ASSENTADO COM ARGAMASSA TRACO 1:2:8 (CIMENTO, CAL E AREIA)M2 CR 114,04</t>
  </si>
  <si>
    <t xml:space="preserve">87879</t>
  </si>
  <si>
    <t xml:space="preserve">87879 CHAPISCO APLICADO EM ALVENARIAS E ESTRUTURAS DE CONCRETO INTERNAS, COM COLHER DE PEDREIRO. ARGAMASSA TRAÇO 1:3 M2 CR 2,89</t>
  </si>
  <si>
    <t xml:space="preserve">87529</t>
  </si>
  <si>
    <t xml:space="preserve"> MASSA ÚNICA, PARA RECEBIMENTO DE PINTURA, EM ARGAMASSA TRAÇO 1:2:8, ESPESSURA 2CM </t>
  </si>
  <si>
    <t xml:space="preserve">PINTURA DO MURO</t>
  </si>
  <si>
    <t xml:space="preserve">88483</t>
  </si>
  <si>
    <t xml:space="preserve">APLICAÇÃO DE FUNDO SELADOR LÁTEX PVA EM PAREDES, UMA DEMÃO. AF_06/2014 </t>
  </si>
  <si>
    <t xml:space="preserve">88489</t>
  </si>
  <si>
    <t xml:space="preserve">3.5</t>
  </si>
  <si>
    <t xml:space="preserve">APLICAÇÃO MANUAL DE PINTURA COM TINTA LÁTEX ACRÍLICA EM PAREDES, DUAS DEMÃOS. AF 06 -2014 </t>
  </si>
  <si>
    <t xml:space="preserve">CALHA, CAIXA DE PASSAGEM,  TAMPA  -  DE CONCRETO</t>
  </si>
  <si>
    <t xml:space="preserve">CAIXA DE PASSAGEM (ÁGUA PLUVIAL) -[ RELOCAR CAIXA EXISTENTE]</t>
  </si>
  <si>
    <t xml:space="preserve">97904 - adaptado</t>
  </si>
  <si>
    <t xml:space="preserve"> CAIXA ENTERRADA HIDRÁULICA RETANGULAR EM ALVENARIA COM TIJOLOS CERÂMICOS MACIÇOS, DIMENSÕES INTERNAS: 1X1X1M PARA ÁGUA PLUVIAL. AF_05/2 </t>
  </si>
  <si>
    <t xml:space="preserve"> un.</t>
  </si>
  <si>
    <t xml:space="preserve">Obra: MURO CCS</t>
  </si>
  <si>
    <t xml:space="preserve">Local:UENP_CJ</t>
  </si>
  <si>
    <t xml:space="preserve">CRONOGRAMA FÍSICO-FINANCEIRO</t>
  </si>
  <si>
    <t xml:space="preserve">SERVIÇOS A EXECUTAR</t>
  </si>
  <si>
    <t xml:space="preserve">SERVIÇOS</t>
  </si>
  <si>
    <t xml:space="preserve">1º mês</t>
  </si>
  <si>
    <t xml:space="preserve">2º mês</t>
  </si>
  <si>
    <t xml:space="preserve">3º mês</t>
  </si>
  <si>
    <t xml:space="preserve">4º mês</t>
  </si>
  <si>
    <t xml:space="preserve">5º mês</t>
  </si>
  <si>
    <t xml:space="preserve">6º mês</t>
  </si>
  <si>
    <t xml:space="preserve">TOTAL EXECUTADO</t>
  </si>
  <si>
    <t xml:space="preserve">VALOR</t>
  </si>
  <si>
    <t xml:space="preserve">% </t>
  </si>
  <si>
    <t xml:space="preserve">%</t>
  </si>
  <si>
    <t xml:space="preserve">valor</t>
  </si>
  <si>
    <t xml:space="preserve">PARCIAIS</t>
  </si>
  <si>
    <t xml:space="preserve">ACUMULADOS</t>
  </si>
  <si>
    <t xml:space="preserve">Prazo máximo de execução:</t>
  </si>
  <si>
    <t xml:space="preserve">MESES</t>
  </si>
  <si>
    <t xml:space="preserve">data</t>
  </si>
  <si>
    <t xml:space="preserve">Engenheiro</t>
  </si>
  <si>
    <t xml:space="preserve">CREA:</t>
  </si>
  <si>
    <t xml:space="preserve">Nota: A empresa construtora poderá apresentar cronograma alternativo, respeitando o prazo máximo de execução.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</si>
</sst>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%"/>
    <numFmt numFmtId="166" formatCode="_-* #,##0.00_-;\-* #,##0.00_-;_-* \-??_-;_-@_-"/>
    <numFmt numFmtId="167" formatCode="@"/>
    <numFmt numFmtId="168" formatCode="#,##0.0"/>
    <numFmt numFmtId="169" formatCode="_-&quot;R$ &quot;* #,##0.00_-;&quot;-R$ &quot;* #,##0.00_-;_-&quot;R$ &quot;* \-??_-;_-@_-"/>
    <numFmt numFmtId="170" formatCode="0.00%"/>
    <numFmt numFmtId="171" formatCode="_-* #,##0.000_-;\-* #,##0.000_-;_-* \-??_-;_-@_-"/>
    <numFmt numFmtId="172" formatCode="0.0%"/>
    <numFmt numFmtId="173" formatCode="_-* #,##0_-;\-* #,##0_-;_-* \-??_-;_-@_-"/>
    <numFmt numFmtId="174" formatCode="[$-416]D/M/YYYY"/>
  </numFmts>
  <fonts count="1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i val="true"/>
      <sz val="10"/>
      <name val="Arial Black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sz val="16"/>
      <name val="Arial Black"/>
      <family val="2"/>
      <charset val="1"/>
    </font>
    <font>
      <b val="true"/>
      <sz val="8"/>
      <name val="Arial Black"/>
      <family val="2"/>
      <charset val="1"/>
    </font>
    <font>
      <sz val="8"/>
      <name val="Arial Black"/>
      <family val="2"/>
      <charset val="1"/>
    </font>
    <font>
      <b val="true"/>
      <sz val="8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"/>
      <name val="Arial"/>
      <family val="2"/>
      <charset val="1"/>
    </font>
    <font>
      <i val="true"/>
      <sz val="11"/>
      <name val="Calibri"/>
      <family val="2"/>
      <charset val="1"/>
    </font>
    <font>
      <i val="true"/>
      <sz val="8"/>
      <name val="Calibri"/>
      <family val="2"/>
      <charset val="1"/>
    </font>
    <font>
      <i val="true"/>
      <sz val="10"/>
      <name val="Calibri"/>
      <family val="2"/>
      <charset val="1"/>
    </font>
    <font>
      <b val="true"/>
      <sz val="11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1E1C11"/>
        <bgColor rgb="FF333333"/>
      </patternFill>
    </fill>
    <fill>
      <patternFill patternType="solid">
        <fgColor rgb="FFD9D9D9"/>
        <bgColor rgb="FFE0E0E0"/>
      </patternFill>
    </fill>
    <fill>
      <patternFill patternType="solid">
        <fgColor rgb="FFE0E0E0"/>
        <bgColor rgb="FFD9D9D9"/>
      </patternFill>
    </fill>
  </fills>
  <borders count="5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hair"/>
      <top style="thin"/>
      <bottom/>
      <diagonal/>
    </border>
    <border diagonalUp="false" diagonalDown="false">
      <left style="hair"/>
      <right style="hair"/>
      <top style="thin"/>
      <bottom/>
      <diagonal/>
    </border>
    <border diagonalUp="false" diagonalDown="false">
      <left style="hair"/>
      <right style="thin"/>
      <top style="thin"/>
      <bottom/>
      <diagonal/>
    </border>
    <border diagonalUp="false" diagonalDown="false">
      <left style="hair"/>
      <right style="hair"/>
      <top style="thin"/>
      <bottom style="hair"/>
      <diagonal/>
    </border>
    <border diagonalUp="false" diagonalDown="false">
      <left style="hair"/>
      <right style="thin"/>
      <top style="thin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thin"/>
      <top style="hair"/>
      <bottom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thin"/>
      <top/>
      <bottom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thin"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hair"/>
      <top style="thin"/>
      <bottom style="hair"/>
      <diagonal/>
    </border>
    <border diagonalUp="false" diagonalDown="false">
      <left style="thin"/>
      <right style="hair"/>
      <top style="hair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 style="thin"/>
      <top/>
      <bottom style="thin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3" borderId="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6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6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6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6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2" borderId="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2" borderId="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0" borderId="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4" fillId="0" borderId="6" xfId="1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3" fillId="0" borderId="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6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8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2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4" borderId="24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4" borderId="2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2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2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21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2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2" borderId="2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2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7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6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2" borderId="1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6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3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3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3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1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4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6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3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7" fillId="2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31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2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2" borderId="2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6" xfId="1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16" xfId="1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7" fillId="2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1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8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2" borderId="1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2" borderId="1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2" borderId="2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2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3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7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3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6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6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4" fillId="0" borderId="6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0" borderId="15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4" fillId="0" borderId="26" xfId="19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2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4" fillId="0" borderId="26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0" borderId="2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2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17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4" fillId="0" borderId="29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0" borderId="2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16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16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0" borderId="29" xfId="19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4" fillId="0" borderId="29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4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1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3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0" fillId="0" borderId="32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4" fillId="0" borderId="36" xfId="19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36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3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72" fontId="0" fillId="0" borderId="3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3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3" fillId="5" borderId="37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3" fillId="5" borderId="39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2" fontId="13" fillId="5" borderId="25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3" fillId="5" borderId="23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5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5" borderId="2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5" borderId="4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5" borderId="2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7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72" fontId="13" fillId="5" borderId="32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5" borderId="3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3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3" fillId="0" borderId="43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3" fillId="0" borderId="4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13" fillId="0" borderId="45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13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2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73" fontId="0" fillId="0" borderId="6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6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4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6" xfId="2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6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1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5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5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Porcentagem 3" xfId="21"/>
    <cellStyle name="Separador de milhares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E1C11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51120</xdr:colOff>
      <xdr:row>4</xdr:row>
      <xdr:rowOff>52920</xdr:rowOff>
    </xdr:from>
    <xdr:to>
      <xdr:col>1</xdr:col>
      <xdr:colOff>360000</xdr:colOff>
      <xdr:row>7</xdr:row>
      <xdr:rowOff>168480</xdr:rowOff>
    </xdr:to>
    <xdr:pic>
      <xdr:nvPicPr>
        <xdr:cNvPr id="0" name="Imagem 2" descr=""/>
        <xdr:cNvPicPr/>
      </xdr:nvPicPr>
      <xdr:blipFill>
        <a:blip r:embed="rId1"/>
        <a:stretch/>
      </xdr:blipFill>
      <xdr:spPr>
        <a:xfrm>
          <a:off x="51120" y="700560"/>
          <a:ext cx="943560" cy="80136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51120</xdr:colOff>
      <xdr:row>1</xdr:row>
      <xdr:rowOff>52920</xdr:rowOff>
    </xdr:from>
    <xdr:to>
      <xdr:col>1</xdr:col>
      <xdr:colOff>180360</xdr:colOff>
      <xdr:row>4</xdr:row>
      <xdr:rowOff>189720</xdr:rowOff>
    </xdr:to>
    <xdr:pic>
      <xdr:nvPicPr>
        <xdr:cNvPr id="1" name="Imagem 2" descr=""/>
        <xdr:cNvPicPr/>
      </xdr:nvPicPr>
      <xdr:blipFill>
        <a:blip r:embed="rId1"/>
        <a:stretch/>
      </xdr:blipFill>
      <xdr:spPr>
        <a:xfrm>
          <a:off x="51120" y="243360"/>
          <a:ext cx="974880" cy="70812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51120</xdr:colOff>
      <xdr:row>1</xdr:row>
      <xdr:rowOff>53280</xdr:rowOff>
    </xdr:from>
    <xdr:to>
      <xdr:col>1</xdr:col>
      <xdr:colOff>75960</xdr:colOff>
      <xdr:row>5</xdr:row>
      <xdr:rowOff>36000</xdr:rowOff>
    </xdr:to>
    <xdr:pic>
      <xdr:nvPicPr>
        <xdr:cNvPr id="2" name="Imagem 2" descr=""/>
        <xdr:cNvPicPr/>
      </xdr:nvPicPr>
      <xdr:blipFill>
        <a:blip r:embed="rId1"/>
        <a:stretch/>
      </xdr:blipFill>
      <xdr:spPr>
        <a:xfrm>
          <a:off x="51120" y="214920"/>
          <a:ext cx="991080" cy="687600"/>
        </a:xfrm>
        <a:prstGeom prst="rect">
          <a:avLst/>
        </a:prstGeom>
        <a:ln w="936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94320</xdr:colOff>
      <xdr:row>1</xdr:row>
      <xdr:rowOff>360</xdr:rowOff>
    </xdr:from>
    <xdr:to>
      <xdr:col>1</xdr:col>
      <xdr:colOff>357120</xdr:colOff>
      <xdr:row>3</xdr:row>
      <xdr:rowOff>138600</xdr:rowOff>
    </xdr:to>
    <xdr:pic>
      <xdr:nvPicPr>
        <xdr:cNvPr id="3" name="Picture 5" descr=""/>
        <xdr:cNvPicPr/>
      </xdr:nvPicPr>
      <xdr:blipFill>
        <a:blip r:embed="rId1"/>
        <a:stretch/>
      </xdr:blipFill>
      <xdr:spPr>
        <a:xfrm>
          <a:off x="94320" y="162000"/>
          <a:ext cx="874080" cy="4906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2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10" activeCellId="0" sqref="A10"/>
    </sheetView>
  </sheetViews>
  <sheetFormatPr defaultRowHeight="12.7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2" width="7.15"/>
    <col collapsed="false" customWidth="true" hidden="false" outlineLevel="0" max="3" min="3" style="3" width="66.71"/>
    <col collapsed="false" customWidth="true" hidden="false" outlineLevel="0" max="4" min="4" style="2" width="5.28"/>
    <col collapsed="false" customWidth="true" hidden="false" outlineLevel="0" max="5" min="5" style="4" width="12.86"/>
    <col collapsed="false" customWidth="true" hidden="false" outlineLevel="0" max="6" min="6" style="2" width="5.28"/>
    <col collapsed="false" customWidth="true" hidden="false" outlineLevel="0" max="7" min="7" style="4" width="7.57"/>
    <col collapsed="false" customWidth="true" hidden="false" outlineLevel="0" max="8" min="8" style="4" width="10"/>
    <col collapsed="false" customWidth="true" hidden="false" outlineLevel="0" max="9" min="9" style="4" width="12.14"/>
    <col collapsed="false" customWidth="true" hidden="false" outlineLevel="0" max="10" min="10" style="5" width="10.58"/>
    <col collapsed="false" customWidth="true" hidden="false" outlineLevel="0" max="11" min="11" style="5" width="17.41"/>
    <col collapsed="false" customWidth="true" hidden="false" outlineLevel="0" max="12" min="12" style="6" width="2.57"/>
    <col collapsed="false" customWidth="true" hidden="false" outlineLevel="0" max="14" min="13" style="6" width="15.42"/>
    <col collapsed="false" customWidth="true" hidden="false" outlineLevel="0" max="1025" min="15" style="6" width="9.13"/>
  </cols>
  <sheetData>
    <row r="1" customFormat="false" ht="12.75" hidden="false" customHeight="false" outlineLevel="0" collapsed="false">
      <c r="A1" s="7"/>
      <c r="B1" s="8"/>
      <c r="C1" s="9"/>
      <c r="D1" s="8"/>
      <c r="E1" s="10"/>
      <c r="F1" s="8"/>
      <c r="G1" s="10"/>
      <c r="H1" s="10"/>
      <c r="I1" s="10"/>
      <c r="J1" s="11"/>
      <c r="K1" s="12"/>
    </row>
    <row r="2" customFormat="false" ht="12.75" hidden="false" customHeight="false" outlineLevel="0" collapsed="false">
      <c r="A2" s="13"/>
      <c r="K2" s="14"/>
    </row>
    <row r="3" customFormat="false" ht="12.75" hidden="false" customHeight="false" outlineLevel="0" collapsed="false">
      <c r="A3" s="13"/>
      <c r="K3" s="14"/>
    </row>
    <row r="4" customFormat="false" ht="12.75" hidden="false" customHeight="false" outlineLevel="0" collapsed="false">
      <c r="A4" s="13"/>
      <c r="K4" s="14"/>
    </row>
    <row r="5" customFormat="false" ht="18" hidden="false" customHeight="true" outlineLevel="0" collapsed="false">
      <c r="A5" s="15"/>
      <c r="B5" s="15"/>
      <c r="C5" s="16" t="s">
        <v>0</v>
      </c>
      <c r="D5" s="17"/>
      <c r="E5" s="17"/>
      <c r="F5" s="17"/>
      <c r="G5" s="17"/>
      <c r="H5" s="17"/>
      <c r="I5" s="17"/>
      <c r="J5" s="17"/>
      <c r="K5" s="18"/>
    </row>
    <row r="6" customFormat="false" ht="18" hidden="false" customHeight="true" outlineLevel="0" collapsed="false">
      <c r="A6" s="15"/>
      <c r="B6" s="15"/>
      <c r="C6" s="16" t="s">
        <v>1</v>
      </c>
      <c r="D6" s="19" t="s">
        <v>2</v>
      </c>
      <c r="E6" s="19"/>
      <c r="F6" s="19"/>
      <c r="G6" s="19"/>
      <c r="H6" s="19"/>
      <c r="I6" s="19"/>
      <c r="J6" s="19"/>
      <c r="K6" s="20"/>
    </row>
    <row r="7" customFormat="false" ht="18" hidden="false" customHeight="true" outlineLevel="0" collapsed="false">
      <c r="A7" s="15"/>
      <c r="B7" s="15"/>
      <c r="C7" s="16" t="s">
        <v>3</v>
      </c>
      <c r="D7" s="21" t="s">
        <v>4</v>
      </c>
      <c r="E7" s="21"/>
      <c r="F7" s="21"/>
      <c r="G7" s="21"/>
      <c r="H7" s="21"/>
      <c r="I7" s="21"/>
      <c r="J7" s="21"/>
      <c r="K7" s="20"/>
    </row>
    <row r="8" customFormat="false" ht="18" hidden="false" customHeight="true" outlineLevel="0" collapsed="false">
      <c r="A8" s="15"/>
      <c r="B8" s="15"/>
      <c r="C8" s="16" t="s">
        <v>5</v>
      </c>
      <c r="D8" s="22" t="s">
        <v>6</v>
      </c>
      <c r="E8" s="22"/>
      <c r="F8" s="22"/>
      <c r="G8" s="22"/>
      <c r="H8" s="22"/>
      <c r="I8" s="22"/>
      <c r="J8" s="22"/>
      <c r="K8" s="23"/>
    </row>
    <row r="9" customFormat="false" ht="9.95" hidden="false" customHeight="true" outlineLevel="0" collapsed="false">
      <c r="A9" s="24"/>
      <c r="B9" s="25"/>
      <c r="C9" s="26"/>
      <c r="D9" s="27"/>
      <c r="E9" s="28"/>
      <c r="F9" s="27"/>
      <c r="G9" s="28"/>
      <c r="H9" s="29"/>
      <c r="I9" s="29"/>
      <c r="J9" s="30"/>
      <c r="K9" s="30"/>
    </row>
    <row r="10" s="35" customFormat="true" ht="23.25" hidden="false" customHeight="true" outlineLevel="0" collapsed="false">
      <c r="A10" s="31" t="s">
        <v>7</v>
      </c>
      <c r="B10" s="31"/>
      <c r="C10" s="31"/>
      <c r="D10" s="32" t="s">
        <v>8</v>
      </c>
      <c r="E10" s="32"/>
      <c r="F10" s="32" t="s">
        <v>9</v>
      </c>
      <c r="G10" s="32"/>
      <c r="H10" s="33" t="s">
        <v>10</v>
      </c>
      <c r="I10" s="33"/>
      <c r="J10" s="33"/>
      <c r="K10" s="34" t="s">
        <v>11</v>
      </c>
    </row>
    <row r="11" customFormat="false" ht="25.5" hidden="false" customHeight="false" outlineLevel="0" collapsed="false">
      <c r="A11" s="36" t="s">
        <v>12</v>
      </c>
      <c r="B11" s="32" t="s">
        <v>13</v>
      </c>
      <c r="C11" s="37" t="s">
        <v>14</v>
      </c>
      <c r="D11" s="38" t="s">
        <v>15</v>
      </c>
      <c r="E11" s="39" t="s">
        <v>16</v>
      </c>
      <c r="F11" s="38" t="s">
        <v>15</v>
      </c>
      <c r="G11" s="39" t="s">
        <v>16</v>
      </c>
      <c r="H11" s="39" t="s">
        <v>17</v>
      </c>
      <c r="I11" s="39" t="s">
        <v>18</v>
      </c>
      <c r="J11" s="40" t="s">
        <v>19</v>
      </c>
      <c r="K11" s="40" t="s">
        <v>20</v>
      </c>
    </row>
    <row r="12" customFormat="false" ht="12.75" hidden="false" customHeight="false" outlineLevel="0" collapsed="false">
      <c r="A12" s="41"/>
      <c r="B12" s="42" t="n">
        <v>1</v>
      </c>
      <c r="C12" s="43" t="s">
        <v>21</v>
      </c>
      <c r="D12" s="44"/>
      <c r="E12" s="45"/>
      <c r="F12" s="44"/>
      <c r="G12" s="45"/>
      <c r="H12" s="45"/>
      <c r="I12" s="45"/>
      <c r="J12" s="46"/>
      <c r="K12" s="46"/>
    </row>
    <row r="13" s="54" customFormat="true" ht="36.75" hidden="false" customHeight="true" outlineLevel="0" collapsed="false">
      <c r="A13" s="47" t="s">
        <v>22</v>
      </c>
      <c r="B13" s="48"/>
      <c r="C13" s="49" t="s">
        <v>23</v>
      </c>
      <c r="D13" s="48"/>
      <c r="E13" s="50"/>
      <c r="F13" s="48" t="s">
        <v>24</v>
      </c>
      <c r="G13" s="50" t="n">
        <v>4857.6</v>
      </c>
      <c r="H13" s="51"/>
      <c r="I13" s="51" t="n">
        <v>2.61</v>
      </c>
      <c r="J13" s="52" t="n">
        <v>2.61</v>
      </c>
      <c r="K13" s="53" t="n">
        <f aca="false">I13*G13</f>
        <v>12678.34</v>
      </c>
      <c r="N13" s="55"/>
    </row>
    <row r="14" s="54" customFormat="true" ht="27.75" hidden="false" customHeight="true" outlineLevel="0" collapsed="false">
      <c r="A14" s="47"/>
      <c r="B14" s="48" t="n">
        <v>2</v>
      </c>
      <c r="C14" s="49" t="s">
        <v>25</v>
      </c>
      <c r="D14" s="48"/>
      <c r="E14" s="50"/>
      <c r="F14" s="48"/>
      <c r="G14" s="50"/>
      <c r="H14" s="51"/>
      <c r="I14" s="51"/>
      <c r="J14" s="52"/>
      <c r="K14" s="53"/>
      <c r="N14" s="55"/>
    </row>
    <row r="15" s="54" customFormat="true" ht="31.5" hidden="false" customHeight="true" outlineLevel="0" collapsed="false">
      <c r="A15" s="56" t="s">
        <v>26</v>
      </c>
      <c r="B15" s="48"/>
      <c r="C15" s="49" t="s">
        <v>27</v>
      </c>
      <c r="D15" s="48"/>
      <c r="E15" s="50"/>
      <c r="F15" s="48" t="s">
        <v>24</v>
      </c>
      <c r="G15" s="50" t="n">
        <f aca="false">G13</f>
        <v>4857.6</v>
      </c>
      <c r="H15" s="57" t="n">
        <v>29.31</v>
      </c>
      <c r="I15" s="58"/>
      <c r="J15" s="59" t="n">
        <f aca="false">I15+H15</f>
        <v>29.31</v>
      </c>
      <c r="K15" s="53" t="n">
        <f aca="false">H15*G15</f>
        <v>142376.26</v>
      </c>
      <c r="N15" s="55"/>
    </row>
    <row r="16" s="54" customFormat="true" ht="27" hidden="false" customHeight="true" outlineLevel="0" collapsed="false">
      <c r="A16" s="56"/>
      <c r="B16" s="48" t="n">
        <v>3</v>
      </c>
      <c r="C16" s="60" t="s">
        <v>28</v>
      </c>
      <c r="D16" s="61"/>
      <c r="E16" s="50"/>
      <c r="F16" s="48"/>
      <c r="G16" s="50"/>
      <c r="H16" s="58"/>
      <c r="I16" s="58"/>
      <c r="J16" s="57"/>
      <c r="K16" s="53"/>
      <c r="N16" s="55"/>
    </row>
    <row r="17" s="54" customFormat="true" ht="21" hidden="false" customHeight="true" outlineLevel="0" collapsed="false">
      <c r="A17" s="47" t="s">
        <v>29</v>
      </c>
      <c r="B17" s="48"/>
      <c r="C17" s="49" t="s">
        <v>28</v>
      </c>
      <c r="D17" s="48"/>
      <c r="E17" s="50"/>
      <c r="F17" s="48" t="s">
        <v>24</v>
      </c>
      <c r="G17" s="50" t="n">
        <f aca="false">G15</f>
        <v>4857.6</v>
      </c>
      <c r="H17" s="51"/>
      <c r="I17" s="51" t="n">
        <f aca="false">E40</f>
        <v>1.54</v>
      </c>
      <c r="J17" s="62" t="n">
        <f aca="false">I17+H17</f>
        <v>1.54</v>
      </c>
      <c r="K17" s="53" t="n">
        <f aca="false">I17*G17</f>
        <v>7480.7</v>
      </c>
      <c r="N17" s="55"/>
    </row>
    <row r="18" s="54" customFormat="true" ht="18" hidden="false" customHeight="true" outlineLevel="0" collapsed="false">
      <c r="A18" s="47"/>
      <c r="B18" s="48"/>
      <c r="C18" s="49"/>
      <c r="D18" s="48"/>
      <c r="E18" s="50"/>
      <c r="F18" s="48"/>
      <c r="G18" s="50"/>
      <c r="H18" s="51"/>
      <c r="I18" s="51"/>
      <c r="J18" s="62"/>
      <c r="K18" s="53"/>
      <c r="N18" s="55"/>
    </row>
    <row r="19" customFormat="false" ht="12.75" hidden="false" customHeight="false" outlineLevel="0" collapsed="false">
      <c r="A19" s="63"/>
      <c r="B19" s="64"/>
      <c r="C19" s="65"/>
      <c r="D19" s="64"/>
      <c r="E19" s="66"/>
      <c r="F19" s="64"/>
      <c r="G19" s="66"/>
      <c r="H19" s="67"/>
      <c r="I19" s="67"/>
      <c r="J19" s="68"/>
      <c r="K19" s="69"/>
    </row>
    <row r="20" customFormat="false" ht="12.75" hidden="false" customHeight="false" outlineLevel="0" collapsed="false">
      <c r="A20" s="70"/>
      <c r="C20" s="71" t="s">
        <v>30</v>
      </c>
      <c r="D20" s="72"/>
      <c r="E20" s="73"/>
      <c r="F20" s="72"/>
      <c r="G20" s="73"/>
      <c r="H20" s="74"/>
      <c r="I20" s="74"/>
      <c r="J20" s="75"/>
      <c r="K20" s="62" t="n">
        <f aca="false">SUM(K13:K17)</f>
        <v>162535.3</v>
      </c>
      <c r="M20" s="76"/>
    </row>
    <row r="21" customFormat="false" ht="12.75" hidden="false" customHeight="false" outlineLevel="0" collapsed="false">
      <c r="A21" s="63"/>
      <c r="C21" s="71" t="s">
        <v>31</v>
      </c>
      <c r="D21" s="72"/>
      <c r="E21" s="73"/>
      <c r="F21" s="72"/>
      <c r="G21" s="73"/>
      <c r="H21" s="74"/>
      <c r="I21" s="74"/>
      <c r="J21" s="75"/>
      <c r="K21" s="62" t="n">
        <f aca="false">0.2482*K20</f>
        <v>40341.26</v>
      </c>
      <c r="M21" s="76"/>
      <c r="N21" s="76"/>
    </row>
    <row r="22" customFormat="false" ht="12.75" hidden="false" customHeight="false" outlineLevel="0" collapsed="false">
      <c r="A22" s="63"/>
      <c r="C22" s="71" t="s">
        <v>32</v>
      </c>
      <c r="D22" s="72"/>
      <c r="E22" s="73"/>
      <c r="F22" s="72"/>
      <c r="G22" s="73"/>
      <c r="H22" s="74"/>
      <c r="I22" s="74"/>
      <c r="J22" s="75"/>
      <c r="K22" s="62" t="n">
        <f aca="false">K20+K21</f>
        <v>202876.56</v>
      </c>
      <c r="N22" s="76"/>
    </row>
    <row r="23" customFormat="false" ht="15" hidden="false" customHeight="true" outlineLevel="0" collapsed="false">
      <c r="A23" s="63"/>
      <c r="C23" s="71" t="s">
        <v>33</v>
      </c>
      <c r="D23" s="77"/>
      <c r="E23" s="78"/>
      <c r="F23" s="77"/>
      <c r="G23" s="78"/>
      <c r="H23" s="78"/>
      <c r="I23" s="78"/>
      <c r="J23" s="79"/>
      <c r="K23" s="80" t="n">
        <f aca="false">0.222*K22</f>
        <v>45038.6</v>
      </c>
      <c r="N23" s="76"/>
    </row>
    <row r="24" customFormat="false" ht="12.75" hidden="false" customHeight="false" outlineLevel="0" collapsed="false">
      <c r="A24" s="63"/>
      <c r="C24" s="81" t="s">
        <v>34</v>
      </c>
      <c r="D24" s="77"/>
      <c r="E24" s="78"/>
      <c r="F24" s="77"/>
      <c r="G24" s="78"/>
      <c r="H24" s="78"/>
      <c r="I24" s="78"/>
      <c r="J24" s="79"/>
      <c r="K24" s="82" t="n">
        <f aca="false">K22-K23</f>
        <v>157837.96</v>
      </c>
      <c r="N24" s="76"/>
    </row>
    <row r="25" customFormat="false" ht="12.75" hidden="false" customHeight="false" outlineLevel="0" collapsed="false">
      <c r="A25" s="83"/>
      <c r="B25" s="84"/>
      <c r="C25" s="85"/>
      <c r="D25" s="84"/>
      <c r="E25" s="86"/>
      <c r="F25" s="84"/>
      <c r="G25" s="86"/>
      <c r="H25" s="86"/>
      <c r="I25" s="86"/>
      <c r="J25" s="87"/>
      <c r="K25" s="88"/>
      <c r="N25" s="76"/>
    </row>
    <row r="26" customFormat="false" ht="12.75" hidden="false" customHeight="false" outlineLevel="0" collapsed="false">
      <c r="A26" s="89"/>
      <c r="C26" s="3" t="s">
        <v>35</v>
      </c>
      <c r="K26" s="90"/>
      <c r="N26" s="76"/>
    </row>
    <row r="27" customFormat="false" ht="12.75" hidden="false" customHeight="false" outlineLevel="0" collapsed="false">
      <c r="A27" s="89"/>
      <c r="K27" s="90"/>
      <c r="N27" s="76"/>
    </row>
    <row r="28" customFormat="false" ht="12.75" hidden="false" customHeight="false" outlineLevel="0" collapsed="false">
      <c r="A28" s="70"/>
      <c r="C28" s="91" t="s">
        <v>36</v>
      </c>
      <c r="F28" s="92"/>
    </row>
    <row r="29" customFormat="false" ht="12.75" hidden="false" customHeight="false" outlineLevel="0" collapsed="false">
      <c r="A29" s="70"/>
      <c r="C29" s="93" t="s">
        <v>37</v>
      </c>
      <c r="D29" s="77"/>
      <c r="E29" s="78"/>
      <c r="F29" s="92"/>
    </row>
    <row r="30" customFormat="false" ht="12.75" hidden="false" customHeight="false" outlineLevel="0" collapsed="false">
      <c r="A30" s="70"/>
      <c r="C30" s="81" t="s">
        <v>38</v>
      </c>
      <c r="D30" s="77"/>
      <c r="E30" s="78"/>
      <c r="F30" s="92"/>
    </row>
    <row r="31" customFormat="false" ht="12.75" hidden="false" customHeight="false" outlineLevel="0" collapsed="false">
      <c r="A31" s="70"/>
      <c r="C31" s="94" t="s">
        <v>39</v>
      </c>
      <c r="D31" s="77"/>
      <c r="E31" s="79" t="n">
        <v>8850000</v>
      </c>
      <c r="F31" s="92"/>
    </row>
    <row r="32" customFormat="false" ht="12.75" hidden="false" customHeight="false" outlineLevel="0" collapsed="false">
      <c r="A32" s="70"/>
      <c r="C32" s="94" t="s">
        <v>40</v>
      </c>
      <c r="D32" s="77"/>
      <c r="E32" s="79" t="n">
        <v>6885124.8</v>
      </c>
      <c r="F32" s="92"/>
    </row>
    <row r="33" customFormat="false" ht="12.75" hidden="false" customHeight="false" outlineLevel="0" collapsed="false">
      <c r="A33" s="70"/>
      <c r="C33" s="81"/>
      <c r="D33" s="77"/>
      <c r="E33" s="79"/>
      <c r="F33" s="92"/>
    </row>
    <row r="34" customFormat="false" ht="12.75" hidden="false" customHeight="false" outlineLevel="0" collapsed="false">
      <c r="A34" s="70"/>
      <c r="C34" s="95" t="s">
        <v>41</v>
      </c>
      <c r="D34" s="77"/>
      <c r="E34" s="79" t="n">
        <f aca="false">E31-E32</f>
        <v>1964875.2</v>
      </c>
      <c r="F34" s="92"/>
    </row>
    <row r="35" customFormat="false" ht="12.75" hidden="false" customHeight="false" outlineLevel="0" collapsed="false">
      <c r="A35" s="70"/>
      <c r="C35" s="95" t="s">
        <v>42</v>
      </c>
      <c r="D35" s="77"/>
      <c r="E35" s="96" t="n">
        <f aca="false">E34/E31</f>
        <v>0.222</v>
      </c>
      <c r="F35" s="92"/>
    </row>
    <row r="36" customFormat="false" ht="12.75" hidden="false" customHeight="false" outlineLevel="0" collapsed="false">
      <c r="A36" s="70"/>
      <c r="F36" s="92"/>
    </row>
    <row r="37" customFormat="false" ht="12.75" hidden="false" customHeight="false" outlineLevel="0" collapsed="false">
      <c r="A37" s="70"/>
      <c r="C37" s="93" t="s">
        <v>43</v>
      </c>
      <c r="D37" s="77"/>
      <c r="E37" s="78"/>
      <c r="F37" s="92"/>
    </row>
    <row r="38" customFormat="false" ht="25.5" hidden="false" customHeight="false" outlineLevel="0" collapsed="false">
      <c r="A38" s="70"/>
      <c r="C38" s="97" t="s">
        <v>44</v>
      </c>
      <c r="D38" s="48"/>
      <c r="E38" s="50"/>
      <c r="F38" s="98"/>
      <c r="G38" s="99"/>
    </row>
    <row r="39" customFormat="false" ht="12.75" hidden="false" customHeight="false" outlineLevel="0" collapsed="false">
      <c r="A39" s="70"/>
      <c r="C39" s="81" t="s">
        <v>45</v>
      </c>
      <c r="D39" s="48"/>
      <c r="E39" s="50"/>
      <c r="F39" s="98"/>
      <c r="G39" s="99"/>
    </row>
    <row r="40" customFormat="false" ht="12.75" hidden="false" customHeight="false" outlineLevel="0" collapsed="false">
      <c r="A40" s="70"/>
      <c r="C40" s="81" t="s">
        <v>46</v>
      </c>
      <c r="D40" s="77"/>
      <c r="E40" s="100" t="n">
        <v>1.54</v>
      </c>
      <c r="F40" s="92"/>
    </row>
    <row r="41" customFormat="false" ht="12.75" hidden="false" customHeight="false" outlineLevel="0" collapsed="false">
      <c r="A41" s="70"/>
      <c r="C41" s="95"/>
      <c r="D41" s="77"/>
      <c r="E41" s="78"/>
      <c r="F41" s="92"/>
    </row>
    <row r="42" customFormat="false" ht="12.75" hidden="false" customHeight="false" outlineLevel="0" collapsed="false">
      <c r="A42" s="70"/>
      <c r="F42" s="92"/>
    </row>
  </sheetData>
  <mergeCells count="9">
    <mergeCell ref="A5:B8"/>
    <mergeCell ref="D5:J5"/>
    <mergeCell ref="D6:J6"/>
    <mergeCell ref="D7:J7"/>
    <mergeCell ref="D8:J8"/>
    <mergeCell ref="A10:C10"/>
    <mergeCell ref="D10:E10"/>
    <mergeCell ref="F10:G10"/>
    <mergeCell ref="H10:J10"/>
  </mergeCells>
  <printOptions headings="false" gridLines="true" gridLinesSet="true" horizontalCentered="true" verticalCentered="true"/>
  <pageMargins left="0" right="0" top="0.590277777777778" bottom="0.395138888888889" header="0.354166666666667" footer="1.1812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&amp;R&amp;D</oddHeader>
    <oddFooter>&amp;R&amp;N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5"/>
  <sheetViews>
    <sheetView showFormulas="false" showGridLines="true" showRowColHeaders="true" showZeros="true" rightToLeft="false" tabSelected="false" showOutlineSymbols="true" defaultGridColor="true" view="normal" topLeftCell="A67" colorId="64" zoomScale="100" zoomScaleNormal="100" zoomScalePageLayoutView="100" workbookViewId="0">
      <selection pane="topLeft" activeCell="C82" activeCellId="0" sqref="C82"/>
    </sheetView>
  </sheetViews>
  <sheetFormatPr defaultRowHeight="15" zeroHeight="false" outlineLevelRow="0" outlineLevelCol="0"/>
  <cols>
    <col collapsed="false" customWidth="true" hidden="false" outlineLevel="0" max="1" min="1" style="101" width="11.99"/>
    <col collapsed="false" customWidth="true" hidden="false" outlineLevel="0" max="2" min="2" style="102" width="7.15"/>
    <col collapsed="false" customWidth="true" hidden="false" outlineLevel="0" max="3" min="3" style="103" width="88.86"/>
    <col collapsed="false" customWidth="true" hidden="false" outlineLevel="0" max="4" min="4" style="102" width="8"/>
    <col collapsed="false" customWidth="true" hidden="false" outlineLevel="0" max="6" min="5" style="104" width="8.71"/>
    <col collapsed="false" customWidth="true" hidden="false" outlineLevel="0" max="7" min="7" style="104" width="10.58"/>
    <col collapsed="false" customWidth="true" hidden="false" outlineLevel="0" max="8" min="8" style="105" width="10"/>
    <col collapsed="false" customWidth="true" hidden="false" outlineLevel="0" max="9" min="9" style="106" width="13.43"/>
    <col collapsed="false" customWidth="true" hidden="false" outlineLevel="0" max="1025" min="10" style="106" width="9.13"/>
  </cols>
  <sheetData>
    <row r="1" customFormat="false" ht="15" hidden="false" customHeight="true" outlineLevel="0" collapsed="false">
      <c r="A1" s="107"/>
      <c r="B1" s="108"/>
      <c r="C1" s="109"/>
      <c r="D1" s="108"/>
      <c r="E1" s="110"/>
      <c r="F1" s="110"/>
      <c r="G1" s="110"/>
      <c r="H1" s="111"/>
      <c r="I1" s="112"/>
    </row>
    <row r="2" customFormat="false" ht="15" hidden="false" customHeight="true" outlineLevel="0" collapsed="false">
      <c r="A2" s="113"/>
      <c r="B2" s="113"/>
      <c r="C2" s="114" t="s">
        <v>0</v>
      </c>
      <c r="D2" s="115"/>
      <c r="E2" s="115"/>
      <c r="F2" s="115"/>
      <c r="G2" s="115"/>
      <c r="H2" s="116"/>
      <c r="I2" s="117"/>
    </row>
    <row r="3" customFormat="false" ht="15" hidden="false" customHeight="true" outlineLevel="0" collapsed="false">
      <c r="A3" s="113"/>
      <c r="B3" s="113"/>
      <c r="C3" s="118" t="s">
        <v>1</v>
      </c>
      <c r="D3" s="119" t="s">
        <v>47</v>
      </c>
      <c r="E3" s="119"/>
      <c r="F3" s="119"/>
      <c r="G3" s="119"/>
      <c r="H3" s="120"/>
      <c r="I3" s="121"/>
    </row>
    <row r="4" customFormat="false" ht="15" hidden="false" customHeight="true" outlineLevel="0" collapsed="false">
      <c r="A4" s="113"/>
      <c r="B4" s="113"/>
      <c r="C4" s="122" t="s">
        <v>48</v>
      </c>
      <c r="D4" s="123" t="s">
        <v>4</v>
      </c>
      <c r="E4" s="123"/>
      <c r="F4" s="123"/>
      <c r="G4" s="123"/>
      <c r="H4" s="120"/>
      <c r="I4" s="121"/>
    </row>
    <row r="5" customFormat="false" ht="15" hidden="false" customHeight="true" outlineLevel="0" collapsed="false">
      <c r="A5" s="113"/>
      <c r="B5" s="113"/>
      <c r="C5" s="124" t="s">
        <v>49</v>
      </c>
      <c r="D5" s="125" t="s">
        <v>50</v>
      </c>
      <c r="E5" s="125"/>
      <c r="F5" s="125"/>
      <c r="G5" s="125"/>
      <c r="H5" s="126" t="n">
        <v>0.25</v>
      </c>
      <c r="I5" s="127"/>
    </row>
    <row r="6" customFormat="false" ht="15" hidden="false" customHeight="true" outlineLevel="0" collapsed="false">
      <c r="A6" s="128"/>
      <c r="B6" s="129"/>
      <c r="C6" s="130" t="s">
        <v>51</v>
      </c>
      <c r="D6" s="131"/>
      <c r="E6" s="131"/>
      <c r="F6" s="131"/>
      <c r="G6" s="131"/>
      <c r="H6" s="132"/>
      <c r="I6" s="133"/>
    </row>
    <row r="7" customFormat="false" ht="25.5" hidden="false" customHeight="true" outlineLevel="0" collapsed="false">
      <c r="A7" s="134" t="s">
        <v>12</v>
      </c>
      <c r="B7" s="135" t="s">
        <v>13</v>
      </c>
      <c r="C7" s="136" t="s">
        <v>14</v>
      </c>
      <c r="D7" s="137" t="s">
        <v>15</v>
      </c>
      <c r="E7" s="138" t="s">
        <v>16</v>
      </c>
      <c r="F7" s="138" t="s">
        <v>52</v>
      </c>
      <c r="G7" s="138" t="s">
        <v>53</v>
      </c>
      <c r="H7" s="138" t="s">
        <v>54</v>
      </c>
      <c r="I7" s="139" t="s">
        <v>55</v>
      </c>
    </row>
    <row r="8" customFormat="false" ht="15" hidden="false" customHeight="true" outlineLevel="0" collapsed="false">
      <c r="A8" s="140"/>
      <c r="B8" s="141"/>
      <c r="C8" s="142" t="s">
        <v>56</v>
      </c>
      <c r="D8" s="142"/>
      <c r="E8" s="143"/>
      <c r="F8" s="144"/>
      <c r="G8" s="145"/>
      <c r="H8" s="144"/>
      <c r="I8" s="133"/>
    </row>
    <row r="9" s="153" customFormat="true" ht="15" hidden="false" customHeight="true" outlineLevel="0" collapsed="false">
      <c r="A9" s="146"/>
      <c r="B9" s="147" t="n">
        <v>1</v>
      </c>
      <c r="C9" s="148" t="s">
        <v>57</v>
      </c>
      <c r="D9" s="149"/>
      <c r="E9" s="150"/>
      <c r="F9" s="151"/>
      <c r="G9" s="151"/>
      <c r="H9" s="150"/>
      <c r="I9" s="152" t="n">
        <f aca="false">SUM(H12:H17)</f>
        <v>489.29</v>
      </c>
    </row>
    <row r="10" s="153" customFormat="true" ht="15" hidden="false" customHeight="true" outlineLevel="0" collapsed="false">
      <c r="A10" s="154"/>
      <c r="B10" s="155"/>
      <c r="C10" s="156"/>
      <c r="D10" s="155"/>
      <c r="E10" s="157"/>
      <c r="F10" s="157"/>
      <c r="G10" s="157"/>
      <c r="H10" s="158"/>
      <c r="I10" s="159"/>
    </row>
    <row r="11" s="153" customFormat="true" ht="27" hidden="false" customHeight="true" outlineLevel="0" collapsed="false">
      <c r="A11" s="160" t="s">
        <v>58</v>
      </c>
      <c r="B11" s="161"/>
      <c r="C11" s="162" t="s">
        <v>59</v>
      </c>
      <c r="D11" s="161"/>
      <c r="E11" s="163"/>
      <c r="F11" s="161"/>
      <c r="G11" s="161"/>
      <c r="H11" s="163"/>
      <c r="I11" s="164"/>
    </row>
    <row r="12" s="153" customFormat="true" ht="15" hidden="false" customHeight="true" outlineLevel="0" collapsed="false">
      <c r="A12" s="160" t="s">
        <v>58</v>
      </c>
      <c r="B12" s="165" t="s">
        <v>60</v>
      </c>
      <c r="C12" s="166" t="s">
        <v>61</v>
      </c>
      <c r="D12" s="165" t="s">
        <v>62</v>
      </c>
      <c r="E12" s="167" t="n">
        <v>40</v>
      </c>
      <c r="F12" s="167" t="n">
        <v>4.43</v>
      </c>
      <c r="G12" s="167" t="n">
        <f aca="false">F12*E12</f>
        <v>177.2</v>
      </c>
      <c r="H12" s="163" t="n">
        <f aca="false">G12*(1+$H$5)</f>
        <v>221.5</v>
      </c>
      <c r="I12" s="168"/>
    </row>
    <row r="13" s="153" customFormat="true" ht="32.25" hidden="false" customHeight="true" outlineLevel="0" collapsed="false">
      <c r="A13" s="160" t="s">
        <v>58</v>
      </c>
      <c r="B13" s="165" t="s">
        <v>63</v>
      </c>
      <c r="C13" s="166" t="s">
        <v>64</v>
      </c>
      <c r="D13" s="165" t="s">
        <v>62</v>
      </c>
      <c r="E13" s="167" t="n">
        <v>35</v>
      </c>
      <c r="F13" s="167" t="n">
        <v>4.43</v>
      </c>
      <c r="G13" s="167" t="n">
        <f aca="false">F13*E13</f>
        <v>155.05</v>
      </c>
      <c r="H13" s="163" t="n">
        <f aca="false">G13*(1+$H$5)</f>
        <v>193.81</v>
      </c>
      <c r="I13" s="168"/>
    </row>
    <row r="14" s="153" customFormat="true" ht="15" hidden="false" customHeight="true" outlineLevel="0" collapsed="false">
      <c r="A14" s="160" t="s">
        <v>58</v>
      </c>
      <c r="B14" s="165" t="s">
        <v>65</v>
      </c>
      <c r="C14" s="169" t="s">
        <v>66</v>
      </c>
      <c r="D14" s="170" t="s">
        <v>62</v>
      </c>
      <c r="E14" s="171" t="n">
        <f aca="false">0.3*0.4*28</f>
        <v>3.36</v>
      </c>
      <c r="F14" s="172" t="n">
        <f aca="false">F13</f>
        <v>4.43</v>
      </c>
      <c r="G14" s="167" t="n">
        <f aca="false">F14*E14</f>
        <v>14.88</v>
      </c>
      <c r="H14" s="163" t="n">
        <f aca="false">G14*(1+$H$5)</f>
        <v>18.6</v>
      </c>
      <c r="I14" s="168"/>
    </row>
    <row r="15" customFormat="false" ht="15" hidden="false" customHeight="true" outlineLevel="0" collapsed="false">
      <c r="A15" s="160" t="s">
        <v>58</v>
      </c>
      <c r="B15" s="165" t="s">
        <v>67</v>
      </c>
      <c r="C15" s="169" t="s">
        <v>68</v>
      </c>
      <c r="D15" s="170" t="s">
        <v>62</v>
      </c>
      <c r="E15" s="171" t="n">
        <v>5</v>
      </c>
      <c r="F15" s="167" t="n">
        <f aca="false">F14</f>
        <v>4.43</v>
      </c>
      <c r="G15" s="167" t="n">
        <f aca="false">F15*E15</f>
        <v>22.15</v>
      </c>
      <c r="H15" s="163" t="n">
        <f aca="false">G15*(1+$H$5)</f>
        <v>27.69</v>
      </c>
      <c r="I15" s="168"/>
    </row>
    <row r="16" customFormat="false" ht="15" hidden="false" customHeight="true" outlineLevel="0" collapsed="false">
      <c r="A16" s="160" t="s">
        <v>58</v>
      </c>
      <c r="B16" s="165" t="s">
        <v>69</v>
      </c>
      <c r="C16" s="169" t="s">
        <v>70</v>
      </c>
      <c r="D16" s="170" t="s">
        <v>62</v>
      </c>
      <c r="E16" s="171" t="n">
        <v>3</v>
      </c>
      <c r="F16" s="167" t="n">
        <f aca="false">F15</f>
        <v>4.43</v>
      </c>
      <c r="G16" s="167" t="n">
        <f aca="false">F16*E16</f>
        <v>13.29</v>
      </c>
      <c r="H16" s="163" t="n">
        <f aca="false">G16*(1+$H$5)</f>
        <v>16.61</v>
      </c>
      <c r="I16" s="168"/>
    </row>
    <row r="17" customFormat="false" ht="15" hidden="false" customHeight="true" outlineLevel="0" collapsed="false">
      <c r="A17" s="160" t="s">
        <v>58</v>
      </c>
      <c r="B17" s="165" t="s">
        <v>71</v>
      </c>
      <c r="C17" s="169" t="s">
        <v>72</v>
      </c>
      <c r="D17" s="170" t="s">
        <v>62</v>
      </c>
      <c r="E17" s="171" t="n">
        <v>2</v>
      </c>
      <c r="F17" s="167" t="n">
        <f aca="false">F16</f>
        <v>4.43</v>
      </c>
      <c r="G17" s="167" t="n">
        <f aca="false">F17*E17</f>
        <v>8.86</v>
      </c>
      <c r="H17" s="163" t="n">
        <f aca="false">G17*(1+$H$5)</f>
        <v>11.08</v>
      </c>
      <c r="I17" s="168"/>
    </row>
    <row r="18" customFormat="false" ht="15" hidden="false" customHeight="true" outlineLevel="0" collapsed="false">
      <c r="A18" s="160"/>
      <c r="B18" s="165"/>
      <c r="C18" s="169"/>
      <c r="D18" s="170"/>
      <c r="E18" s="171"/>
      <c r="F18" s="167"/>
      <c r="G18" s="167"/>
      <c r="H18" s="163" t="n">
        <f aca="false">G18*(1+$H$5)</f>
        <v>0</v>
      </c>
      <c r="I18" s="121"/>
    </row>
    <row r="19" customFormat="false" ht="15" hidden="false" customHeight="true" outlineLevel="0" collapsed="false">
      <c r="A19" s="146"/>
      <c r="B19" s="147" t="n">
        <v>2</v>
      </c>
      <c r="C19" s="148" t="s">
        <v>73</v>
      </c>
      <c r="D19" s="149"/>
      <c r="E19" s="150"/>
      <c r="F19" s="151"/>
      <c r="G19" s="151"/>
      <c r="H19" s="150" t="n">
        <f aca="false">G19*(1+$H$5)</f>
        <v>0</v>
      </c>
      <c r="I19" s="152" t="n">
        <f aca="false">SUM(H21:H40)</f>
        <v>27372.27</v>
      </c>
    </row>
    <row r="20" customFormat="false" ht="15" hidden="false" customHeight="true" outlineLevel="0" collapsed="false">
      <c r="A20" s="160"/>
      <c r="B20" s="170"/>
      <c r="C20" s="173" t="s">
        <v>74</v>
      </c>
      <c r="D20" s="170"/>
      <c r="E20" s="171"/>
      <c r="F20" s="167"/>
      <c r="G20" s="167"/>
      <c r="H20" s="163" t="n">
        <f aca="false">G20*(1+$H$5)</f>
        <v>0</v>
      </c>
      <c r="I20" s="121"/>
    </row>
    <row r="21" customFormat="false" ht="15" hidden="false" customHeight="true" outlineLevel="0" collapsed="false">
      <c r="A21" s="160" t="s">
        <v>75</v>
      </c>
      <c r="B21" s="170" t="s">
        <v>76</v>
      </c>
      <c r="C21" s="169" t="s">
        <v>77</v>
      </c>
      <c r="D21" s="170" t="s">
        <v>78</v>
      </c>
      <c r="E21" s="171" t="n">
        <f aca="false">3*15</f>
        <v>45</v>
      </c>
      <c r="F21" s="167" t="n">
        <v>65.93</v>
      </c>
      <c r="G21" s="167" t="n">
        <f aca="false">F21*E21</f>
        <v>2966.85</v>
      </c>
      <c r="H21" s="163" t="n">
        <f aca="false">G21*(1+$H$5)</f>
        <v>3708.56</v>
      </c>
      <c r="I21" s="121"/>
    </row>
    <row r="22" customFormat="false" ht="15" hidden="false" customHeight="true" outlineLevel="0" collapsed="false">
      <c r="A22" s="160"/>
      <c r="B22" s="170" t="s">
        <v>79</v>
      </c>
      <c r="C22" s="169" t="s">
        <v>80</v>
      </c>
      <c r="D22" s="170" t="s">
        <v>81</v>
      </c>
      <c r="E22" s="171" t="n">
        <v>80</v>
      </c>
      <c r="F22" s="171" t="n">
        <v>7.92</v>
      </c>
      <c r="G22" s="167" t="n">
        <f aca="false">F22*E22</f>
        <v>633.6</v>
      </c>
      <c r="H22" s="163" t="n">
        <f aca="false">G22*(1+$H$5)</f>
        <v>792</v>
      </c>
      <c r="I22" s="121"/>
    </row>
    <row r="23" customFormat="false" ht="15" hidden="false" customHeight="true" outlineLevel="0" collapsed="false">
      <c r="A23" s="160"/>
      <c r="B23" s="170"/>
      <c r="C23" s="174" t="s">
        <v>82</v>
      </c>
      <c r="D23" s="174"/>
      <c r="E23" s="120"/>
      <c r="F23" s="174"/>
      <c r="G23" s="174"/>
      <c r="H23" s="163" t="n">
        <f aca="false">G23*(1+$H$5)</f>
        <v>0</v>
      </c>
      <c r="I23" s="121"/>
    </row>
    <row r="24" customFormat="false" ht="15" hidden="false" customHeight="true" outlineLevel="0" collapsed="false">
      <c r="A24" s="160"/>
      <c r="B24" s="170"/>
      <c r="C24" s="169" t="s">
        <v>83</v>
      </c>
      <c r="D24" s="170"/>
      <c r="E24" s="171"/>
      <c r="F24" s="171"/>
      <c r="G24" s="167"/>
      <c r="H24" s="163" t="n">
        <f aca="false">G24*(1+$H$5)</f>
        <v>0</v>
      </c>
      <c r="I24" s="121"/>
    </row>
    <row r="25" customFormat="false" ht="24.75" hidden="false" customHeight="true" outlineLevel="0" collapsed="false">
      <c r="A25" s="160" t="s">
        <v>84</v>
      </c>
      <c r="B25" s="170" t="s">
        <v>85</v>
      </c>
      <c r="C25" s="166" t="s">
        <v>86</v>
      </c>
      <c r="D25" s="166" t="s">
        <v>87</v>
      </c>
      <c r="E25" s="167" t="n">
        <v>85</v>
      </c>
      <c r="F25" s="175" t="n">
        <v>51.1</v>
      </c>
      <c r="G25" s="167" t="n">
        <f aca="false">F25*E25</f>
        <v>4343.5</v>
      </c>
      <c r="H25" s="163" t="n">
        <f aca="false">G25*(1+$H$5)</f>
        <v>5429.38</v>
      </c>
      <c r="I25" s="121"/>
    </row>
    <row r="26" customFormat="false" ht="15" hidden="false" customHeight="true" outlineLevel="0" collapsed="false">
      <c r="A26" s="176"/>
      <c r="B26" s="170"/>
      <c r="C26" s="173" t="s">
        <v>88</v>
      </c>
      <c r="D26" s="170"/>
      <c r="E26" s="171"/>
      <c r="F26" s="171"/>
      <c r="G26" s="167"/>
      <c r="H26" s="163" t="n">
        <f aca="false">G26*(1+$H$5)</f>
        <v>0</v>
      </c>
      <c r="I26" s="121"/>
    </row>
    <row r="27" customFormat="false" ht="30" hidden="false" customHeight="true" outlineLevel="0" collapsed="false">
      <c r="A27" s="176" t="s">
        <v>89</v>
      </c>
      <c r="B27" s="170" t="s">
        <v>90</v>
      </c>
      <c r="C27" s="177" t="s">
        <v>91</v>
      </c>
      <c r="D27" s="166" t="s">
        <v>87</v>
      </c>
      <c r="E27" s="167" t="n">
        <v>22.5</v>
      </c>
      <c r="F27" s="175" t="n">
        <v>12.6</v>
      </c>
      <c r="G27" s="167" t="n">
        <f aca="false">F27*E27</f>
        <v>283.5</v>
      </c>
      <c r="H27" s="163" t="n">
        <f aca="false">G27*(1+$H$5)</f>
        <v>354.38</v>
      </c>
      <c r="I27" s="121"/>
    </row>
    <row r="28" customFormat="false" ht="15" hidden="false" customHeight="true" outlineLevel="0" collapsed="false">
      <c r="A28" s="176" t="s">
        <v>92</v>
      </c>
      <c r="B28" s="170" t="s">
        <v>93</v>
      </c>
      <c r="C28" s="169" t="s">
        <v>94</v>
      </c>
      <c r="D28" s="170" t="s">
        <v>81</v>
      </c>
      <c r="E28" s="171" t="n">
        <v>200</v>
      </c>
      <c r="F28" s="171" t="n">
        <v>7.92</v>
      </c>
      <c r="G28" s="167" t="n">
        <f aca="false">F28*E28</f>
        <v>1584</v>
      </c>
      <c r="H28" s="163" t="n">
        <f aca="false">G28*(1+$H$5)</f>
        <v>1980</v>
      </c>
      <c r="I28" s="121"/>
    </row>
    <row r="29" customFormat="false" ht="15" hidden="false" customHeight="true" outlineLevel="0" collapsed="false">
      <c r="A29" s="176" t="s">
        <v>95</v>
      </c>
      <c r="B29" s="170" t="s">
        <v>96</v>
      </c>
      <c r="C29" s="169" t="s">
        <v>97</v>
      </c>
      <c r="D29" s="170" t="s">
        <v>62</v>
      </c>
      <c r="E29" s="171" t="n">
        <f aca="false">0.5*0.5*1*15</f>
        <v>3.75</v>
      </c>
      <c r="F29" s="171" t="n">
        <v>280.51</v>
      </c>
      <c r="G29" s="167" t="n">
        <f aca="false">F29*E29</f>
        <v>1051.91</v>
      </c>
      <c r="H29" s="163" t="n">
        <f aca="false">G29*(1+$H$5)</f>
        <v>1314.89</v>
      </c>
      <c r="I29" s="121"/>
    </row>
    <row r="30" customFormat="false" ht="15" hidden="false" customHeight="true" outlineLevel="0" collapsed="false">
      <c r="A30" s="176"/>
      <c r="B30" s="170"/>
      <c r="C30" s="173" t="s">
        <v>98</v>
      </c>
      <c r="D30" s="174"/>
      <c r="E30" s="120"/>
      <c r="F30" s="174"/>
      <c r="G30" s="174"/>
      <c r="H30" s="163" t="n">
        <f aca="false">G30*(1+$H$5)</f>
        <v>0</v>
      </c>
      <c r="I30" s="121"/>
    </row>
    <row r="31" customFormat="false" ht="15" hidden="false" customHeight="true" outlineLevel="0" collapsed="false">
      <c r="A31" s="176" t="s">
        <v>92</v>
      </c>
      <c r="B31" s="170" t="s">
        <v>99</v>
      </c>
      <c r="C31" s="169" t="s">
        <v>100</v>
      </c>
      <c r="D31" s="170" t="s">
        <v>81</v>
      </c>
      <c r="E31" s="171" t="n">
        <v>330</v>
      </c>
      <c r="F31" s="171" t="n">
        <v>7.92</v>
      </c>
      <c r="G31" s="167" t="n">
        <f aca="false">F31*E31</f>
        <v>2613.6</v>
      </c>
      <c r="H31" s="163" t="n">
        <f aca="false">G31*(1+$H$5)</f>
        <v>3267</v>
      </c>
      <c r="I31" s="121"/>
    </row>
    <row r="32" customFormat="false" ht="15" hidden="false" customHeight="true" outlineLevel="0" collapsed="false">
      <c r="A32" s="176" t="s">
        <v>95</v>
      </c>
      <c r="B32" s="170" t="s">
        <v>101</v>
      </c>
      <c r="C32" s="169" t="s">
        <v>102</v>
      </c>
      <c r="D32" s="170" t="s">
        <v>62</v>
      </c>
      <c r="E32" s="171" t="n">
        <v>5.5</v>
      </c>
      <c r="F32" s="171" t="n">
        <v>281.51</v>
      </c>
      <c r="G32" s="167" t="n">
        <f aca="false">F32*E32</f>
        <v>1548.31</v>
      </c>
      <c r="H32" s="163" t="n">
        <f aca="false">G32*(1+$H$5)</f>
        <v>1935.39</v>
      </c>
      <c r="I32" s="121"/>
    </row>
    <row r="33" customFormat="false" ht="15" hidden="false" customHeight="true" outlineLevel="0" collapsed="false">
      <c r="A33" s="176"/>
      <c r="B33" s="170"/>
      <c r="C33" s="173" t="s">
        <v>103</v>
      </c>
      <c r="D33" s="170"/>
      <c r="E33" s="171"/>
      <c r="F33" s="171"/>
      <c r="G33" s="171"/>
      <c r="H33" s="163" t="n">
        <f aca="false">G33*(1+$H$5)</f>
        <v>0</v>
      </c>
      <c r="I33" s="121"/>
    </row>
    <row r="34" customFormat="false" ht="15" hidden="false" customHeight="true" outlineLevel="0" collapsed="false">
      <c r="A34" s="176" t="s">
        <v>89</v>
      </c>
      <c r="B34" s="170" t="s">
        <v>104</v>
      </c>
      <c r="C34" s="177" t="s">
        <v>105</v>
      </c>
      <c r="D34" s="166" t="s">
        <v>87</v>
      </c>
      <c r="E34" s="171" t="n">
        <v>20</v>
      </c>
      <c r="F34" s="175" t="n">
        <v>12.6</v>
      </c>
      <c r="G34" s="167" t="n">
        <f aca="false">F34*E34</f>
        <v>252</v>
      </c>
      <c r="H34" s="163" t="n">
        <f aca="false">G34*(1+$H$5)</f>
        <v>315</v>
      </c>
      <c r="I34" s="121"/>
    </row>
    <row r="35" customFormat="false" ht="15" hidden="false" customHeight="true" outlineLevel="0" collapsed="false">
      <c r="A35" s="176" t="s">
        <v>92</v>
      </c>
      <c r="B35" s="170" t="s">
        <v>106</v>
      </c>
      <c r="C35" s="169" t="s">
        <v>107</v>
      </c>
      <c r="D35" s="170" t="s">
        <v>81</v>
      </c>
      <c r="E35" s="171" t="n">
        <v>290</v>
      </c>
      <c r="F35" s="171" t="n">
        <v>7.92</v>
      </c>
      <c r="G35" s="167" t="n">
        <f aca="false">F35*E35</f>
        <v>2296.8</v>
      </c>
      <c r="H35" s="163" t="n">
        <f aca="false">G35*(1+$H$5)</f>
        <v>2871</v>
      </c>
      <c r="I35" s="121"/>
    </row>
    <row r="36" customFormat="false" ht="15" hidden="false" customHeight="true" outlineLevel="0" collapsed="false">
      <c r="A36" s="176" t="s">
        <v>95</v>
      </c>
      <c r="B36" s="170" t="s">
        <v>108</v>
      </c>
      <c r="C36" s="169" t="s">
        <v>102</v>
      </c>
      <c r="D36" s="170" t="s">
        <v>62</v>
      </c>
      <c r="E36" s="171" t="n">
        <v>5</v>
      </c>
      <c r="F36" s="171" t="n">
        <v>281.51</v>
      </c>
      <c r="G36" s="167" t="n">
        <f aca="false">F36*E36</f>
        <v>1407.55</v>
      </c>
      <c r="H36" s="163" t="n">
        <f aca="false">G36*(1+$H$5)</f>
        <v>1759.44</v>
      </c>
      <c r="I36" s="121"/>
    </row>
    <row r="37" customFormat="false" ht="15" hidden="false" customHeight="true" outlineLevel="0" collapsed="false">
      <c r="A37" s="176"/>
      <c r="B37" s="170"/>
      <c r="C37" s="173" t="s">
        <v>109</v>
      </c>
      <c r="D37" s="170"/>
      <c r="E37" s="171"/>
      <c r="F37" s="171"/>
      <c r="G37" s="167"/>
      <c r="H37" s="163" t="n">
        <f aca="false">G37*(1+$H$5)</f>
        <v>0</v>
      </c>
      <c r="I37" s="121"/>
    </row>
    <row r="38" customFormat="false" ht="15" hidden="false" customHeight="true" outlineLevel="0" collapsed="false">
      <c r="A38" s="176" t="s">
        <v>89</v>
      </c>
      <c r="B38" s="170" t="s">
        <v>110</v>
      </c>
      <c r="C38" s="177" t="s">
        <v>111</v>
      </c>
      <c r="D38" s="166" t="s">
        <v>87</v>
      </c>
      <c r="E38" s="171" t="n">
        <v>32</v>
      </c>
      <c r="F38" s="175" t="n">
        <v>12.6</v>
      </c>
      <c r="G38" s="167" t="n">
        <f aca="false">F38*E38</f>
        <v>403.2</v>
      </c>
      <c r="H38" s="163" t="n">
        <f aca="false">G38*(1+$H$5)</f>
        <v>504</v>
      </c>
      <c r="I38" s="121"/>
    </row>
    <row r="39" customFormat="false" ht="15" hidden="false" customHeight="true" outlineLevel="0" collapsed="false">
      <c r="A39" s="176" t="s">
        <v>92</v>
      </c>
      <c r="B39" s="170" t="s">
        <v>112</v>
      </c>
      <c r="C39" s="169" t="s">
        <v>107</v>
      </c>
      <c r="D39" s="170" t="s">
        <v>81</v>
      </c>
      <c r="E39" s="171" t="n">
        <v>200</v>
      </c>
      <c r="F39" s="171" t="n">
        <v>7.92</v>
      </c>
      <c r="G39" s="167" t="n">
        <f aca="false">F39*E39</f>
        <v>1584</v>
      </c>
      <c r="H39" s="163" t="n">
        <f aca="false">G39*(1+$H$5)</f>
        <v>1980</v>
      </c>
      <c r="I39" s="121"/>
    </row>
    <row r="40" customFormat="false" ht="15" hidden="false" customHeight="true" outlineLevel="0" collapsed="false">
      <c r="A40" s="176" t="s">
        <v>95</v>
      </c>
      <c r="B40" s="170" t="s">
        <v>113</v>
      </c>
      <c r="C40" s="169" t="s">
        <v>102</v>
      </c>
      <c r="D40" s="170" t="s">
        <v>62</v>
      </c>
      <c r="E40" s="171" t="n">
        <v>3.3</v>
      </c>
      <c r="F40" s="171" t="n">
        <v>281.51</v>
      </c>
      <c r="G40" s="167" t="n">
        <f aca="false">F40*E40</f>
        <v>928.98</v>
      </c>
      <c r="H40" s="163" t="n">
        <f aca="false">G40*(1+$H$5)</f>
        <v>1161.23</v>
      </c>
      <c r="I40" s="121"/>
    </row>
    <row r="41" customFormat="false" ht="15" hidden="false" customHeight="true" outlineLevel="0" collapsed="false">
      <c r="A41" s="176"/>
      <c r="B41" s="170"/>
      <c r="C41" s="169"/>
      <c r="D41" s="170"/>
      <c r="E41" s="171"/>
      <c r="F41" s="171"/>
      <c r="G41" s="167"/>
      <c r="H41" s="163"/>
      <c r="I41" s="121"/>
    </row>
    <row r="42" customFormat="false" ht="15" hidden="false" customHeight="true" outlineLevel="0" collapsed="false">
      <c r="A42" s="146"/>
      <c r="B42" s="147" t="n">
        <v>3</v>
      </c>
      <c r="C42" s="148" t="s">
        <v>114</v>
      </c>
      <c r="D42" s="149"/>
      <c r="E42" s="150"/>
      <c r="F42" s="151"/>
      <c r="G42" s="151"/>
      <c r="H42" s="150"/>
      <c r="I42" s="152" t="n">
        <f aca="false">SUM(H43:H48)</f>
        <v>20586.83</v>
      </c>
    </row>
    <row r="43" customFormat="false" ht="15" hidden="false" customHeight="true" outlineLevel="0" collapsed="false">
      <c r="A43" s="176"/>
      <c r="B43" s="170"/>
      <c r="C43" s="169" t="s">
        <v>115</v>
      </c>
      <c r="D43" s="170"/>
      <c r="E43" s="171"/>
      <c r="F43" s="171"/>
      <c r="G43" s="171"/>
      <c r="H43" s="163"/>
      <c r="I43" s="121"/>
    </row>
    <row r="44" customFormat="false" ht="15" hidden="false" customHeight="true" outlineLevel="0" collapsed="false">
      <c r="A44" s="176" t="s">
        <v>116</v>
      </c>
      <c r="B44" s="170" t="s">
        <v>117</v>
      </c>
      <c r="C44" s="169" t="s">
        <v>118</v>
      </c>
      <c r="D44" s="166" t="s">
        <v>87</v>
      </c>
      <c r="E44" s="171" t="n">
        <v>84</v>
      </c>
      <c r="F44" s="171" t="n">
        <v>110.68</v>
      </c>
      <c r="G44" s="167" t="n">
        <f aca="false">F44*E44</f>
        <v>9297.12</v>
      </c>
      <c r="H44" s="163" t="n">
        <f aca="false">G44*(1+$H$5)</f>
        <v>11621.4</v>
      </c>
      <c r="I44" s="121"/>
    </row>
    <row r="45" customFormat="false" ht="25.5" hidden="false" customHeight="false" outlineLevel="0" collapsed="false">
      <c r="A45" s="176" t="s">
        <v>119</v>
      </c>
      <c r="B45" s="170" t="s">
        <v>120</v>
      </c>
      <c r="C45" s="177" t="s">
        <v>121</v>
      </c>
      <c r="D45" s="166" t="s">
        <v>87</v>
      </c>
      <c r="E45" s="171" t="n">
        <v>126</v>
      </c>
      <c r="F45" s="171" t="n">
        <v>3.35</v>
      </c>
      <c r="G45" s="167" t="n">
        <f aca="false">F45*E45</f>
        <v>422.1</v>
      </c>
      <c r="H45" s="163" t="n">
        <f aca="false">G45*(1+$H$5)</f>
        <v>527.63</v>
      </c>
      <c r="I45" s="121"/>
    </row>
    <row r="46" customFormat="false" ht="15" hidden="false" customHeight="true" outlineLevel="0" collapsed="false">
      <c r="A46" s="176" t="s">
        <v>122</v>
      </c>
      <c r="B46" s="170" t="s">
        <v>123</v>
      </c>
      <c r="C46" s="169" t="s">
        <v>124</v>
      </c>
      <c r="D46" s="166" t="s">
        <v>87</v>
      </c>
      <c r="E46" s="171" t="n">
        <v>126</v>
      </c>
      <c r="F46" s="171" t="n">
        <v>47.9</v>
      </c>
      <c r="G46" s="167" t="n">
        <f aca="false">F46*E46</f>
        <v>6035.4</v>
      </c>
      <c r="H46" s="163" t="n">
        <f aca="false">G46*(1+$H$5)</f>
        <v>7544.25</v>
      </c>
      <c r="I46" s="121"/>
    </row>
    <row r="47" customFormat="false" ht="15" hidden="false" customHeight="true" outlineLevel="0" collapsed="false">
      <c r="A47" s="176"/>
      <c r="B47" s="170"/>
      <c r="C47" s="169" t="s">
        <v>125</v>
      </c>
      <c r="D47" s="166"/>
      <c r="E47" s="171"/>
      <c r="F47" s="171"/>
      <c r="G47" s="167"/>
      <c r="H47" s="163" t="n">
        <f aca="false">G47*(1+$H$5)</f>
        <v>0</v>
      </c>
      <c r="I47" s="121"/>
    </row>
    <row r="48" customFormat="false" ht="15" hidden="false" customHeight="true" outlineLevel="0" collapsed="false">
      <c r="A48" s="176" t="s">
        <v>126</v>
      </c>
      <c r="B48" s="170" t="s">
        <v>127</v>
      </c>
      <c r="C48" s="169" t="s">
        <v>128</v>
      </c>
      <c r="D48" s="166" t="s">
        <v>87</v>
      </c>
      <c r="E48" s="171" t="n">
        <v>84</v>
      </c>
      <c r="F48" s="171" t="n">
        <v>8.51</v>
      </c>
      <c r="G48" s="167" t="n">
        <f aca="false">F48*E48</f>
        <v>714.84</v>
      </c>
      <c r="H48" s="163" t="n">
        <f aca="false">G48*(1+$H$5)</f>
        <v>893.55</v>
      </c>
      <c r="I48" s="121"/>
    </row>
    <row r="49" customFormat="false" ht="15" hidden="false" customHeight="true" outlineLevel="0" collapsed="false">
      <c r="A49" s="176"/>
      <c r="B49" s="170"/>
      <c r="C49" s="169"/>
      <c r="D49" s="166"/>
      <c r="E49" s="171"/>
      <c r="F49" s="171"/>
      <c r="G49" s="167"/>
      <c r="H49" s="163"/>
      <c r="I49" s="121"/>
    </row>
    <row r="50" customFormat="false" ht="15" hidden="false" customHeight="true" outlineLevel="0" collapsed="false">
      <c r="A50" s="146"/>
      <c r="B50" s="147" t="n">
        <v>4</v>
      </c>
      <c r="C50" s="148" t="s">
        <v>129</v>
      </c>
      <c r="D50" s="149"/>
      <c r="E50" s="150"/>
      <c r="F50" s="151"/>
      <c r="G50" s="151"/>
      <c r="H50" s="150"/>
      <c r="I50" s="152" t="n">
        <f aca="false">SUM(H51:H52)</f>
        <v>8100</v>
      </c>
    </row>
    <row r="51" customFormat="false" ht="15" hidden="false" customHeight="true" outlineLevel="0" collapsed="false">
      <c r="A51" s="176"/>
      <c r="B51" s="170"/>
      <c r="C51" s="169" t="s">
        <v>130</v>
      </c>
      <c r="D51" s="170"/>
      <c r="E51" s="171"/>
      <c r="F51" s="171"/>
      <c r="G51" s="171"/>
      <c r="H51" s="163"/>
      <c r="I51" s="121"/>
    </row>
    <row r="52" customFormat="false" ht="45" hidden="false" customHeight="true" outlineLevel="0" collapsed="false">
      <c r="A52" s="178" t="s">
        <v>131</v>
      </c>
      <c r="B52" s="170" t="s">
        <v>132</v>
      </c>
      <c r="C52" s="177" t="s">
        <v>133</v>
      </c>
      <c r="D52" s="166" t="s">
        <v>87</v>
      </c>
      <c r="E52" s="171" t="n">
        <v>54</v>
      </c>
      <c r="F52" s="171" t="n">
        <v>120</v>
      </c>
      <c r="G52" s="167" t="n">
        <f aca="false">F52*E52</f>
        <v>6480</v>
      </c>
      <c r="H52" s="163" t="n">
        <f aca="false">G52*(1+$H$5)</f>
        <v>8100</v>
      </c>
      <c r="I52" s="121"/>
    </row>
    <row r="53" customFormat="false" ht="12.75" hidden="false" customHeight="true" outlineLevel="0" collapsed="false">
      <c r="A53" s="178"/>
      <c r="B53" s="170"/>
      <c r="C53" s="177"/>
      <c r="D53" s="166"/>
      <c r="E53" s="171"/>
      <c r="F53" s="171"/>
      <c r="G53" s="167"/>
      <c r="H53" s="163"/>
      <c r="I53" s="121"/>
    </row>
    <row r="54" customFormat="false" ht="15" hidden="false" customHeight="true" outlineLevel="0" collapsed="false">
      <c r="A54" s="146"/>
      <c r="B54" s="147" t="n">
        <v>5</v>
      </c>
      <c r="C54" s="148" t="s">
        <v>134</v>
      </c>
      <c r="D54" s="149"/>
      <c r="E54" s="150"/>
      <c r="F54" s="151"/>
      <c r="G54" s="151"/>
      <c r="H54" s="150"/>
      <c r="I54" s="152" t="n">
        <f aca="false">SUM(H55:H57)</f>
        <v>431.21</v>
      </c>
    </row>
    <row r="55" customFormat="false" ht="46.5" hidden="false" customHeight="true" outlineLevel="0" collapsed="false">
      <c r="A55" s="176" t="s">
        <v>135</v>
      </c>
      <c r="B55" s="170" t="s">
        <v>136</v>
      </c>
      <c r="C55" s="179" t="s">
        <v>137</v>
      </c>
      <c r="D55" s="170" t="s">
        <v>24</v>
      </c>
      <c r="E55" s="171" t="n">
        <v>6.5</v>
      </c>
      <c r="F55" s="171" t="n">
        <v>38.45</v>
      </c>
      <c r="G55" s="167" t="n">
        <f aca="false">F55*E55</f>
        <v>249.93</v>
      </c>
      <c r="H55" s="163" t="n">
        <f aca="false">G55*(1+$H$5)</f>
        <v>312.41</v>
      </c>
      <c r="I55" s="180"/>
    </row>
    <row r="56" customFormat="false" ht="29.25" hidden="false" customHeight="true" outlineLevel="0" collapsed="false">
      <c r="A56" s="178" t="s">
        <v>138</v>
      </c>
      <c r="B56" s="170" t="s">
        <v>139</v>
      </c>
      <c r="C56" s="174" t="s">
        <v>140</v>
      </c>
      <c r="D56" s="170" t="s">
        <v>24</v>
      </c>
      <c r="E56" s="171" t="n">
        <f aca="false">1.2*1.2</f>
        <v>1.44</v>
      </c>
      <c r="F56" s="171" t="n">
        <v>66</v>
      </c>
      <c r="G56" s="167" t="n">
        <f aca="false">F56*E56</f>
        <v>95.04</v>
      </c>
      <c r="H56" s="163" t="n">
        <f aca="false">G56*(1+$H$5)</f>
        <v>118.8</v>
      </c>
      <c r="I56" s="180"/>
    </row>
    <row r="57" customFormat="false" ht="15" hidden="false" customHeight="true" outlineLevel="0" collapsed="false">
      <c r="A57" s="176"/>
      <c r="B57" s="170"/>
      <c r="C57" s="174"/>
      <c r="D57" s="170"/>
      <c r="E57" s="171"/>
      <c r="F57" s="171"/>
      <c r="G57" s="167"/>
      <c r="H57" s="163"/>
      <c r="I57" s="180"/>
    </row>
    <row r="58" customFormat="false" ht="15" hidden="false" customHeight="true" outlineLevel="0" collapsed="false">
      <c r="A58" s="146"/>
      <c r="B58" s="147" t="n">
        <v>6</v>
      </c>
      <c r="C58" s="148" t="s">
        <v>141</v>
      </c>
      <c r="D58" s="149"/>
      <c r="E58" s="150"/>
      <c r="F58" s="151"/>
      <c r="G58" s="151"/>
      <c r="H58" s="150"/>
      <c r="I58" s="152" t="n">
        <f aca="false">SUM(H60:H64)</f>
        <v>2423.75</v>
      </c>
    </row>
    <row r="59" customFormat="false" ht="15" hidden="false" customHeight="true" outlineLevel="0" collapsed="false">
      <c r="A59" s="176"/>
      <c r="B59" s="170"/>
      <c r="C59" s="174" t="s">
        <v>142</v>
      </c>
      <c r="D59" s="166"/>
      <c r="E59" s="171"/>
      <c r="F59" s="171"/>
      <c r="G59" s="167"/>
      <c r="H59" s="163"/>
      <c r="I59" s="181"/>
    </row>
    <row r="60" customFormat="false" ht="15" hidden="false" customHeight="true" outlineLevel="0" collapsed="false">
      <c r="A60" s="176" t="s">
        <v>143</v>
      </c>
      <c r="B60" s="170" t="s">
        <v>144</v>
      </c>
      <c r="C60" s="169" t="s">
        <v>145</v>
      </c>
      <c r="D60" s="170" t="s">
        <v>62</v>
      </c>
      <c r="E60" s="171" t="n">
        <v>2.4</v>
      </c>
      <c r="F60" s="171" t="n">
        <v>76</v>
      </c>
      <c r="G60" s="167" t="n">
        <f aca="false">F60*E60</f>
        <v>182.4</v>
      </c>
      <c r="H60" s="163" t="n">
        <f aca="false">G60*(1+$H$5)</f>
        <v>228</v>
      </c>
      <c r="I60" s="121"/>
    </row>
    <row r="61" customFormat="false" ht="15" hidden="false" customHeight="true" outlineLevel="0" collapsed="false">
      <c r="A61" s="176" t="s">
        <v>146</v>
      </c>
      <c r="B61" s="170" t="s">
        <v>147</v>
      </c>
      <c r="C61" s="169" t="s">
        <v>148</v>
      </c>
      <c r="D61" s="170" t="s">
        <v>78</v>
      </c>
      <c r="E61" s="171" t="n">
        <v>30</v>
      </c>
      <c r="F61" s="171" t="n">
        <v>42.2</v>
      </c>
      <c r="G61" s="167" t="n">
        <f aca="false">F61*E61</f>
        <v>1266</v>
      </c>
      <c r="H61" s="163" t="n">
        <f aca="false">G61*(1+$H$5)</f>
        <v>1582.5</v>
      </c>
      <c r="I61" s="121"/>
    </row>
    <row r="62" customFormat="false" ht="15" hidden="false" customHeight="true" outlineLevel="0" collapsed="false">
      <c r="A62" s="176"/>
      <c r="B62" s="170"/>
      <c r="C62" s="169"/>
      <c r="D62" s="170"/>
      <c r="E62" s="171"/>
      <c r="F62" s="171"/>
      <c r="G62" s="167"/>
      <c r="H62" s="163"/>
      <c r="I62" s="121"/>
    </row>
    <row r="63" customFormat="false" ht="15" hidden="false" customHeight="true" outlineLevel="0" collapsed="false">
      <c r="A63" s="146"/>
      <c r="B63" s="147" t="n">
        <v>7</v>
      </c>
      <c r="C63" s="148" t="s">
        <v>149</v>
      </c>
      <c r="D63" s="149"/>
      <c r="E63" s="150"/>
      <c r="F63" s="151"/>
      <c r="G63" s="151"/>
      <c r="H63" s="150"/>
      <c r="I63" s="152"/>
    </row>
    <row r="64" customFormat="false" ht="15" hidden="false" customHeight="true" outlineLevel="0" collapsed="false">
      <c r="A64" s="176" t="s">
        <v>150</v>
      </c>
      <c r="B64" s="170" t="s">
        <v>151</v>
      </c>
      <c r="C64" s="169" t="s">
        <v>152</v>
      </c>
      <c r="D64" s="170" t="s">
        <v>62</v>
      </c>
      <c r="E64" s="171" t="n">
        <v>20</v>
      </c>
      <c r="F64" s="171" t="n">
        <v>24.53</v>
      </c>
      <c r="G64" s="167" t="n">
        <f aca="false">F64*E64</f>
        <v>490.6</v>
      </c>
      <c r="H64" s="163" t="n">
        <f aca="false">G64*(1+$H$5)</f>
        <v>613.25</v>
      </c>
      <c r="I64" s="121"/>
    </row>
    <row r="65" customFormat="false" ht="15" hidden="false" customHeight="true" outlineLevel="0" collapsed="false">
      <c r="A65" s="176"/>
      <c r="B65" s="170"/>
      <c r="C65" s="169"/>
      <c r="D65" s="170"/>
      <c r="E65" s="171"/>
      <c r="F65" s="171"/>
      <c r="G65" s="167"/>
      <c r="H65" s="163"/>
      <c r="I65" s="121"/>
    </row>
    <row r="66" customFormat="false" ht="15" hidden="false" customHeight="true" outlineLevel="0" collapsed="false">
      <c r="A66" s="176"/>
      <c r="B66" s="170"/>
      <c r="C66" s="169"/>
      <c r="D66" s="170"/>
      <c r="E66" s="171"/>
      <c r="F66" s="171"/>
      <c r="G66" s="171"/>
      <c r="H66" s="120"/>
      <c r="I66" s="180"/>
    </row>
    <row r="67" customFormat="false" ht="15" hidden="false" customHeight="true" outlineLevel="0" collapsed="false">
      <c r="A67" s="146"/>
      <c r="B67" s="147"/>
      <c r="C67" s="149" t="s">
        <v>153</v>
      </c>
      <c r="D67" s="149"/>
      <c r="E67" s="150"/>
      <c r="F67" s="151"/>
      <c r="G67" s="151" t="n">
        <f aca="false">SUM(G8:G66)</f>
        <v>47522.66</v>
      </c>
      <c r="H67" s="150" t="n">
        <f aca="false">SUM(H8:H66)</f>
        <v>59403.35</v>
      </c>
      <c r="I67" s="152" t="n">
        <f aca="false">SUM(I8:I66)</f>
        <v>59403.35</v>
      </c>
    </row>
    <row r="68" customFormat="false" ht="15" hidden="false" customHeight="true" outlineLevel="0" collapsed="false">
      <c r="A68" s="182"/>
      <c r="B68" s="183"/>
      <c r="C68" s="184"/>
      <c r="D68" s="183"/>
      <c r="E68" s="185"/>
      <c r="F68" s="185"/>
      <c r="G68" s="185"/>
      <c r="H68" s="186" t="s">
        <v>154</v>
      </c>
      <c r="I68" s="187"/>
    </row>
    <row r="69" customFormat="false" ht="15" hidden="false" customHeight="true" outlineLevel="0" collapsed="false">
      <c r="A69" s="188"/>
      <c r="C69" s="189" t="s">
        <v>155</v>
      </c>
      <c r="I69" s="181"/>
    </row>
    <row r="70" customFormat="false" ht="15" hidden="false" customHeight="true" outlineLevel="0" collapsed="false">
      <c r="A70" s="188"/>
      <c r="C70" s="190" t="s">
        <v>156</v>
      </c>
      <c r="I70" s="181"/>
    </row>
    <row r="71" customFormat="false" ht="15" hidden="false" customHeight="true" outlineLevel="0" collapsed="false">
      <c r="A71" s="188"/>
      <c r="C71" s="190" t="s">
        <v>157</v>
      </c>
      <c r="I71" s="181"/>
    </row>
    <row r="72" customFormat="false" ht="15" hidden="false" customHeight="true" outlineLevel="0" collapsed="false">
      <c r="A72" s="188"/>
      <c r="C72" s="190" t="s">
        <v>158</v>
      </c>
      <c r="I72" s="181"/>
    </row>
    <row r="73" customFormat="false" ht="15" hidden="false" customHeight="true" outlineLevel="0" collapsed="false">
      <c r="A73" s="188"/>
      <c r="C73" s="190" t="s">
        <v>159</v>
      </c>
      <c r="I73" s="181"/>
    </row>
    <row r="74" customFormat="false" ht="15" hidden="false" customHeight="true" outlineLevel="0" collapsed="false">
      <c r="A74" s="188"/>
      <c r="C74" s="190" t="s">
        <v>160</v>
      </c>
      <c r="I74" s="181"/>
    </row>
    <row r="75" customFormat="false" ht="15" hidden="false" customHeight="true" outlineLevel="0" collapsed="false">
      <c r="A75" s="191"/>
      <c r="B75" s="192"/>
      <c r="C75" s="193" t="s">
        <v>161</v>
      </c>
      <c r="D75" s="192"/>
      <c r="E75" s="194"/>
      <c r="F75" s="194"/>
      <c r="G75" s="194"/>
      <c r="H75" s="195"/>
      <c r="I75" s="196"/>
    </row>
  </sheetData>
  <mergeCells count="5">
    <mergeCell ref="A2:B5"/>
    <mergeCell ref="D2:G2"/>
    <mergeCell ref="D3:G3"/>
    <mergeCell ref="D4:G4"/>
    <mergeCell ref="D5:G5"/>
  </mergeCells>
  <printOptions headings="false" gridLines="false" gridLinesSet="true" horizontalCentered="false" verticalCentered="false"/>
  <pageMargins left="0.118055555555556" right="0.118055555555556" top="0.7875" bottom="0.7875" header="0.315277777777778" footer="0.315277777777778"/>
  <pageSetup paperSize="9" scale="7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&amp;LDATA: 02/05/2019&amp;RMURO - CCS</oddHeader>
    <oddFooter>&amp;L&amp;F&amp;CBDI: ACÓRDÃO Nº2622/2013-TCU; TIPO DE OBRA:EDIFÍCIOS; 3ºQUARTIL&amp;R&amp;P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B52" colorId="64" zoomScale="100" zoomScaleNormal="100" zoomScalePageLayoutView="100" workbookViewId="0">
      <selection pane="topLeft" activeCell="I72" activeCellId="0" sqref="I72"/>
    </sheetView>
  </sheetViews>
  <sheetFormatPr defaultRowHeight="12.75" zeroHeight="false" outlineLevelRow="0" outlineLevelCol="0"/>
  <cols>
    <col collapsed="false" customWidth="true" hidden="false" outlineLevel="0" max="1" min="1" style="0" width="13.7"/>
    <col collapsed="false" customWidth="true" hidden="false" outlineLevel="0" max="2" min="2" style="0" width="8.67"/>
    <col collapsed="false" customWidth="true" hidden="false" outlineLevel="0" max="3" min="3" style="0" width="59.57"/>
    <col collapsed="false" customWidth="true" hidden="false" outlineLevel="0" max="6" min="4" style="0" width="8.67"/>
    <col collapsed="false" customWidth="true" hidden="false" outlineLevel="0" max="8" min="7" style="0" width="10"/>
    <col collapsed="false" customWidth="true" hidden="false" outlineLevel="0" max="9" min="9" style="0" width="15"/>
    <col collapsed="false" customWidth="true" hidden="false" outlineLevel="0" max="10" min="10" style="0" width="11.42"/>
    <col collapsed="false" customWidth="true" hidden="false" outlineLevel="0" max="11" min="11" style="0" width="11.99"/>
    <col collapsed="false" customWidth="true" hidden="false" outlineLevel="0" max="1025" min="12" style="0" width="8.67"/>
  </cols>
  <sheetData>
    <row r="1" customFormat="false" ht="12.75" hidden="false" customHeight="false" outlineLevel="0" collapsed="false">
      <c r="A1" s="107"/>
      <c r="B1" s="108"/>
      <c r="C1" s="109"/>
      <c r="D1" s="108"/>
      <c r="E1" s="110"/>
      <c r="F1" s="110"/>
      <c r="G1" s="110"/>
      <c r="H1" s="111"/>
      <c r="I1" s="112"/>
    </row>
    <row r="2" customFormat="false" ht="15" hidden="false" customHeight="false" outlineLevel="0" collapsed="false">
      <c r="A2" s="113"/>
      <c r="B2" s="113"/>
      <c r="C2" s="114" t="s">
        <v>0</v>
      </c>
      <c r="D2" s="115"/>
      <c r="E2" s="115"/>
      <c r="F2" s="115"/>
      <c r="G2" s="115"/>
      <c r="H2" s="116"/>
      <c r="I2" s="117"/>
    </row>
    <row r="3" customFormat="false" ht="15" hidden="false" customHeight="true" outlineLevel="0" collapsed="false">
      <c r="A3" s="113"/>
      <c r="B3" s="113"/>
      <c r="C3" s="118" t="s">
        <v>1</v>
      </c>
      <c r="D3" s="119" t="s">
        <v>47</v>
      </c>
      <c r="E3" s="119"/>
      <c r="F3" s="119"/>
      <c r="G3" s="119"/>
      <c r="H3" s="120"/>
      <c r="I3" s="121"/>
    </row>
    <row r="4" customFormat="false" ht="12.75" hidden="false" customHeight="false" outlineLevel="0" collapsed="false">
      <c r="A4" s="113"/>
      <c r="B4" s="113"/>
      <c r="C4" s="122" t="s">
        <v>48</v>
      </c>
      <c r="D4" s="123" t="s">
        <v>4</v>
      </c>
      <c r="E4" s="123"/>
      <c r="F4" s="123"/>
      <c r="G4" s="123"/>
      <c r="H4" s="120"/>
      <c r="I4" s="121"/>
    </row>
    <row r="5" customFormat="false" ht="12.75" hidden="false" customHeight="false" outlineLevel="0" collapsed="false">
      <c r="A5" s="113"/>
      <c r="B5" s="113"/>
      <c r="C5" s="124" t="s">
        <v>49</v>
      </c>
      <c r="D5" s="125" t="s">
        <v>50</v>
      </c>
      <c r="E5" s="125"/>
      <c r="F5" s="125"/>
      <c r="G5" s="125"/>
      <c r="H5" s="126" t="n">
        <v>0.25</v>
      </c>
      <c r="I5" s="127"/>
    </row>
    <row r="6" customFormat="false" ht="12.75" hidden="false" customHeight="false" outlineLevel="0" collapsed="false">
      <c r="A6" s="128"/>
      <c r="B6" s="129"/>
      <c r="C6" s="130" t="s">
        <v>51</v>
      </c>
      <c r="D6" s="131"/>
      <c r="E6" s="131"/>
      <c r="F6" s="131"/>
      <c r="G6" s="131"/>
      <c r="H6" s="132" t="s">
        <v>162</v>
      </c>
      <c r="I6" s="197" t="n">
        <f aca="false">I73</f>
        <v>52395.41</v>
      </c>
    </row>
    <row r="7" customFormat="false" ht="12.75" hidden="false" customHeight="false" outlineLevel="0" collapsed="false">
      <c r="A7" s="198"/>
      <c r="B7" s="199"/>
      <c r="C7" s="200" t="s">
        <v>163</v>
      </c>
      <c r="D7" s="201"/>
      <c r="E7" s="201"/>
      <c r="F7" s="201"/>
      <c r="G7" s="201"/>
      <c r="H7" s="202"/>
      <c r="I7" s="117"/>
    </row>
    <row r="8" customFormat="false" ht="12.75" hidden="false" customHeight="false" outlineLevel="0" collapsed="false">
      <c r="A8" s="203"/>
      <c r="B8" s="204" t="s">
        <v>164</v>
      </c>
      <c r="C8" s="122" t="s">
        <v>165</v>
      </c>
      <c r="D8" s="205"/>
      <c r="E8" s="205"/>
      <c r="F8" s="205"/>
      <c r="G8" s="205"/>
      <c r="H8" s="206"/>
      <c r="I8" s="121"/>
    </row>
    <row r="9" customFormat="false" ht="12.75" hidden="false" customHeight="false" outlineLevel="0" collapsed="false">
      <c r="A9" s="203"/>
      <c r="B9" s="204" t="s">
        <v>166</v>
      </c>
      <c r="C9" s="122" t="s">
        <v>167</v>
      </c>
      <c r="D9" s="205"/>
      <c r="E9" s="205"/>
      <c r="F9" s="205"/>
      <c r="G9" s="205"/>
      <c r="H9" s="206"/>
      <c r="I9" s="121"/>
    </row>
    <row r="10" customFormat="false" ht="12.75" hidden="false" customHeight="false" outlineLevel="0" collapsed="false">
      <c r="A10" s="203"/>
      <c r="B10" s="204" t="s">
        <v>168</v>
      </c>
      <c r="C10" s="122" t="s">
        <v>169</v>
      </c>
      <c r="D10" s="205"/>
      <c r="E10" s="205"/>
      <c r="F10" s="205"/>
      <c r="G10" s="205"/>
      <c r="H10" s="206"/>
      <c r="I10" s="121"/>
    </row>
    <row r="11" customFormat="false" ht="12.75" hidden="false" customHeight="false" outlineLevel="0" collapsed="false">
      <c r="A11" s="203"/>
      <c r="B11" s="204" t="s">
        <v>170</v>
      </c>
      <c r="C11" s="122" t="s">
        <v>171</v>
      </c>
      <c r="D11" s="205"/>
      <c r="E11" s="205"/>
      <c r="F11" s="205"/>
      <c r="G11" s="205"/>
      <c r="H11" s="206"/>
      <c r="I11" s="121"/>
    </row>
    <row r="12" customFormat="false" ht="12.75" hidden="false" customHeight="false" outlineLevel="0" collapsed="false">
      <c r="A12" s="203"/>
      <c r="B12" s="204" t="s">
        <v>172</v>
      </c>
      <c r="C12" s="122" t="s">
        <v>173</v>
      </c>
      <c r="D12" s="205"/>
      <c r="E12" s="205"/>
      <c r="F12" s="205"/>
      <c r="G12" s="205"/>
      <c r="H12" s="206"/>
      <c r="I12" s="121"/>
    </row>
    <row r="13" customFormat="false" ht="12.75" hidden="false" customHeight="false" outlineLevel="0" collapsed="false">
      <c r="A13" s="207"/>
      <c r="B13" s="208" t="s">
        <v>174</v>
      </c>
      <c r="C13" s="124" t="s">
        <v>175</v>
      </c>
      <c r="D13" s="125"/>
      <c r="E13" s="125"/>
      <c r="F13" s="125"/>
      <c r="G13" s="125"/>
      <c r="H13" s="126"/>
      <c r="I13" s="127"/>
    </row>
    <row r="14" customFormat="false" ht="12.75" hidden="false" customHeight="false" outlineLevel="0" collapsed="false">
      <c r="A14" s="207"/>
      <c r="B14" s="208" t="s">
        <v>176</v>
      </c>
      <c r="C14" s="124" t="s">
        <v>177</v>
      </c>
      <c r="D14" s="125"/>
      <c r="E14" s="125"/>
      <c r="F14" s="125"/>
      <c r="G14" s="125"/>
      <c r="H14" s="126"/>
      <c r="I14" s="127"/>
    </row>
    <row r="15" customFormat="false" ht="12.75" hidden="false" customHeight="false" outlineLevel="0" collapsed="false">
      <c r="A15" s="207"/>
      <c r="B15" s="209" t="s">
        <v>178</v>
      </c>
      <c r="C15" s="210" t="s">
        <v>179</v>
      </c>
      <c r="D15" s="125"/>
      <c r="E15" s="125"/>
      <c r="F15" s="125"/>
      <c r="G15" s="125"/>
      <c r="H15" s="126"/>
      <c r="I15" s="127"/>
    </row>
    <row r="16" customFormat="false" ht="12.75" hidden="false" customHeight="false" outlineLevel="0" collapsed="false">
      <c r="A16" s="211"/>
      <c r="B16" s="212" t="n">
        <v>9</v>
      </c>
      <c r="C16" s="210" t="s">
        <v>180</v>
      </c>
      <c r="D16" s="213"/>
      <c r="E16" s="213"/>
      <c r="F16" s="213"/>
      <c r="G16" s="213"/>
      <c r="H16" s="214"/>
      <c r="I16" s="215"/>
    </row>
    <row r="17" customFormat="false" ht="25.5" hidden="false" customHeight="false" outlineLevel="0" collapsed="false">
      <c r="A17" s="134" t="s">
        <v>12</v>
      </c>
      <c r="B17" s="135" t="s">
        <v>13</v>
      </c>
      <c r="C17" s="136" t="s">
        <v>14</v>
      </c>
      <c r="D17" s="137" t="s">
        <v>15</v>
      </c>
      <c r="E17" s="138" t="s">
        <v>16</v>
      </c>
      <c r="F17" s="138" t="s">
        <v>52</v>
      </c>
      <c r="G17" s="138" t="s">
        <v>53</v>
      </c>
      <c r="H17" s="138" t="s">
        <v>54</v>
      </c>
      <c r="I17" s="139" t="s">
        <v>55</v>
      </c>
    </row>
    <row r="18" customFormat="false" ht="12.75" hidden="false" customHeight="false" outlineLevel="0" collapsed="false">
      <c r="A18" s="140"/>
      <c r="B18" s="141"/>
      <c r="C18" s="216" t="s">
        <v>56</v>
      </c>
      <c r="D18" s="142"/>
      <c r="E18" s="143"/>
      <c r="F18" s="144"/>
      <c r="G18" s="145"/>
      <c r="H18" s="144"/>
      <c r="I18" s="133"/>
    </row>
    <row r="19" customFormat="false" ht="12.75" hidden="false" customHeight="false" outlineLevel="0" collapsed="false">
      <c r="A19" s="160"/>
      <c r="B19" s="165"/>
      <c r="C19" s="169"/>
      <c r="D19" s="170"/>
      <c r="E19" s="171"/>
      <c r="F19" s="167"/>
      <c r="G19" s="167"/>
      <c r="H19" s="163" t="n">
        <f aca="false">G19*(1+$H$5)</f>
        <v>0</v>
      </c>
      <c r="I19" s="121"/>
      <c r="J19" s="217"/>
      <c r="K19" s="217"/>
    </row>
    <row r="20" s="226" customFormat="true" ht="12.75" hidden="false" customHeight="false" outlineLevel="0" collapsed="false">
      <c r="A20" s="218"/>
      <c r="B20" s="219" t="n">
        <v>1</v>
      </c>
      <c r="C20" s="220" t="s">
        <v>73</v>
      </c>
      <c r="D20" s="221"/>
      <c r="E20" s="222"/>
      <c r="F20" s="223"/>
      <c r="G20" s="223"/>
      <c r="H20" s="222" t="n">
        <f aca="false">G20*(1+$H$5)</f>
        <v>0</v>
      </c>
      <c r="I20" s="224" t="n">
        <f aca="false">SUM(H23:H37)</f>
        <v>23750.03</v>
      </c>
      <c r="J20" s="225"/>
      <c r="K20" s="225"/>
    </row>
    <row r="21" customFormat="false" ht="12.75" hidden="false" customHeight="false" outlineLevel="0" collapsed="false">
      <c r="A21" s="160"/>
      <c r="B21" s="170"/>
      <c r="C21" s="174"/>
      <c r="D21" s="174"/>
      <c r="E21" s="120"/>
      <c r="F21" s="174"/>
      <c r="G21" s="174"/>
      <c r="H21" s="163" t="n">
        <f aca="false">G21*(1+$H$5)</f>
        <v>0</v>
      </c>
      <c r="I21" s="121"/>
      <c r="J21" s="217"/>
      <c r="K21" s="217"/>
    </row>
    <row r="22" customFormat="false" ht="12.75" hidden="false" customHeight="false" outlineLevel="0" collapsed="false">
      <c r="A22" s="160"/>
      <c r="B22" s="170"/>
      <c r="C22" s="169" t="s">
        <v>181</v>
      </c>
      <c r="D22" s="170"/>
      <c r="E22" s="171"/>
      <c r="F22" s="167"/>
      <c r="G22" s="167"/>
      <c r="H22" s="163" t="n">
        <f aca="false">G22*(1+$H$5)</f>
        <v>0</v>
      </c>
      <c r="I22" s="121"/>
      <c r="J22" s="217"/>
      <c r="K22" s="217"/>
    </row>
    <row r="23" customFormat="false" ht="37.5" hidden="false" customHeight="true" outlineLevel="0" collapsed="false">
      <c r="A23" s="160" t="s">
        <v>75</v>
      </c>
      <c r="B23" s="170" t="s">
        <v>60</v>
      </c>
      <c r="C23" s="177" t="s">
        <v>182</v>
      </c>
      <c r="D23" s="170" t="s">
        <v>78</v>
      </c>
      <c r="E23" s="171" t="n">
        <v>90</v>
      </c>
      <c r="F23" s="167" t="n">
        <v>65.93</v>
      </c>
      <c r="G23" s="167" t="n">
        <f aca="false">F23*E23</f>
        <v>5933.7</v>
      </c>
      <c r="H23" s="163" t="n">
        <f aca="false">G23*(1+$H$5)</f>
        <v>7417.13</v>
      </c>
      <c r="I23" s="121"/>
      <c r="J23" s="217"/>
      <c r="K23" s="217"/>
    </row>
    <row r="24" customFormat="false" ht="12.75" hidden="false" customHeight="false" outlineLevel="0" collapsed="false">
      <c r="A24" s="160"/>
      <c r="B24" s="170" t="s">
        <v>63</v>
      </c>
      <c r="C24" s="169" t="s">
        <v>80</v>
      </c>
      <c r="D24" s="170" t="s">
        <v>81</v>
      </c>
      <c r="E24" s="171" t="n">
        <v>160</v>
      </c>
      <c r="F24" s="171" t="n">
        <v>7.92</v>
      </c>
      <c r="G24" s="167" t="n">
        <f aca="false">F24*E24</f>
        <v>1267.2</v>
      </c>
      <c r="H24" s="163" t="n">
        <f aca="false">G24*(1+$H$5)</f>
        <v>1584</v>
      </c>
      <c r="I24" s="121"/>
      <c r="J24" s="217"/>
      <c r="K24" s="217"/>
    </row>
    <row r="25" customFormat="false" ht="12.75" hidden="false" customHeight="false" outlineLevel="0" collapsed="false">
      <c r="A25" s="160"/>
      <c r="B25" s="227"/>
      <c r="C25" s="169" t="s">
        <v>183</v>
      </c>
      <c r="D25" s="170"/>
      <c r="E25" s="171"/>
      <c r="F25" s="167"/>
      <c r="G25" s="167"/>
      <c r="H25" s="163" t="n">
        <f aca="false">G25*(1+$H$5)</f>
        <v>0</v>
      </c>
      <c r="I25" s="121"/>
      <c r="J25" s="217"/>
      <c r="K25" s="217"/>
    </row>
    <row r="26" customFormat="false" ht="25.5" hidden="false" customHeight="false" outlineLevel="0" collapsed="false">
      <c r="A26" s="160" t="s">
        <v>75</v>
      </c>
      <c r="B26" s="170" t="s">
        <v>65</v>
      </c>
      <c r="C26" s="177" t="s">
        <v>77</v>
      </c>
      <c r="D26" s="170" t="s">
        <v>78</v>
      </c>
      <c r="E26" s="171" t="n">
        <v>54</v>
      </c>
      <c r="F26" s="167" t="n">
        <v>65.93</v>
      </c>
      <c r="G26" s="167" t="n">
        <f aca="false">F26*E26</f>
        <v>3560.22</v>
      </c>
      <c r="H26" s="163" t="n">
        <f aca="false">G26*(1+$H$5)</f>
        <v>4450.28</v>
      </c>
      <c r="I26" s="121"/>
      <c r="J26" s="217"/>
      <c r="K26" s="217"/>
    </row>
    <row r="27" customFormat="false" ht="12.75" hidden="false" customHeight="false" outlineLevel="0" collapsed="false">
      <c r="A27" s="160"/>
      <c r="B27" s="170" t="s">
        <v>67</v>
      </c>
      <c r="C27" s="169" t="s">
        <v>80</v>
      </c>
      <c r="D27" s="170" t="s">
        <v>81</v>
      </c>
      <c r="E27" s="171" t="n">
        <v>96</v>
      </c>
      <c r="F27" s="171" t="n">
        <v>7.92</v>
      </c>
      <c r="G27" s="167" t="n">
        <f aca="false">F27*E27</f>
        <v>760.32</v>
      </c>
      <c r="H27" s="163" t="n">
        <f aca="false">G27*(1+$H$5)</f>
        <v>950.4</v>
      </c>
      <c r="I27" s="121"/>
      <c r="J27" s="217"/>
      <c r="K27" s="217"/>
    </row>
    <row r="28" customFormat="false" ht="12.75" hidden="false" customHeight="false" outlineLevel="0" collapsed="false">
      <c r="A28" s="160"/>
      <c r="B28" s="227"/>
      <c r="C28" s="169"/>
      <c r="D28" s="170"/>
      <c r="E28" s="171"/>
      <c r="F28" s="171"/>
      <c r="G28" s="167"/>
      <c r="H28" s="163"/>
      <c r="I28" s="121"/>
      <c r="J28" s="217"/>
      <c r="K28" s="217"/>
    </row>
    <row r="29" customFormat="false" ht="12.75" hidden="false" customHeight="false" outlineLevel="0" collapsed="false">
      <c r="A29" s="176"/>
      <c r="B29" s="227"/>
      <c r="C29" s="169" t="s">
        <v>184</v>
      </c>
      <c r="D29" s="170"/>
      <c r="E29" s="171"/>
      <c r="F29" s="171"/>
      <c r="G29" s="167"/>
      <c r="H29" s="163" t="n">
        <f aca="false">G29*(1+$H$5)</f>
        <v>0</v>
      </c>
      <c r="I29" s="121"/>
      <c r="J29" s="217"/>
      <c r="K29" s="217"/>
    </row>
    <row r="30" customFormat="false" ht="25.5" hidden="false" customHeight="false" outlineLevel="0" collapsed="false">
      <c r="A30" s="176" t="s">
        <v>89</v>
      </c>
      <c r="B30" s="170" t="s">
        <v>69</v>
      </c>
      <c r="C30" s="177" t="s">
        <v>185</v>
      </c>
      <c r="D30" s="166" t="s">
        <v>87</v>
      </c>
      <c r="E30" s="171" t="n">
        <v>35</v>
      </c>
      <c r="F30" s="175" t="n">
        <v>12.6</v>
      </c>
      <c r="G30" s="167" t="n">
        <f aca="false">F30*E30</f>
        <v>441</v>
      </c>
      <c r="H30" s="163" t="n">
        <f aca="false">G30*(1+$H$5)</f>
        <v>551.25</v>
      </c>
      <c r="I30" s="121"/>
      <c r="J30" s="217"/>
      <c r="K30" s="217"/>
    </row>
    <row r="31" customFormat="false" ht="25.5" hidden="false" customHeight="false" outlineLevel="0" collapsed="false">
      <c r="A31" s="176" t="s">
        <v>92</v>
      </c>
      <c r="B31" s="170" t="s">
        <v>71</v>
      </c>
      <c r="C31" s="177" t="s">
        <v>186</v>
      </c>
      <c r="D31" s="170" t="s">
        <v>81</v>
      </c>
      <c r="E31" s="171" t="n">
        <v>250</v>
      </c>
      <c r="F31" s="171" t="n">
        <v>7.92</v>
      </c>
      <c r="G31" s="167" t="n">
        <f aca="false">F31*E31</f>
        <v>1980</v>
      </c>
      <c r="H31" s="163" t="n">
        <f aca="false">G31*(1+$H$5)</f>
        <v>2475</v>
      </c>
      <c r="I31" s="121"/>
      <c r="J31" s="217"/>
      <c r="K31" s="217"/>
    </row>
    <row r="32" customFormat="false" ht="25.5" hidden="false" customHeight="false" outlineLevel="0" collapsed="false">
      <c r="A32" s="176" t="s">
        <v>95</v>
      </c>
      <c r="B32" s="170" t="s">
        <v>187</v>
      </c>
      <c r="C32" s="177" t="s">
        <v>188</v>
      </c>
      <c r="D32" s="170" t="s">
        <v>62</v>
      </c>
      <c r="E32" s="171" t="n">
        <v>2</v>
      </c>
      <c r="F32" s="171" t="n">
        <v>281.51</v>
      </c>
      <c r="G32" s="167" t="n">
        <f aca="false">F32*E32</f>
        <v>563.02</v>
      </c>
      <c r="H32" s="163" t="n">
        <f aca="false">G32*(1+$H$5)</f>
        <v>703.78</v>
      </c>
      <c r="I32" s="121"/>
      <c r="J32" s="217"/>
      <c r="K32" s="217"/>
    </row>
    <row r="33" customFormat="false" ht="12.75" hidden="false" customHeight="false" outlineLevel="0" collapsed="false">
      <c r="A33" s="176"/>
      <c r="B33" s="227"/>
      <c r="C33" s="169"/>
      <c r="D33" s="170"/>
      <c r="E33" s="171"/>
      <c r="F33" s="171"/>
      <c r="G33" s="167"/>
      <c r="H33" s="163"/>
      <c r="I33" s="121"/>
      <c r="J33" s="217"/>
      <c r="K33" s="217"/>
    </row>
    <row r="34" customFormat="false" ht="19.5" hidden="false" customHeight="true" outlineLevel="0" collapsed="false">
      <c r="A34" s="176"/>
      <c r="B34" s="227"/>
      <c r="C34" s="169" t="s">
        <v>103</v>
      </c>
      <c r="D34" s="170"/>
      <c r="E34" s="171"/>
      <c r="F34" s="171"/>
      <c r="G34" s="171"/>
      <c r="H34" s="163" t="n">
        <f aca="false">G34*(1+$H$5)</f>
        <v>0</v>
      </c>
      <c r="I34" s="121"/>
      <c r="J34" s="217"/>
      <c r="K34" s="217"/>
    </row>
    <row r="35" customFormat="false" ht="25.5" hidden="false" customHeight="false" outlineLevel="0" collapsed="false">
      <c r="A35" s="176" t="s">
        <v>89</v>
      </c>
      <c r="B35" s="170" t="s">
        <v>189</v>
      </c>
      <c r="C35" s="177" t="s">
        <v>105</v>
      </c>
      <c r="D35" s="166" t="s">
        <v>87</v>
      </c>
      <c r="E35" s="171" t="n">
        <v>25</v>
      </c>
      <c r="F35" s="175" t="n">
        <v>12.6</v>
      </c>
      <c r="G35" s="167" t="n">
        <f aca="false">F35*E35</f>
        <v>315</v>
      </c>
      <c r="H35" s="163" t="n">
        <f aca="false">G35*(1+$H$5)</f>
        <v>393.75</v>
      </c>
      <c r="I35" s="121"/>
      <c r="J35" s="217"/>
      <c r="K35" s="217"/>
    </row>
    <row r="36" customFormat="false" ht="25.5" hidden="false" customHeight="false" outlineLevel="0" collapsed="false">
      <c r="A36" s="176" t="s">
        <v>92</v>
      </c>
      <c r="B36" s="170" t="s">
        <v>190</v>
      </c>
      <c r="C36" s="177" t="s">
        <v>191</v>
      </c>
      <c r="D36" s="170" t="s">
        <v>81</v>
      </c>
      <c r="E36" s="171" t="n">
        <v>350</v>
      </c>
      <c r="F36" s="171" t="n">
        <v>7.92</v>
      </c>
      <c r="G36" s="167" t="n">
        <f aca="false">F36*E36</f>
        <v>2772</v>
      </c>
      <c r="H36" s="163" t="n">
        <f aca="false">G36*(1+$H$5)</f>
        <v>3465</v>
      </c>
      <c r="I36" s="121"/>
      <c r="J36" s="217"/>
      <c r="K36" s="217"/>
    </row>
    <row r="37" customFormat="false" ht="18" hidden="false" customHeight="true" outlineLevel="0" collapsed="false">
      <c r="A37" s="176" t="s">
        <v>95</v>
      </c>
      <c r="B37" s="170" t="s">
        <v>192</v>
      </c>
      <c r="C37" s="169" t="s">
        <v>102</v>
      </c>
      <c r="D37" s="170" t="s">
        <v>62</v>
      </c>
      <c r="E37" s="171" t="n">
        <v>5</v>
      </c>
      <c r="F37" s="171" t="n">
        <v>281.51</v>
      </c>
      <c r="G37" s="167" t="n">
        <f aca="false">F37*E37</f>
        <v>1407.55</v>
      </c>
      <c r="H37" s="163" t="n">
        <f aca="false">G37*(1+$H$5)</f>
        <v>1759.44</v>
      </c>
      <c r="I37" s="121"/>
      <c r="J37" s="217"/>
      <c r="K37" s="217"/>
    </row>
    <row r="38" customFormat="false" ht="12.75" hidden="false" customHeight="false" outlineLevel="0" collapsed="false">
      <c r="J38" s="217"/>
      <c r="K38" s="217"/>
    </row>
    <row r="39" customFormat="false" ht="12.75" hidden="false" customHeight="false" outlineLevel="0" collapsed="false">
      <c r="A39" s="146"/>
      <c r="B39" s="219" t="n">
        <v>2</v>
      </c>
      <c r="C39" s="220" t="s">
        <v>57</v>
      </c>
      <c r="D39" s="221"/>
      <c r="E39" s="222"/>
      <c r="F39" s="223"/>
      <c r="G39" s="223"/>
      <c r="H39" s="222"/>
      <c r="I39" s="224" t="n">
        <f aca="false">SUM(H42:H43)</f>
        <v>359.94</v>
      </c>
      <c r="J39" s="217"/>
      <c r="K39" s="217"/>
    </row>
    <row r="40" customFormat="false" ht="12.75" hidden="false" customHeight="false" outlineLevel="0" collapsed="false">
      <c r="A40" s="154"/>
      <c r="B40" s="155"/>
      <c r="C40" s="156"/>
      <c r="D40" s="155"/>
      <c r="E40" s="157"/>
      <c r="F40" s="157"/>
      <c r="G40" s="157"/>
      <c r="H40" s="158"/>
      <c r="I40" s="159"/>
      <c r="J40" s="217"/>
      <c r="K40" s="217"/>
    </row>
    <row r="41" customFormat="false" ht="25.5" hidden="false" customHeight="false" outlineLevel="0" collapsed="false">
      <c r="A41" s="160" t="s">
        <v>58</v>
      </c>
      <c r="B41" s="170"/>
      <c r="C41" s="162" t="s">
        <v>59</v>
      </c>
      <c r="D41" s="170"/>
      <c r="E41" s="171"/>
      <c r="F41" s="170"/>
      <c r="G41" s="170"/>
      <c r="H41" s="171"/>
      <c r="I41" s="164"/>
      <c r="J41" s="217"/>
      <c r="K41" s="217"/>
    </row>
    <row r="42" customFormat="false" ht="25.5" hidden="false" customHeight="false" outlineLevel="0" collapsed="false">
      <c r="A42" s="160" t="s">
        <v>58</v>
      </c>
      <c r="B42" s="165" t="s">
        <v>76</v>
      </c>
      <c r="C42" s="166" t="s">
        <v>61</v>
      </c>
      <c r="D42" s="165" t="s">
        <v>62</v>
      </c>
      <c r="E42" s="167" t="n">
        <v>45</v>
      </c>
      <c r="F42" s="167" t="n">
        <v>4.43</v>
      </c>
      <c r="G42" s="167" t="n">
        <f aca="false">F42*E42</f>
        <v>199.35</v>
      </c>
      <c r="H42" s="171" t="n">
        <f aca="false">G42*(1+$H$5)</f>
        <v>249.19</v>
      </c>
      <c r="I42" s="168"/>
      <c r="J42" s="217"/>
      <c r="K42" s="217"/>
    </row>
    <row r="43" customFormat="false" ht="12.75" hidden="false" customHeight="false" outlineLevel="0" collapsed="false">
      <c r="A43" s="160" t="s">
        <v>58</v>
      </c>
      <c r="B43" s="165" t="s">
        <v>79</v>
      </c>
      <c r="C43" s="166" t="s">
        <v>193</v>
      </c>
      <c r="D43" s="165" t="s">
        <v>62</v>
      </c>
      <c r="E43" s="167" t="n">
        <v>20</v>
      </c>
      <c r="F43" s="167" t="n">
        <v>4.43</v>
      </c>
      <c r="G43" s="167" t="n">
        <f aca="false">F43*E43</f>
        <v>88.6</v>
      </c>
      <c r="H43" s="171" t="n">
        <f aca="false">G43*(1+$H$5)</f>
        <v>110.75</v>
      </c>
      <c r="I43" s="168"/>
      <c r="J43" s="217"/>
      <c r="K43" s="217"/>
    </row>
    <row r="44" customFormat="false" ht="12.75" hidden="false" customHeight="false" outlineLevel="0" collapsed="false">
      <c r="A44" s="176"/>
      <c r="B44" s="170"/>
      <c r="C44" s="169"/>
      <c r="D44" s="170"/>
      <c r="E44" s="171"/>
      <c r="F44" s="171"/>
      <c r="G44" s="167"/>
      <c r="H44" s="171"/>
      <c r="I44" s="121"/>
      <c r="J44" s="217"/>
      <c r="K44" s="217"/>
    </row>
    <row r="45" customFormat="false" ht="12.75" hidden="false" customHeight="false" outlineLevel="0" collapsed="false">
      <c r="A45" s="146"/>
      <c r="B45" s="147" t="n">
        <v>3</v>
      </c>
      <c r="C45" s="148" t="s">
        <v>114</v>
      </c>
      <c r="D45" s="149"/>
      <c r="E45" s="150"/>
      <c r="F45" s="151"/>
      <c r="G45" s="151"/>
      <c r="H45" s="150"/>
      <c r="I45" s="152" t="n">
        <f aca="false">SUM(H46:H52)</f>
        <v>16426.5</v>
      </c>
      <c r="J45" s="217"/>
      <c r="K45" s="217"/>
    </row>
    <row r="46" customFormat="false" ht="38.25" hidden="false" customHeight="false" outlineLevel="0" collapsed="false">
      <c r="A46" s="228" t="s">
        <v>116</v>
      </c>
      <c r="B46" s="169" t="s">
        <v>117</v>
      </c>
      <c r="C46" s="177" t="s">
        <v>194</v>
      </c>
      <c r="D46" s="166" t="s">
        <v>87</v>
      </c>
      <c r="E46" s="229" t="n">
        <v>80</v>
      </c>
      <c r="F46" s="229" t="n">
        <v>114.04</v>
      </c>
      <c r="G46" s="167" t="n">
        <f aca="false">F46*E46</f>
        <v>9123.2</v>
      </c>
      <c r="H46" s="171" t="n">
        <f aca="false">G46*(1+$H$5)</f>
        <v>11404</v>
      </c>
      <c r="I46" s="121"/>
      <c r="J46" s="217"/>
      <c r="K46" s="217"/>
    </row>
    <row r="47" customFormat="false" ht="38.25" hidden="false" customHeight="false" outlineLevel="0" collapsed="false">
      <c r="A47" s="228" t="s">
        <v>195</v>
      </c>
      <c r="B47" s="169" t="s">
        <v>120</v>
      </c>
      <c r="C47" s="177" t="s">
        <v>196</v>
      </c>
      <c r="D47" s="166" t="s">
        <v>87</v>
      </c>
      <c r="E47" s="229" t="n">
        <v>100</v>
      </c>
      <c r="F47" s="229" t="n">
        <v>2.89</v>
      </c>
      <c r="G47" s="167" t="n">
        <f aca="false">F47*E47</f>
        <v>289</v>
      </c>
      <c r="H47" s="171" t="n">
        <f aca="false">G47*(1+$H$5)</f>
        <v>361.25</v>
      </c>
      <c r="I47" s="121"/>
      <c r="J47" s="217"/>
      <c r="K47" s="217"/>
    </row>
    <row r="48" customFormat="false" ht="25.5" hidden="false" customHeight="false" outlineLevel="0" collapsed="false">
      <c r="A48" s="228" t="s">
        <v>197</v>
      </c>
      <c r="B48" s="169" t="s">
        <v>123</v>
      </c>
      <c r="C48" s="177" t="s">
        <v>198</v>
      </c>
      <c r="D48" s="166" t="s">
        <v>87</v>
      </c>
      <c r="E48" s="229" t="n">
        <v>100</v>
      </c>
      <c r="F48" s="229" t="n">
        <v>23.77</v>
      </c>
      <c r="G48" s="167" t="n">
        <f aca="false">F48*E48</f>
        <v>2377</v>
      </c>
      <c r="H48" s="171" t="n">
        <f aca="false">G48*(1+$H$5)</f>
        <v>2971.25</v>
      </c>
      <c r="I48" s="121"/>
      <c r="J48" s="217"/>
      <c r="K48" s="217"/>
    </row>
    <row r="49" customFormat="false" ht="12.75" hidden="false" customHeight="false" outlineLevel="0" collapsed="false">
      <c r="A49" s="176"/>
      <c r="B49" s="230"/>
      <c r="C49" s="169"/>
      <c r="D49" s="166"/>
      <c r="E49" s="171"/>
      <c r="F49" s="171"/>
      <c r="G49" s="167"/>
      <c r="H49" s="171"/>
      <c r="I49" s="121"/>
      <c r="J49" s="217"/>
      <c r="K49" s="217"/>
    </row>
    <row r="50" customFormat="false" ht="12.75" hidden="false" customHeight="false" outlineLevel="0" collapsed="false">
      <c r="A50" s="228"/>
      <c r="B50" s="230"/>
      <c r="C50" s="169" t="s">
        <v>199</v>
      </c>
      <c r="D50" s="166"/>
      <c r="E50" s="229"/>
      <c r="F50" s="229"/>
      <c r="G50" s="231"/>
      <c r="H50" s="229"/>
      <c r="I50" s="232"/>
      <c r="J50" s="217"/>
      <c r="K50" s="217"/>
    </row>
    <row r="51" customFormat="false" ht="12.75" hidden="false" customHeight="false" outlineLevel="0" collapsed="false">
      <c r="A51" s="233" t="s">
        <v>200</v>
      </c>
      <c r="B51" s="169" t="s">
        <v>127</v>
      </c>
      <c r="C51" s="169" t="s">
        <v>201</v>
      </c>
      <c r="D51" s="166" t="s">
        <v>87</v>
      </c>
      <c r="E51" s="229" t="n">
        <v>100</v>
      </c>
      <c r="F51" s="229" t="n">
        <v>2.67</v>
      </c>
      <c r="G51" s="167" t="n">
        <f aca="false">F51*E51</f>
        <v>267</v>
      </c>
      <c r="H51" s="171" t="n">
        <f aca="false">G51*(1+$H$5)</f>
        <v>333.75</v>
      </c>
      <c r="I51" s="234"/>
      <c r="J51" s="217"/>
      <c r="K51" s="217"/>
    </row>
    <row r="52" customFormat="false" ht="25.5" hidden="false" customHeight="false" outlineLevel="0" collapsed="false">
      <c r="A52" s="228" t="s">
        <v>202</v>
      </c>
      <c r="B52" s="169" t="s">
        <v>203</v>
      </c>
      <c r="C52" s="177" t="s">
        <v>204</v>
      </c>
      <c r="D52" s="166" t="s">
        <v>87</v>
      </c>
      <c r="E52" s="229" t="n">
        <v>100</v>
      </c>
      <c r="F52" s="229" t="n">
        <v>10.85</v>
      </c>
      <c r="G52" s="167" t="n">
        <f aca="false">F52*E52</f>
        <v>1085</v>
      </c>
      <c r="H52" s="171" t="n">
        <f aca="false">G52*(1+$H$5)</f>
        <v>1356.25</v>
      </c>
      <c r="I52" s="232"/>
      <c r="J52" s="217"/>
      <c r="K52" s="217"/>
    </row>
    <row r="53" customFormat="false" ht="12.75" hidden="false" customHeight="false" outlineLevel="0" collapsed="false">
      <c r="A53" s="146"/>
      <c r="B53" s="147" t="n">
        <v>4</v>
      </c>
      <c r="C53" s="148" t="s">
        <v>129</v>
      </c>
      <c r="D53" s="149"/>
      <c r="E53" s="150"/>
      <c r="F53" s="151"/>
      <c r="G53" s="151"/>
      <c r="H53" s="150"/>
      <c r="I53" s="152" t="n">
        <f aca="false">SUM(H54:H55)</f>
        <v>8100</v>
      </c>
      <c r="J53" s="217"/>
      <c r="K53" s="217"/>
    </row>
    <row r="54" customFormat="false" ht="12.75" hidden="false" customHeight="false" outlineLevel="0" collapsed="false">
      <c r="A54" s="176"/>
      <c r="B54" s="170"/>
      <c r="C54" s="169" t="s">
        <v>130</v>
      </c>
      <c r="D54" s="170"/>
      <c r="E54" s="171"/>
      <c r="F54" s="171"/>
      <c r="G54" s="171"/>
      <c r="H54" s="163"/>
      <c r="I54" s="121"/>
      <c r="J54" s="217"/>
      <c r="K54" s="217"/>
    </row>
    <row r="55" customFormat="false" ht="51" hidden="false" customHeight="false" outlineLevel="0" collapsed="false">
      <c r="A55" s="178" t="s">
        <v>131</v>
      </c>
      <c r="B55" s="170" t="s">
        <v>132</v>
      </c>
      <c r="C55" s="177" t="s">
        <v>133</v>
      </c>
      <c r="D55" s="166" t="s">
        <v>87</v>
      </c>
      <c r="E55" s="171" t="n">
        <v>54</v>
      </c>
      <c r="F55" s="171" t="n">
        <v>120</v>
      </c>
      <c r="G55" s="167" t="n">
        <f aca="false">F55*E55</f>
        <v>6480</v>
      </c>
      <c r="H55" s="171" t="n">
        <f aca="false">G55*(1+$H$5)</f>
        <v>8100</v>
      </c>
      <c r="I55" s="121"/>
      <c r="J55" s="217"/>
      <c r="K55" s="217"/>
    </row>
    <row r="56" customFormat="false" ht="12.75" hidden="false" customHeight="false" outlineLevel="0" collapsed="false">
      <c r="A56" s="178"/>
      <c r="B56" s="170"/>
      <c r="C56" s="177"/>
      <c r="D56" s="166"/>
      <c r="E56" s="171"/>
      <c r="F56" s="171"/>
      <c r="G56" s="167"/>
      <c r="H56" s="163"/>
      <c r="I56" s="121"/>
      <c r="J56" s="217"/>
      <c r="K56" s="217"/>
    </row>
    <row r="57" customFormat="false" ht="12.75" hidden="false" customHeight="false" outlineLevel="0" collapsed="false">
      <c r="A57" s="146"/>
      <c r="B57" s="147" t="n">
        <v>5</v>
      </c>
      <c r="C57" s="148" t="s">
        <v>205</v>
      </c>
      <c r="D57" s="149"/>
      <c r="E57" s="150"/>
      <c r="F57" s="151"/>
      <c r="G57" s="151"/>
      <c r="H57" s="150"/>
      <c r="I57" s="152" t="n">
        <f aca="false">SUM(H58:H61)</f>
        <v>1335.19</v>
      </c>
      <c r="J57" s="217"/>
      <c r="K57" s="217"/>
    </row>
    <row r="58" customFormat="false" ht="54.75" hidden="false" customHeight="true" outlineLevel="0" collapsed="false">
      <c r="A58" s="176" t="s">
        <v>135</v>
      </c>
      <c r="B58" s="170" t="s">
        <v>136</v>
      </c>
      <c r="C58" s="235" t="s">
        <v>137</v>
      </c>
      <c r="D58" s="170" t="s">
        <v>24</v>
      </c>
      <c r="E58" s="171" t="n">
        <v>7</v>
      </c>
      <c r="F58" s="171" t="n">
        <v>38.45</v>
      </c>
      <c r="G58" s="167" t="n">
        <f aca="false">F58*E58</f>
        <v>269.15</v>
      </c>
      <c r="H58" s="171" t="n">
        <f aca="false">G58*(1+$H$5)</f>
        <v>336.44</v>
      </c>
      <c r="I58" s="180"/>
      <c r="J58" s="217"/>
      <c r="K58" s="217"/>
    </row>
    <row r="59" customFormat="false" ht="27.75" hidden="false" customHeight="true" outlineLevel="0" collapsed="false">
      <c r="A59" s="176"/>
      <c r="B59" s="170"/>
      <c r="C59" s="235" t="s">
        <v>206</v>
      </c>
      <c r="D59" s="170"/>
      <c r="E59" s="171"/>
      <c r="F59" s="171"/>
      <c r="G59" s="167"/>
      <c r="H59" s="171"/>
      <c r="I59" s="180"/>
      <c r="J59" s="217"/>
      <c r="K59" s="217"/>
    </row>
    <row r="60" customFormat="false" ht="54.75" hidden="false" customHeight="true" outlineLevel="0" collapsed="false">
      <c r="A60" s="176"/>
      <c r="B60" s="236" t="s">
        <v>207</v>
      </c>
      <c r="C60" s="177" t="s">
        <v>208</v>
      </c>
      <c r="D60" s="170" t="s">
        <v>209</v>
      </c>
      <c r="E60" s="171" t="n">
        <v>1</v>
      </c>
      <c r="F60" s="171" t="n">
        <v>700</v>
      </c>
      <c r="G60" s="167" t="n">
        <f aca="false">F60*E60</f>
        <v>700</v>
      </c>
      <c r="H60" s="171" t="n">
        <f aca="false">G60*(1+$H$5)</f>
        <v>875</v>
      </c>
      <c r="I60" s="180"/>
      <c r="J60" s="217"/>
      <c r="K60" s="217"/>
    </row>
    <row r="61" customFormat="false" ht="25.5" hidden="false" customHeight="false" outlineLevel="0" collapsed="false">
      <c r="A61" s="178" t="s">
        <v>138</v>
      </c>
      <c r="B61" s="170" t="s">
        <v>139</v>
      </c>
      <c r="C61" s="237" t="s">
        <v>140</v>
      </c>
      <c r="D61" s="170" t="s">
        <v>24</v>
      </c>
      <c r="E61" s="171" t="n">
        <v>1.5</v>
      </c>
      <c r="F61" s="171" t="n">
        <v>66</v>
      </c>
      <c r="G61" s="167" t="n">
        <f aca="false">F61*E61</f>
        <v>99</v>
      </c>
      <c r="H61" s="171" t="n">
        <f aca="false">G61*(1+$H$5)</f>
        <v>123.75</v>
      </c>
      <c r="I61" s="180"/>
      <c r="J61" s="217"/>
      <c r="K61" s="217"/>
    </row>
    <row r="62" customFormat="false" ht="12.75" hidden="false" customHeight="false" outlineLevel="0" collapsed="false">
      <c r="A62" s="176"/>
      <c r="B62" s="170"/>
      <c r="C62" s="174"/>
      <c r="D62" s="170"/>
      <c r="E62" s="171"/>
      <c r="F62" s="171"/>
      <c r="G62" s="167"/>
      <c r="H62" s="163"/>
      <c r="I62" s="180"/>
      <c r="J62" s="217"/>
      <c r="K62" s="217"/>
    </row>
    <row r="63" customFormat="false" ht="12.75" hidden="false" customHeight="false" outlineLevel="0" collapsed="false">
      <c r="A63" s="146"/>
      <c r="B63" s="147" t="n">
        <v>6</v>
      </c>
      <c r="C63" s="148" t="s">
        <v>141</v>
      </c>
      <c r="D63" s="149"/>
      <c r="E63" s="150"/>
      <c r="F63" s="151"/>
      <c r="G63" s="151"/>
      <c r="H63" s="150"/>
      <c r="I63" s="152" t="n">
        <f aca="false">SUM(H65:H66)</f>
        <v>1810.5</v>
      </c>
      <c r="J63" s="217"/>
      <c r="K63" s="217"/>
    </row>
    <row r="64" customFormat="false" ht="12.75" hidden="false" customHeight="false" outlineLevel="0" collapsed="false">
      <c r="A64" s="176"/>
      <c r="B64" s="170"/>
      <c r="C64" s="174" t="s">
        <v>142</v>
      </c>
      <c r="D64" s="166"/>
      <c r="E64" s="171"/>
      <c r="F64" s="171"/>
      <c r="G64" s="167"/>
      <c r="H64" s="163"/>
      <c r="I64" s="181"/>
      <c r="J64" s="217"/>
      <c r="K64" s="217"/>
    </row>
    <row r="65" customFormat="false" ht="12.75" hidden="false" customHeight="false" outlineLevel="0" collapsed="false">
      <c r="A65" s="176" t="s">
        <v>143</v>
      </c>
      <c r="B65" s="170" t="s">
        <v>144</v>
      </c>
      <c r="C65" s="169" t="s">
        <v>145</v>
      </c>
      <c r="D65" s="170" t="s">
        <v>62</v>
      </c>
      <c r="E65" s="171" t="n">
        <v>2.4</v>
      </c>
      <c r="F65" s="171" t="n">
        <v>76</v>
      </c>
      <c r="G65" s="167" t="n">
        <f aca="false">F65*E65</f>
        <v>182.4</v>
      </c>
      <c r="H65" s="163" t="n">
        <f aca="false">G65*(1+$H$5)</f>
        <v>228</v>
      </c>
      <c r="I65" s="121"/>
      <c r="J65" s="217"/>
      <c r="K65" s="217"/>
    </row>
    <row r="66" customFormat="false" ht="12.75" hidden="false" customHeight="false" outlineLevel="0" collapsed="false">
      <c r="A66" s="176" t="s">
        <v>146</v>
      </c>
      <c r="B66" s="170" t="s">
        <v>147</v>
      </c>
      <c r="C66" s="169" t="s">
        <v>148</v>
      </c>
      <c r="D66" s="170" t="s">
        <v>78</v>
      </c>
      <c r="E66" s="171" t="n">
        <v>30</v>
      </c>
      <c r="F66" s="171" t="n">
        <v>42.2</v>
      </c>
      <c r="G66" s="167" t="n">
        <f aca="false">F66*E66</f>
        <v>1266</v>
      </c>
      <c r="H66" s="163" t="n">
        <f aca="false">G66*(1+$H$5)</f>
        <v>1582.5</v>
      </c>
      <c r="I66" s="121"/>
      <c r="J66" s="217"/>
      <c r="K66" s="217"/>
    </row>
    <row r="67" customFormat="false" ht="12.75" hidden="false" customHeight="false" outlineLevel="0" collapsed="false">
      <c r="A67" s="176"/>
      <c r="B67" s="170"/>
      <c r="C67" s="169"/>
      <c r="D67" s="170"/>
      <c r="E67" s="171"/>
      <c r="F67" s="171"/>
      <c r="G67" s="167"/>
      <c r="H67" s="163"/>
      <c r="I67" s="121"/>
      <c r="J67" s="217"/>
      <c r="K67" s="217"/>
    </row>
    <row r="68" customFormat="false" ht="12.75" hidden="false" customHeight="false" outlineLevel="0" collapsed="false">
      <c r="A68" s="146"/>
      <c r="B68" s="147" t="n">
        <v>7</v>
      </c>
      <c r="C68" s="148" t="s">
        <v>149</v>
      </c>
      <c r="D68" s="149"/>
      <c r="E68" s="150"/>
      <c r="F68" s="151"/>
      <c r="G68" s="151"/>
      <c r="H68" s="150"/>
      <c r="I68" s="152" t="n">
        <f aca="false">H69</f>
        <v>613.25</v>
      </c>
      <c r="J68" s="217"/>
      <c r="K68" s="217"/>
    </row>
    <row r="69" customFormat="false" ht="12.75" hidden="false" customHeight="false" outlineLevel="0" collapsed="false">
      <c r="A69" s="176" t="s">
        <v>150</v>
      </c>
      <c r="B69" s="170" t="s">
        <v>151</v>
      </c>
      <c r="C69" s="169" t="s">
        <v>152</v>
      </c>
      <c r="D69" s="170" t="s">
        <v>62</v>
      </c>
      <c r="E69" s="171" t="n">
        <v>20</v>
      </c>
      <c r="F69" s="171" t="n">
        <v>24.53</v>
      </c>
      <c r="G69" s="167" t="n">
        <f aca="false">F69*E69</f>
        <v>490.6</v>
      </c>
      <c r="H69" s="163" t="n">
        <f aca="false">G69*(1+$H$5)</f>
        <v>613.25</v>
      </c>
      <c r="I69" s="180"/>
      <c r="J69" s="217"/>
      <c r="K69" s="217"/>
    </row>
    <row r="70" customFormat="false" ht="12.75" hidden="false" customHeight="false" outlineLevel="0" collapsed="false">
      <c r="A70" s="203"/>
      <c r="B70" s="165"/>
      <c r="C70" s="161"/>
      <c r="D70" s="161"/>
      <c r="E70" s="163"/>
      <c r="F70" s="167"/>
      <c r="G70" s="167"/>
      <c r="H70" s="167"/>
      <c r="I70" s="238"/>
      <c r="J70" s="217"/>
      <c r="K70" s="217"/>
    </row>
    <row r="71" customFormat="false" ht="12.75" hidden="false" customHeight="false" outlineLevel="0" collapsed="false">
      <c r="A71" s="203"/>
      <c r="B71" s="165"/>
      <c r="C71" s="161"/>
      <c r="D71" s="170"/>
      <c r="E71" s="171"/>
      <c r="F71" s="167"/>
      <c r="G71" s="167"/>
      <c r="H71" s="167"/>
      <c r="I71" s="238"/>
      <c r="J71" s="217"/>
      <c r="K71" s="217"/>
      <c r="L71" s="217"/>
    </row>
    <row r="72" customFormat="false" ht="12.75" hidden="false" customHeight="false" outlineLevel="0" collapsed="false">
      <c r="A72" s="207"/>
      <c r="B72" s="239"/>
      <c r="C72" s="240"/>
      <c r="D72" s="240"/>
      <c r="E72" s="241"/>
      <c r="F72" s="242"/>
      <c r="G72" s="242"/>
      <c r="H72" s="242"/>
      <c r="I72" s="243"/>
      <c r="J72" s="217"/>
      <c r="K72" s="217"/>
    </row>
    <row r="73" s="226" customFormat="true" ht="12.75" hidden="false" customHeight="false" outlineLevel="0" collapsed="false">
      <c r="A73" s="218"/>
      <c r="B73" s="219"/>
      <c r="C73" s="221" t="s">
        <v>153</v>
      </c>
      <c r="D73" s="221"/>
      <c r="E73" s="222"/>
      <c r="F73" s="223"/>
      <c r="G73" s="223" t="n">
        <f aca="false">SUM(G21:G71)</f>
        <v>41916.31</v>
      </c>
      <c r="H73" s="223" t="n">
        <f aca="false">SUM(H21:H71)</f>
        <v>52395.41</v>
      </c>
      <c r="I73" s="244" t="n">
        <f aca="false">SUM(I20:I71)</f>
        <v>52395.41</v>
      </c>
      <c r="J73" s="217"/>
      <c r="K73" s="225"/>
    </row>
    <row r="74" customFormat="false" ht="12.75" hidden="false" customHeight="false" outlineLevel="0" collapsed="false">
      <c r="A74" s="176"/>
      <c r="B74" s="170"/>
      <c r="C74" s="169" t="s">
        <v>155</v>
      </c>
      <c r="D74" s="170"/>
      <c r="E74" s="171"/>
      <c r="F74" s="171"/>
      <c r="G74" s="171"/>
      <c r="H74" s="120"/>
      <c r="I74" s="121"/>
      <c r="J74" s="217"/>
      <c r="K74" s="217"/>
    </row>
    <row r="75" customFormat="false" ht="12.75" hidden="false" customHeight="false" outlineLevel="0" collapsed="false">
      <c r="A75" s="176"/>
      <c r="B75" s="170"/>
      <c r="C75" s="169" t="s">
        <v>156</v>
      </c>
      <c r="D75" s="170"/>
      <c r="E75" s="171"/>
      <c r="F75" s="171"/>
      <c r="G75" s="171"/>
      <c r="H75" s="120"/>
      <c r="I75" s="121"/>
      <c r="J75" s="217"/>
      <c r="K75" s="217"/>
    </row>
    <row r="76" customFormat="false" ht="12.75" hidden="false" customHeight="false" outlineLevel="0" collapsed="false">
      <c r="A76" s="176"/>
      <c r="B76" s="170"/>
      <c r="C76" s="169" t="s">
        <v>157</v>
      </c>
      <c r="D76" s="170"/>
      <c r="E76" s="171"/>
      <c r="F76" s="171"/>
      <c r="G76" s="171"/>
      <c r="H76" s="120"/>
      <c r="I76" s="121"/>
      <c r="J76" s="217"/>
      <c r="K76" s="217"/>
    </row>
    <row r="77" customFormat="false" ht="12.75" hidden="false" customHeight="false" outlineLevel="0" collapsed="false">
      <c r="A77" s="176"/>
      <c r="B77" s="170"/>
      <c r="C77" s="169" t="s">
        <v>158</v>
      </c>
      <c r="D77" s="170"/>
      <c r="E77" s="171"/>
      <c r="F77" s="171"/>
      <c r="G77" s="171"/>
      <c r="H77" s="120"/>
      <c r="I77" s="121"/>
      <c r="J77" s="217"/>
      <c r="K77" s="217"/>
    </row>
    <row r="78" customFormat="false" ht="12.75" hidden="false" customHeight="false" outlineLevel="0" collapsed="false">
      <c r="A78" s="176"/>
      <c r="B78" s="170"/>
      <c r="C78" s="169" t="s">
        <v>159</v>
      </c>
      <c r="D78" s="170"/>
      <c r="E78" s="171"/>
      <c r="F78" s="171"/>
      <c r="G78" s="171"/>
      <c r="H78" s="120"/>
      <c r="I78" s="121"/>
      <c r="J78" s="217"/>
      <c r="K78" s="217"/>
    </row>
    <row r="79" customFormat="false" ht="12.75" hidden="false" customHeight="false" outlineLevel="0" collapsed="false">
      <c r="A79" s="176"/>
      <c r="B79" s="170"/>
      <c r="C79" s="169" t="s">
        <v>160</v>
      </c>
      <c r="D79" s="170"/>
      <c r="E79" s="171"/>
      <c r="F79" s="171"/>
      <c r="G79" s="171"/>
      <c r="H79" s="120"/>
      <c r="I79" s="121"/>
      <c r="J79" s="217"/>
      <c r="K79" s="217"/>
    </row>
    <row r="80" customFormat="false" ht="12.75" hidden="false" customHeight="false" outlineLevel="0" collapsed="false">
      <c r="A80" s="182"/>
      <c r="B80" s="183"/>
      <c r="C80" s="184" t="s">
        <v>161</v>
      </c>
      <c r="D80" s="183"/>
      <c r="E80" s="185"/>
      <c r="F80" s="185"/>
      <c r="G80" s="185"/>
      <c r="H80" s="186"/>
      <c r="I80" s="215"/>
      <c r="J80" s="217"/>
      <c r="K80" s="217"/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A2:B5"/>
    <mergeCell ref="D2:G2"/>
    <mergeCell ref="D3:G3"/>
    <mergeCell ref="D4:G4"/>
    <mergeCell ref="D5:G5"/>
  </mergeCells>
  <printOptions headings="false" gridLines="false" gridLinesSet="true" horizontalCentered="false" verticalCentered="false"/>
  <pageMargins left="0.511805555555555" right="0.511805555555555" top="0.7875" bottom="0.7875" header="0.315277777777778" footer="0.315277777777778"/>
  <pageSetup paperSize="9" scale="9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&amp;LMURO CCS</oddHeader>
    <oddFooter>&amp;L&amp;F&amp;C&amp;D&amp;R&amp;N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3:R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26" activeCellId="0" sqref="R26"/>
    </sheetView>
  </sheetViews>
  <sheetFormatPr defaultRowHeight="12.7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46.42"/>
    <col collapsed="false" customWidth="true" hidden="false" outlineLevel="0" max="3" min="3" style="0" width="10.29"/>
    <col collapsed="false" customWidth="true" hidden="false" outlineLevel="0" max="5" min="4" style="0" width="8.67"/>
    <col collapsed="false" customWidth="true" hidden="false" outlineLevel="0" max="6" min="6" style="0" width="10.29"/>
    <col collapsed="false" customWidth="true" hidden="false" outlineLevel="0" max="7" min="7" style="0" width="8.67"/>
    <col collapsed="false" customWidth="true" hidden="false" outlineLevel="0" max="8" min="8" style="0" width="10.29"/>
    <col collapsed="false" customWidth="true" hidden="false" outlineLevel="0" max="9" min="9" style="0" width="8.67"/>
    <col collapsed="false" customWidth="true" hidden="false" outlineLevel="0" max="10" min="10" style="0" width="10.29"/>
    <col collapsed="false" customWidth="true" hidden="false" outlineLevel="0" max="11" min="11" style="0" width="9.13"/>
    <col collapsed="false" customWidth="true" hidden="false" outlineLevel="0" max="12" min="12" style="0" width="10.29"/>
    <col collapsed="false" customWidth="true" hidden="true" outlineLevel="0" max="16" min="13" style="0" width="9.13"/>
    <col collapsed="false" customWidth="true" hidden="false" outlineLevel="0" max="17" min="17" style="0" width="8.67"/>
    <col collapsed="false" customWidth="true" hidden="false" outlineLevel="0" max="18" min="18" style="0" width="10.29"/>
    <col collapsed="false" customWidth="true" hidden="false" outlineLevel="0" max="1025" min="19" style="0" width="8.67"/>
  </cols>
  <sheetData>
    <row r="3" customFormat="false" ht="15" hidden="false" customHeight="false" outlineLevel="0" collapsed="false">
      <c r="A3" s="245"/>
      <c r="B3" s="246"/>
      <c r="C3" s="247" t="s">
        <v>210</v>
      </c>
      <c r="D3" s="247"/>
      <c r="E3" s="247"/>
      <c r="F3" s="247"/>
      <c r="G3" s="248"/>
      <c r="H3" s="248"/>
      <c r="I3" s="248"/>
      <c r="J3" s="248"/>
      <c r="K3" s="249"/>
      <c r="L3" s="250"/>
      <c r="M3" s="250"/>
      <c r="N3" s="250"/>
      <c r="O3" s="250"/>
      <c r="P3" s="250"/>
      <c r="Q3" s="250"/>
      <c r="R3" s="251"/>
    </row>
    <row r="4" customFormat="false" ht="12.75" hidden="false" customHeight="false" outlineLevel="0" collapsed="false">
      <c r="A4" s="252"/>
      <c r="B4" s="246"/>
      <c r="C4" s="253" t="s">
        <v>211</v>
      </c>
      <c r="D4" s="253"/>
      <c r="E4" s="253"/>
      <c r="F4" s="253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5"/>
    </row>
    <row r="5" customFormat="false" ht="12.75" hidden="false" customHeight="true" outlineLevel="0" collapsed="false">
      <c r="A5" s="256"/>
      <c r="B5" s="257" t="s">
        <v>212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</row>
    <row r="6" customFormat="false" ht="12.75" hidden="false" customHeight="false" outlineLevel="0" collapsed="false">
      <c r="A6" s="258"/>
      <c r="B6" s="259"/>
      <c r="C6" s="259"/>
      <c r="D6" s="259"/>
      <c r="E6" s="260" t="s">
        <v>213</v>
      </c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</row>
    <row r="7" customFormat="false" ht="12.75" hidden="false" customHeight="true" outlineLevel="0" collapsed="false">
      <c r="A7" s="261"/>
      <c r="B7" s="262" t="s">
        <v>214</v>
      </c>
      <c r="C7" s="263" t="s">
        <v>153</v>
      </c>
      <c r="D7" s="263"/>
      <c r="E7" s="260" t="s">
        <v>215</v>
      </c>
      <c r="F7" s="260"/>
      <c r="G7" s="260" t="s">
        <v>216</v>
      </c>
      <c r="H7" s="260"/>
      <c r="I7" s="260" t="s">
        <v>217</v>
      </c>
      <c r="J7" s="260"/>
      <c r="K7" s="260" t="s">
        <v>218</v>
      </c>
      <c r="L7" s="260"/>
      <c r="M7" s="260" t="s">
        <v>219</v>
      </c>
      <c r="N7" s="260"/>
      <c r="O7" s="260" t="s">
        <v>220</v>
      </c>
      <c r="P7" s="260"/>
      <c r="Q7" s="260" t="s">
        <v>221</v>
      </c>
      <c r="R7" s="260"/>
    </row>
    <row r="8" customFormat="false" ht="12.75" hidden="false" customHeight="false" outlineLevel="0" collapsed="false">
      <c r="A8" s="264"/>
      <c r="B8" s="262"/>
      <c r="C8" s="263" t="s">
        <v>222</v>
      </c>
      <c r="D8" s="263" t="s">
        <v>223</v>
      </c>
      <c r="E8" s="265" t="s">
        <v>224</v>
      </c>
      <c r="F8" s="260" t="s">
        <v>225</v>
      </c>
      <c r="G8" s="263" t="s">
        <v>224</v>
      </c>
      <c r="H8" s="260" t="s">
        <v>225</v>
      </c>
      <c r="I8" s="266" t="s">
        <v>224</v>
      </c>
      <c r="J8" s="260" t="s">
        <v>225</v>
      </c>
      <c r="K8" s="266" t="s">
        <v>224</v>
      </c>
      <c r="L8" s="260" t="s">
        <v>225</v>
      </c>
      <c r="M8" s="263" t="s">
        <v>224</v>
      </c>
      <c r="N8" s="260" t="s">
        <v>225</v>
      </c>
      <c r="O8" s="260" t="s">
        <v>224</v>
      </c>
      <c r="P8" s="260" t="s">
        <v>225</v>
      </c>
      <c r="Q8" s="260" t="s">
        <v>224</v>
      </c>
      <c r="R8" s="260" t="s">
        <v>225</v>
      </c>
    </row>
    <row r="9" customFormat="false" ht="12.75" hidden="false" customHeight="false" outlineLevel="0" collapsed="false">
      <c r="A9" s="267" t="n">
        <v>1</v>
      </c>
      <c r="B9" s="268" t="str">
        <f aca="false">VLOOKUP(A9,'ORÇAMENTO_muro estaca ficha'!B20:I72,2,0)</f>
        <v>ESTRUTURA EM CONCRETO ARMADO</v>
      </c>
      <c r="C9" s="268" t="n">
        <f aca="false">VLOOKUP(A9,'ORÇAMENTO_muro estaca ficha'!B20:J72,8,0)</f>
        <v>23750.03</v>
      </c>
      <c r="D9" s="269"/>
      <c r="E9" s="270" t="n">
        <v>1</v>
      </c>
      <c r="F9" s="271" t="n">
        <f aca="false">C9*E9</f>
        <v>23750.03</v>
      </c>
      <c r="G9" s="272"/>
      <c r="H9" s="271" t="n">
        <f aca="false">G9*C9</f>
        <v>0</v>
      </c>
      <c r="I9" s="272"/>
      <c r="J9" s="271" t="n">
        <f aca="false">I9*C9</f>
        <v>0</v>
      </c>
      <c r="K9" s="272"/>
      <c r="L9" s="271" t="n">
        <f aca="false">K9*C9</f>
        <v>0</v>
      </c>
      <c r="M9" s="273"/>
      <c r="N9" s="274" t="n">
        <f aca="false">M9*C9</f>
        <v>0</v>
      </c>
      <c r="O9" s="273"/>
      <c r="P9" s="271"/>
      <c r="Q9" s="275" t="n">
        <f aca="false">M9+K9+I9+G9+E9</f>
        <v>1</v>
      </c>
      <c r="R9" s="271" t="n">
        <f aca="false">L9+J9+H9+F9</f>
        <v>23750.03</v>
      </c>
    </row>
    <row r="10" customFormat="false" ht="12.75" hidden="false" customHeight="false" outlineLevel="0" collapsed="false">
      <c r="A10" s="276" t="n">
        <v>2</v>
      </c>
      <c r="B10" s="268" t="str">
        <f aca="false">VLOOKUP(A10,'ORÇAMENTO_muro estaca ficha'!B21:I73,2,0)</f>
        <v>CORTE DO TALUDE E ESCAVAÇÕES, INCLUSIVE TRANSPORTE</v>
      </c>
      <c r="C10" s="268" t="n">
        <f aca="false">VLOOKUP(A10,'ORÇAMENTO_muro estaca ficha'!B21:J73,8,0)</f>
        <v>359.94</v>
      </c>
      <c r="D10" s="277"/>
      <c r="E10" s="270" t="n">
        <v>1</v>
      </c>
      <c r="F10" s="271" t="n">
        <f aca="false">C10*E10</f>
        <v>359.94</v>
      </c>
      <c r="G10" s="278"/>
      <c r="H10" s="271"/>
      <c r="I10" s="278"/>
      <c r="J10" s="271"/>
      <c r="K10" s="278"/>
      <c r="L10" s="271"/>
      <c r="M10" s="279"/>
      <c r="N10" s="274"/>
      <c r="O10" s="279"/>
      <c r="P10" s="274"/>
      <c r="Q10" s="275" t="n">
        <f aca="false">M10+K10+I10+G10+E10</f>
        <v>1</v>
      </c>
      <c r="R10" s="271" t="n">
        <f aca="false">L10+J10+H10+F10</f>
        <v>359.94</v>
      </c>
    </row>
    <row r="11" customFormat="false" ht="12.75" hidden="false" customHeight="false" outlineLevel="0" collapsed="false">
      <c r="A11" s="276" t="n">
        <v>3</v>
      </c>
      <c r="B11" s="268" t="str">
        <f aca="false">VLOOKUP(A11,'ORÇAMENTO_muro estaca ficha'!B22:I73,2,0)</f>
        <v>PAREDE DE ALVENARIA - ARIMO</v>
      </c>
      <c r="C11" s="268" t="n">
        <f aca="false">VLOOKUP(A11,'ORÇAMENTO_muro estaca ficha'!B22:J73,8,0)</f>
        <v>16426.5</v>
      </c>
      <c r="D11" s="277"/>
      <c r="E11" s="270"/>
      <c r="F11" s="271" t="n">
        <f aca="false">C10*E11</f>
        <v>0</v>
      </c>
      <c r="G11" s="278" t="n">
        <v>0.7</v>
      </c>
      <c r="H11" s="271" t="n">
        <f aca="false">G11*C11</f>
        <v>11498.55</v>
      </c>
      <c r="I11" s="278" t="n">
        <v>0.3</v>
      </c>
      <c r="J11" s="271" t="n">
        <f aca="false">I11*C11</f>
        <v>4927.95</v>
      </c>
      <c r="K11" s="278"/>
      <c r="L11" s="271"/>
      <c r="M11" s="279"/>
      <c r="N11" s="274"/>
      <c r="O11" s="279"/>
      <c r="P11" s="274"/>
      <c r="Q11" s="275" t="n">
        <f aca="false">M11+K11+I11+G11+E11</f>
        <v>1</v>
      </c>
      <c r="R11" s="271" t="n">
        <f aca="false">L11+J11+H11+F11</f>
        <v>16426.5</v>
      </c>
    </row>
    <row r="12" customFormat="false" ht="12.75" hidden="false" customHeight="false" outlineLevel="0" collapsed="false">
      <c r="A12" s="276" t="n">
        <v>4</v>
      </c>
      <c r="B12" s="268" t="str">
        <f aca="false">VLOOKUP(A12,'ORÇAMENTO_muro estaca ficha'!B23:I73,2,0)</f>
        <v>ALAMBRADO</v>
      </c>
      <c r="C12" s="268" t="n">
        <f aca="false">VLOOKUP(A12,'ORÇAMENTO_muro estaca ficha'!B23:J73,8,0)</f>
        <v>8100</v>
      </c>
      <c r="D12" s="277"/>
      <c r="E12" s="270"/>
      <c r="F12" s="271" t="n">
        <f aca="false">C12*E12</f>
        <v>0</v>
      </c>
      <c r="G12" s="278" t="n">
        <v>0.5</v>
      </c>
      <c r="H12" s="271" t="n">
        <f aca="false">G12*C12</f>
        <v>4050</v>
      </c>
      <c r="I12" s="278" t="n">
        <v>0.5</v>
      </c>
      <c r="J12" s="271" t="n">
        <f aca="false">I12*C12</f>
        <v>4050</v>
      </c>
      <c r="K12" s="278"/>
      <c r="L12" s="271"/>
      <c r="M12" s="279"/>
      <c r="N12" s="274"/>
      <c r="O12" s="279"/>
      <c r="P12" s="274"/>
      <c r="Q12" s="275" t="n">
        <f aca="false">M12+K12+I12+G12+E12</f>
        <v>1</v>
      </c>
      <c r="R12" s="271" t="n">
        <f aca="false">L12+J12+H12+F12</f>
        <v>8100</v>
      </c>
    </row>
    <row r="13" customFormat="false" ht="12.75" hidden="false" customHeight="false" outlineLevel="0" collapsed="false">
      <c r="A13" s="276" t="n">
        <v>5</v>
      </c>
      <c r="B13" s="268" t="str">
        <f aca="false">VLOOKUP(A13,'ORÇAMENTO_muro estaca ficha'!B24:I74,2,0)</f>
        <v>CALHA, CAIXA DE PASSAGEM,  TAMPA  -  DE CONCRETO</v>
      </c>
      <c r="C13" s="268" t="n">
        <f aca="false">VLOOKUP(A13,'ORÇAMENTO_muro estaca ficha'!B24:J74,8,0)</f>
        <v>1335.19</v>
      </c>
      <c r="D13" s="277"/>
      <c r="E13" s="270"/>
      <c r="F13" s="271" t="n">
        <f aca="false">C13*E13</f>
        <v>0</v>
      </c>
      <c r="G13" s="278"/>
      <c r="H13" s="271" t="n">
        <f aca="false">G13*C13</f>
        <v>0</v>
      </c>
      <c r="I13" s="278" t="n">
        <v>1</v>
      </c>
      <c r="J13" s="271" t="n">
        <f aca="false">I13*C13</f>
        <v>1335.19</v>
      </c>
      <c r="K13" s="278"/>
      <c r="L13" s="271"/>
      <c r="M13" s="279"/>
      <c r="N13" s="274"/>
      <c r="O13" s="279"/>
      <c r="P13" s="274"/>
      <c r="Q13" s="275" t="n">
        <f aca="false">M13+K13+I13+G13+E13</f>
        <v>1</v>
      </c>
      <c r="R13" s="271" t="n">
        <f aca="false">L13+J13+H13+F13</f>
        <v>1335.19</v>
      </c>
    </row>
    <row r="14" customFormat="false" ht="12.75" hidden="false" customHeight="false" outlineLevel="0" collapsed="false">
      <c r="A14" s="276" t="n">
        <v>6</v>
      </c>
      <c r="B14" s="268" t="str">
        <f aca="false">VLOOKUP(A14,'ORÇAMENTO_muro estaca ficha'!B25:I75,2,0)</f>
        <v>TUBULAÇÃO DE ESGOTO</v>
      </c>
      <c r="C14" s="268" t="n">
        <f aca="false">VLOOKUP(A14,'ORÇAMENTO_muro estaca ficha'!B25:J75,8,0)</f>
        <v>1810.5</v>
      </c>
      <c r="D14" s="277"/>
      <c r="E14" s="270"/>
      <c r="F14" s="271" t="n">
        <f aca="false">C14*E14</f>
        <v>0</v>
      </c>
      <c r="G14" s="278"/>
      <c r="H14" s="271"/>
      <c r="I14" s="278"/>
      <c r="J14" s="271" t="n">
        <f aca="false">I14*C14</f>
        <v>0</v>
      </c>
      <c r="K14" s="278" t="n">
        <v>1</v>
      </c>
      <c r="L14" s="271" t="n">
        <f aca="false">K14*C14</f>
        <v>1810.5</v>
      </c>
      <c r="M14" s="279"/>
      <c r="N14" s="274"/>
      <c r="O14" s="279"/>
      <c r="P14" s="274"/>
      <c r="Q14" s="275" t="n">
        <f aca="false">M14+K14+I14+G14+E14</f>
        <v>1</v>
      </c>
      <c r="R14" s="271" t="n">
        <f aca="false">L14+J14+H14+F14</f>
        <v>1810.5</v>
      </c>
    </row>
    <row r="15" customFormat="false" ht="12.75" hidden="false" customHeight="false" outlineLevel="0" collapsed="false">
      <c r="A15" s="276" t="n">
        <v>7</v>
      </c>
      <c r="B15" s="268" t="str">
        <f aca="false">VLOOKUP(A15,'ORÇAMENTO_muro estaca ficha'!B27:I77,2,0)</f>
        <v>REATERRO</v>
      </c>
      <c r="C15" s="268" t="n">
        <f aca="false">VLOOKUP(A15,'ORÇAMENTO_muro estaca ficha'!B26:J76,8,0)</f>
        <v>613.25</v>
      </c>
      <c r="D15" s="277"/>
      <c r="E15" s="270"/>
      <c r="F15" s="271" t="n">
        <f aca="false">C15*E15</f>
        <v>0</v>
      </c>
      <c r="G15" s="278"/>
      <c r="H15" s="271"/>
      <c r="I15" s="278"/>
      <c r="J15" s="271" t="n">
        <f aca="false">I15*C15</f>
        <v>0</v>
      </c>
      <c r="K15" s="278" t="n">
        <v>1</v>
      </c>
      <c r="L15" s="271" t="n">
        <f aca="false">K15*C15</f>
        <v>613.25</v>
      </c>
      <c r="M15" s="279"/>
      <c r="N15" s="274"/>
      <c r="O15" s="279"/>
      <c r="P15" s="274"/>
      <c r="Q15" s="275" t="n">
        <f aca="false">M15+K15+I15+G15+E15</f>
        <v>1</v>
      </c>
      <c r="R15" s="271" t="n">
        <f aca="false">L15+J15+H15+F15</f>
        <v>613.25</v>
      </c>
    </row>
    <row r="16" customFormat="false" ht="12.75" hidden="false" customHeight="false" outlineLevel="0" collapsed="false">
      <c r="A16" s="276"/>
      <c r="B16" s="268"/>
      <c r="C16" s="268"/>
      <c r="D16" s="277"/>
      <c r="E16" s="270"/>
      <c r="F16" s="271"/>
      <c r="G16" s="278"/>
      <c r="H16" s="271"/>
      <c r="I16" s="278"/>
      <c r="J16" s="271"/>
      <c r="K16" s="278"/>
      <c r="L16" s="271"/>
      <c r="M16" s="279"/>
      <c r="N16" s="274"/>
      <c r="O16" s="279"/>
      <c r="P16" s="274"/>
      <c r="Q16" s="275"/>
      <c r="R16" s="271"/>
    </row>
    <row r="17" customFormat="false" ht="12.75" hidden="false" customHeight="false" outlineLevel="0" collapsed="false">
      <c r="A17" s="276"/>
      <c r="B17" s="280"/>
      <c r="C17" s="281"/>
      <c r="D17" s="277"/>
      <c r="E17" s="282"/>
      <c r="F17" s="274"/>
      <c r="G17" s="283"/>
      <c r="H17" s="274"/>
      <c r="I17" s="283"/>
      <c r="J17" s="284"/>
      <c r="K17" s="283"/>
      <c r="L17" s="274"/>
      <c r="M17" s="279"/>
      <c r="N17" s="274"/>
      <c r="O17" s="279"/>
      <c r="P17" s="274"/>
      <c r="Q17" s="285"/>
      <c r="R17" s="274"/>
    </row>
    <row r="18" customFormat="false" ht="12.75" hidden="false" customHeight="false" outlineLevel="0" collapsed="false">
      <c r="A18" s="286"/>
      <c r="B18" s="287"/>
      <c r="C18" s="288"/>
      <c r="D18" s="289"/>
      <c r="E18" s="290"/>
      <c r="F18" s="291"/>
      <c r="G18" s="292"/>
      <c r="H18" s="291"/>
      <c r="I18" s="292"/>
      <c r="J18" s="293"/>
      <c r="K18" s="292"/>
      <c r="L18" s="291"/>
      <c r="M18" s="294"/>
      <c r="N18" s="274"/>
      <c r="O18" s="294"/>
      <c r="P18" s="291"/>
      <c r="Q18" s="295"/>
      <c r="R18" s="291"/>
    </row>
    <row r="19" customFormat="false" ht="13.5" hidden="false" customHeight="true" outlineLevel="0" collapsed="false">
      <c r="A19" s="296"/>
      <c r="B19" s="297" t="s">
        <v>226</v>
      </c>
      <c r="C19" s="298" t="n">
        <f aca="false">SUM(C9:C16)</f>
        <v>52395.41</v>
      </c>
      <c r="D19" s="299"/>
      <c r="E19" s="300"/>
      <c r="F19" s="301" t="n">
        <f aca="false">SUM(F9:F18)</f>
        <v>24109.97</v>
      </c>
      <c r="G19" s="302"/>
      <c r="H19" s="301" t="n">
        <f aca="false">SUM(H9:H18)</f>
        <v>15548.55</v>
      </c>
      <c r="I19" s="302"/>
      <c r="J19" s="303" t="n">
        <f aca="false">SUM(J9:J18)</f>
        <v>10313.14</v>
      </c>
      <c r="K19" s="302"/>
      <c r="L19" s="301" t="n">
        <f aca="false">SUM(L9:L18)</f>
        <v>2423.75</v>
      </c>
      <c r="M19" s="302"/>
      <c r="N19" s="301" t="n">
        <f aca="false">SUM(N9:N18)</f>
        <v>0</v>
      </c>
      <c r="O19" s="302"/>
      <c r="P19" s="301"/>
      <c r="Q19" s="304"/>
      <c r="R19" s="301"/>
    </row>
    <row r="20" customFormat="false" ht="16.5" hidden="false" customHeight="true" outlineLevel="0" collapsed="false">
      <c r="A20" s="305"/>
      <c r="B20" s="297" t="s">
        <v>227</v>
      </c>
      <c r="C20" s="298"/>
      <c r="D20" s="306"/>
      <c r="E20" s="300"/>
      <c r="F20" s="301" t="n">
        <f aca="false">F19</f>
        <v>24109.97</v>
      </c>
      <c r="G20" s="302"/>
      <c r="H20" s="301" t="n">
        <f aca="false">H19+F19</f>
        <v>39658.52</v>
      </c>
      <c r="I20" s="302"/>
      <c r="J20" s="301" t="n">
        <f aca="false">J19+H20</f>
        <v>49971.66</v>
      </c>
      <c r="K20" s="302"/>
      <c r="L20" s="301" t="n">
        <f aca="false">L19+J20</f>
        <v>52395.41</v>
      </c>
      <c r="M20" s="302"/>
      <c r="N20" s="301"/>
      <c r="O20" s="302"/>
      <c r="P20" s="301"/>
      <c r="Q20" s="307"/>
      <c r="R20" s="308" t="n">
        <f aca="false">SUM(R9:R15)</f>
        <v>52395.41</v>
      </c>
    </row>
    <row r="21" customFormat="false" ht="12.75" hidden="false" customHeight="false" outlineLevel="0" collapsed="false">
      <c r="A21" s="309"/>
      <c r="B21" s="310" t="s">
        <v>153</v>
      </c>
      <c r="C21" s="311" t="n">
        <f aca="false">SUM(C8:C18)</f>
        <v>52395.41</v>
      </c>
      <c r="D21" s="312"/>
      <c r="E21" s="313"/>
      <c r="F21" s="314"/>
      <c r="G21" s="314"/>
      <c r="H21" s="314"/>
      <c r="I21" s="314"/>
      <c r="J21" s="314"/>
      <c r="K21" s="314"/>
      <c r="L21" s="314"/>
      <c r="M21" s="314"/>
      <c r="N21" s="314"/>
      <c r="O21" s="314"/>
      <c r="P21" s="315"/>
      <c r="Q21" s="316"/>
      <c r="R21" s="315"/>
    </row>
    <row r="22" customFormat="false" ht="12.75" hidden="false" customHeight="false" outlineLevel="0" collapsed="false">
      <c r="A22" s="317"/>
      <c r="B22" s="318"/>
      <c r="C22" s="319"/>
      <c r="D22" s="319"/>
      <c r="E22" s="320"/>
      <c r="F22" s="320"/>
      <c r="G22" s="320"/>
      <c r="H22" s="320"/>
      <c r="I22" s="320"/>
      <c r="J22" s="320"/>
      <c r="K22" s="320"/>
      <c r="L22" s="320"/>
      <c r="M22" s="320"/>
      <c r="N22" s="320"/>
      <c r="O22" s="320"/>
      <c r="P22" s="320"/>
      <c r="Q22" s="320"/>
      <c r="R22" s="321"/>
    </row>
    <row r="23" customFormat="false" ht="12.75" hidden="false" customHeight="true" outlineLevel="0" collapsed="false">
      <c r="A23" s="317"/>
      <c r="B23" s="322" t="s">
        <v>228</v>
      </c>
      <c r="C23" s="323" t="n">
        <v>4</v>
      </c>
      <c r="D23" s="324" t="s">
        <v>229</v>
      </c>
      <c r="E23" s="325"/>
      <c r="F23" s="326"/>
      <c r="G23" s="325"/>
      <c r="H23" s="325"/>
      <c r="I23" s="325"/>
      <c r="J23" s="325"/>
      <c r="K23" s="325"/>
      <c r="L23" s="325"/>
      <c r="M23" s="325"/>
      <c r="N23" s="325"/>
      <c r="O23" s="325"/>
      <c r="P23" s="327"/>
      <c r="Q23" s="327"/>
      <c r="R23" s="328"/>
    </row>
    <row r="24" customFormat="false" ht="12.75" hidden="false" customHeight="false" outlineLevel="0" collapsed="false">
      <c r="A24" s="329"/>
      <c r="B24" s="330"/>
      <c r="C24" s="331"/>
      <c r="D24" s="332"/>
      <c r="E24" s="325"/>
      <c r="F24" s="333" t="s">
        <v>230</v>
      </c>
      <c r="G24" s="325"/>
      <c r="H24" s="325"/>
      <c r="I24" s="325"/>
      <c r="J24" s="333" t="s">
        <v>231</v>
      </c>
      <c r="K24" s="334"/>
      <c r="L24" s="334"/>
      <c r="M24" s="334"/>
      <c r="N24" s="334"/>
      <c r="O24" s="325"/>
      <c r="P24" s="325"/>
      <c r="Q24" s="325"/>
      <c r="R24" s="328"/>
    </row>
    <row r="25" customFormat="false" ht="12.75" hidden="false" customHeight="false" outlineLevel="0" collapsed="false">
      <c r="A25" s="335"/>
      <c r="B25" s="335"/>
      <c r="C25" s="336"/>
      <c r="D25" s="336"/>
      <c r="E25" s="337"/>
      <c r="F25" s="337"/>
      <c r="G25" s="337"/>
      <c r="H25" s="337"/>
      <c r="I25" s="337"/>
      <c r="J25" s="338" t="s">
        <v>232</v>
      </c>
      <c r="K25" s="339"/>
      <c r="L25" s="339"/>
      <c r="M25" s="339"/>
      <c r="N25" s="339"/>
      <c r="O25" s="340"/>
      <c r="P25" s="340"/>
      <c r="Q25" s="337"/>
      <c r="R25" s="341"/>
    </row>
    <row r="26" customFormat="false" ht="38.25" hidden="false" customHeight="false" outlineLevel="0" collapsed="false">
      <c r="A26" s="342"/>
      <c r="B26" s="342" t="s">
        <v>233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B3:B4"/>
    <mergeCell ref="C3:F3"/>
    <mergeCell ref="C4:F4"/>
    <mergeCell ref="B5:R5"/>
    <mergeCell ref="E6:R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K24:N24"/>
    <mergeCell ref="K25:N25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LibreOffice/6.2.1.2$Windows_X86_64 LibreOffice_project/7bcb35dc3024a62dea0caee87020152d1ee96e71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2009-01-30T20:18:57Z</dcterms:created>
  <dc:creator>h</dc:creator>
  <dc:description/>
  <dc:language>pt-BR</dc:language>
  <cp:lastModifiedBy/>
  <cp:lastPrinted>2019-05-29T16:15:40Z</cp:lastPrinted>
  <dcterms:modified xsi:type="dcterms:W3CDTF">2019-08-12T10:13:32Z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