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GLOBA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<sst xmlns="http://schemas.openxmlformats.org/spreadsheetml/2006/main" count="1665" uniqueCount="1007">
  <si>
    <t xml:space="preserve">NOME EMPRESA</t>
  </si>
  <si>
    <t xml:space="preserve">CNPJ: </t>
  </si>
  <si>
    <t xml:space="preserve">BDI</t>
  </si>
  <si>
    <t xml:space="preserve">OBRA : CCS - RECONSTRUÇÃO </t>
  </si>
  <si>
    <t xml:space="preserve">Local: Centro de Ciências da Saúde, Campus Jacarezinho</t>
  </si>
  <si>
    <t xml:space="preserve">Total S/BDI</t>
  </si>
  <si>
    <t xml:space="preserve">Total c/BDI</t>
  </si>
  <si>
    <t xml:space="preserve">                                                                                                                  </t>
  </si>
  <si>
    <t xml:space="preserve">RESP.TÉCNICO: </t>
  </si>
  <si>
    <t xml:space="preserve">ITEM</t>
  </si>
  <si>
    <t xml:space="preserve">RESUMO</t>
  </si>
  <si>
    <t xml:space="preserve">CÓDIGO</t>
  </si>
  <si>
    <t xml:space="preserve">DESCRIÇÃO DOS SERVIÇOS</t>
  </si>
  <si>
    <t xml:space="preserve">UN</t>
  </si>
  <si>
    <t xml:space="preserve">QTD</t>
  </si>
  <si>
    <t xml:space="preserve">UNITÁRIO (SEM BDI)</t>
  </si>
  <si>
    <t xml:space="preserve">TOTAL (Valores sem BDI)</t>
  </si>
  <si>
    <t xml:space="preserve">VALOR TOTAL C/ BDI</t>
  </si>
  <si>
    <t xml:space="preserve">MATERIAL + EQ</t>
  </si>
  <si>
    <t xml:space="preserve">MÃO DE OBRA</t>
  </si>
  <si>
    <t xml:space="preserve">TOTAL</t>
  </si>
  <si>
    <t xml:space="preserve">MATERIAL</t>
  </si>
  <si>
    <t xml:space="preserve">1</t>
  </si>
  <si>
    <t xml:space="preserve">BIBLIOTECA</t>
  </si>
  <si>
    <t xml:space="preserve">1.1</t>
  </si>
  <si>
    <t xml:space="preserve">REPAROS</t>
  </si>
  <si>
    <t xml:space="preserve">1.1.1</t>
  </si>
  <si>
    <t xml:space="preserve">REMOÇÃO DAS DIVISÓRIAS NAVAIS - BIBLIO </t>
  </si>
  <si>
    <t xml:space="preserve">REMOÇÃO DE CHAPAS E PERFIS DE DRYWALL, DE FORMA MANUAL, SEM REAPROVEITAMENTO. AF_12/2017</t>
  </si>
  <si>
    <t xml:space="preserve">m²</t>
  </si>
  <si>
    <t xml:space="preserve">1.1.2</t>
  </si>
  <si>
    <t xml:space="preserve">NOVAS DIVISÓRIAS EM DRYWALL</t>
  </si>
  <si>
    <t xml:space="preserve">96360</t>
  </si>
  <si>
    <t xml:space="preserve">PAREDE COM PLACAS DE GESSO ACARTONADO (DRYWALL), PARA USO INTERNO, COM DUAS FACES SIMPLES E ESTRUTURA METÁLICA COM GUIAS DUPLAS, SEM VÃOS. AF_06/2017_P</t>
  </si>
  <si>
    <t xml:space="preserve">1.1.3</t>
  </si>
  <si>
    <t xml:space="preserve">ACABAMENTO DRY WALL</t>
  </si>
  <si>
    <t xml:space="preserve">88495</t>
  </si>
  <si>
    <t xml:space="preserve">APLICAÇÃO E LIXAMENTO DE MASSA LÁTEX EM PAREDES, UMA DEMÃO. AF_06/2014</t>
  </si>
  <si>
    <t xml:space="preserve">1.1.4</t>
  </si>
  <si>
    <t xml:space="preserve">88487</t>
  </si>
  <si>
    <t xml:space="preserve">APLICAÇÃO MANUAL DE PINTURA COM TINTA LÁTEX PVA EM PAREDES, DUAS DEMÃOS. AF_06/2014</t>
  </si>
  <si>
    <t xml:space="preserve">1.1.5</t>
  </si>
  <si>
    <t xml:space="preserve">PORTAS DRY WALL</t>
  </si>
  <si>
    <t xml:space="preserve">90790</t>
  </si>
  <si>
    <t xml:space="preserve">KIT DE PORTA-PRONTA DE MADEIRA EM ACABAMENTO MELAMÍNICO BRANCO, FOLHA LEVE OU MÉDIA, 80X210CM, EXCLUSIVE FECHADURA, FIXAÇÃO COM PREENCHIMENTO PARCIAL DE ESPUMA EXPANSIVA - FORNECIMENTO E INSTALAÇÃO. AF_12/2019</t>
  </si>
  <si>
    <t xml:space="preserve">un</t>
  </si>
  <si>
    <t xml:space="preserve">1.1.6</t>
  </si>
  <si>
    <t xml:space="preserve">91306</t>
  </si>
  <si>
    <t xml:space="preserve">FECHADURA DE EMBUTIR PARA PORTAS INTERNAS, COMPLETA, ACABAMENTO PADRÃO MÉDIO, COM EXECUÇÃO DE FURO - FORNECIMENTO E INSTALAÇÃO. AF_12/2019</t>
  </si>
  <si>
    <t xml:space="preserve">1.1.7</t>
  </si>
  <si>
    <t xml:space="preserve">VIDRO FIXO DRY WALL</t>
  </si>
  <si>
    <t xml:space="preserve">100674</t>
  </si>
  <si>
    <t xml:space="preserve">JANELA FIXA DE ALUMÍNIO PARA VIDRO, COM VIDRO, BATENTE E FERRAGENS. EXCLUSIVE ACABAMENTO, ALIZAR E CONTRAMARCO. FORNECIMENTO E INSTALAÇÃO. AF_12/2019</t>
  </si>
  <si>
    <t xml:space="preserve">1.1.8</t>
  </si>
  <si>
    <t xml:space="preserve">RODAPÉ DRYWALL</t>
  </si>
  <si>
    <t xml:space="preserve">98688</t>
  </si>
  <si>
    <t xml:space="preserve">RODAPÉ EM POLIESTIRENO, ALTURA 5 CM. AF_06/2018</t>
  </si>
  <si>
    <t xml:space="preserve">m</t>
  </si>
  <si>
    <t xml:space="preserve">1.1.9</t>
  </si>
  <si>
    <t xml:space="preserve">FORRO - BIBLIO - REMOÇÃO</t>
  </si>
  <si>
    <t xml:space="preserve">97640</t>
  </si>
  <si>
    <t xml:space="preserve">REMOÇÃO DE FORROS DE DRYWALL, PVC E FIBROMINERAL, DE FORMA MANUAL, SEM REAPROVEITAMENTO. AF_12/2017</t>
  </si>
  <si>
    <t xml:space="preserve">1.1.10</t>
  </si>
  <si>
    <t xml:space="preserve">FORRO PVC BIBLIO</t>
  </si>
  <si>
    <t xml:space="preserve">96116</t>
  </si>
  <si>
    <t xml:space="preserve">FORRO EM RÉGUAS DE PVC, FRISADO, PARA AMBIENTES COMERCIAIS, INCLUSIVE ESTRUTURA DE FIXAÇÃO. AF_05/2017_P</t>
  </si>
  <si>
    <t xml:space="preserve">1.1.13</t>
  </si>
  <si>
    <t xml:space="preserve">RETIRADA JANELA (CONFLITO ESTRUTURA)</t>
  </si>
  <si>
    <t xml:space="preserve">REMOÇÃO DE JANELAS, DE FORMA MANUAL, SEM REAPROVEITAMENTO. AF_12/2017</t>
  </si>
  <si>
    <t xml:space="preserve">1.1.14</t>
  </si>
  <si>
    <t xml:space="preserve">FECHAMENTO VÃOS JANELA (CONFLITO ESTRUTURA)</t>
  </si>
  <si>
    <t xml:space="preserve">ALVENARIA DE VEDAÇÃO DE BLOCOS CERÂMICOS FURADOS NA VERTICAL DE 14X19X39CM (ESPESSURA 14CM) DE PAREDES COM ÁREA LÍQUIDA MAIOR OU IGUAL A 6M² SEM VÃOS E ARGAMASSA DE ASSENTAMENTO COM PREPARO EM BETONEIRA.</t>
  </si>
  <si>
    <t xml:space="preserve">1.1.15</t>
  </si>
  <si>
    <t xml:space="preserve">CHAPISCO APLICADO EM ALVENARIAS E ESTRUTURAS DE CONCRETO INTERNAS, COM COLHER DE PEDREIRO. ARGAMASSA TRAÇO 1:3 COM PREPARO EM BETONEIRA 400L. AF_06/2014</t>
  </si>
  <si>
    <t xml:space="preserve">1.1.16</t>
  </si>
  <si>
    <t xml:space="preserve">EMBOÇO OU MASSA ÚNICA EM ARGAMASSA TRAÇO 1:2:8, PREPARO MANUAL, APLICADA MANUALMENTE EM PANOS CEGOS DE FACHADA (SEM PRESENÇA DE VÃOS), ESPESSURA DE 25 MM. AF_06/2014</t>
  </si>
  <si>
    <t xml:space="preserve">1.1.17</t>
  </si>
  <si>
    <t xml:space="preserve">88415</t>
  </si>
  <si>
    <t xml:space="preserve">APLICAÇÃO MANUAL DE FUNDO SELADOR ACRÍLICO EM PAREDES EXTERNAS DE CASAS. AF_06/2014</t>
  </si>
  <si>
    <t xml:space="preserve">1.2</t>
  </si>
  <si>
    <t xml:space="preserve">INST. ELÉTRICAS (BIBLIO+LAB INFO)</t>
  </si>
  <si>
    <t xml:space="preserve">1.2.1</t>
  </si>
  <si>
    <t xml:space="preserve">REMOÇÃO E DESLIGAMENTO DA FIAÇÃO DO FORRO EXISTENTE</t>
  </si>
  <si>
    <t xml:space="preserve">97661</t>
  </si>
  <si>
    <t xml:space="preserve">REMOÇÃO DE CABOS ELÉTRICOS, DE FORMA MANUAL, SEM REAPROVEITAMENTO. AF_12/2017</t>
  </si>
  <si>
    <t xml:space="preserve">1.2.2</t>
  </si>
  <si>
    <t xml:space="preserve">LUMINÁRIA -  TIPO CALHA LED 2 LÂMPADAS 1,20M</t>
  </si>
  <si>
    <t xml:space="preserve">COMP.01</t>
  </si>
  <si>
    <t xml:space="preserve">LUMINÁRIA TIPO CALHA, DE SOBREPOR, COM 2 LÂMPADAS TUBULARES LED DE 18 W - FORNECIMENTO E INSTALAÇÃO</t>
  </si>
  <si>
    <t xml:space="preserve">1.2.3</t>
  </si>
  <si>
    <t xml:space="preserve">CONDULETE</t>
  </si>
  <si>
    <t xml:space="preserve">CONDULETE DE ALUMÍNIO, TIPO X, PARA ELETRODUTO DE AÇO GALVANIZADO DN 20 MM (3/4''), APARENTE - FORNECIMENTO E INSTALAÇÃO. AF_11/2016_P</t>
  </si>
  <si>
    <t xml:space="preserve">1.2.4</t>
  </si>
  <si>
    <t xml:space="preserve">TOMADA</t>
  </si>
  <si>
    <t xml:space="preserve">92001</t>
  </si>
  <si>
    <t xml:space="preserve">TOMADA BAIXA DE EMBUTIR (1 MÓDULO), 2P+T 20 A, INCLUINDO SUPORTE E PLACA - FORNECIMENTO E INSTALAÇÃO. AF_12/2015</t>
  </si>
  <si>
    <t xml:space="preserve">1.2.5</t>
  </si>
  <si>
    <t xml:space="preserve">92008</t>
  </si>
  <si>
    <t xml:space="preserve">TOMADA BAIXA DE EMBUTIR (2 MÓDULOS), 2P+T 10 A, INCLUINDO SUPORTE E PLACA - FORNECIMENTO E INSTALAÇÃO. AF_12/2015</t>
  </si>
  <si>
    <t xml:space="preserve">1.2.6</t>
  </si>
  <si>
    <t xml:space="preserve">91992</t>
  </si>
  <si>
    <t xml:space="preserve">TOMADA ALTA DE EMBUTIR (1 MÓDULO), 2P+T 10 A, INCLUINDO SUPORTE E PLACA - FORNECIMENTO E INSTALAÇÃO. AF_12/2015</t>
  </si>
  <si>
    <t xml:space="preserve">1.2.7</t>
  </si>
  <si>
    <t xml:space="preserve">INTERRUPTOR</t>
  </si>
  <si>
    <t xml:space="preserve">INTERRUPTOR SIMPLES (3 MÓDULOS), 10A/250V, INCLUINDO SUPORTE E PLACA - FORNECIMENTO E INSTALAÇÃO. AF_12/2015</t>
  </si>
  <si>
    <t xml:space="preserve">1.2.8</t>
  </si>
  <si>
    <t xml:space="preserve">91953</t>
  </si>
  <si>
    <t xml:space="preserve">INTERRUPTOR SIMPLES (1 MÓDULO), 10A/250V, INCLUINDO SUPORTE E PLACA - FORNECIMENTO E INSTALAÇÃO. AF_12/2015</t>
  </si>
  <si>
    <t xml:space="preserve">1.2.9</t>
  </si>
  <si>
    <t xml:space="preserve">CONDUÍTES FORRO</t>
  </si>
  <si>
    <t xml:space="preserve">91834</t>
  </si>
  <si>
    <t xml:space="preserve">ELETRODUTO FLEXÍVEL CORRUGADO, PVC, DN 25 MM (3/4"), PARA CIRCUITOS TERMINAIS, INSTALADO EM FORRO - FORNECIMENTO E INSTALAÇÃO. AF_12/2015</t>
  </si>
  <si>
    <t xml:space="preserve">1.2.10</t>
  </si>
  <si>
    <t xml:space="preserve">91836</t>
  </si>
  <si>
    <t xml:space="preserve">ELETRODUTO FLEXÍVEL CORRUGADO, PVC, DN 32 MM (1"), PARA CIRCUITOS TERMINAIS, INSTALADO EM FORRO - FORNECIMENTO E INSTALAÇÃO. AF_12/2015</t>
  </si>
  <si>
    <t xml:space="preserve">1.2.11</t>
  </si>
  <si>
    <t xml:space="preserve">CONDUÍTES APARENTE PVC - INCLUSO FIXAÇÃO</t>
  </si>
  <si>
    <t xml:space="preserve">¾" – ELETRODUTO RÍGIDO ROSCÁVEL, PVC, DN 25 MM (3/4"), PARA CIRCUITOS TERMINAIS, INSTALADO EM PAREDE - FORNECIMENTO E INSTALAÇÃO. AF_12/2015</t>
  </si>
  <si>
    <t xml:space="preserve">1.2.12</t>
  </si>
  <si>
    <t xml:space="preserve">FIAÇÃO</t>
  </si>
  <si>
    <t xml:space="preserve">91925</t>
  </si>
  <si>
    <t xml:space="preserve">CABO DE COBRE FLEXÍVEL ISOLADO, 1,5 MM², ANTI-CHAMA 0,6/1,0 KV, PARA CIRCUITOS TERMINAIS - FORNECIMENTO E INSTALAÇÃO. AF_12/2015</t>
  </si>
  <si>
    <t xml:space="preserve">1.2.13</t>
  </si>
  <si>
    <t xml:space="preserve">CABO DE COBRE FLEXÍVEL ISOLADO, 2,5 MM², ANTI-CHAMA 0,6/1,0 KV, PARA CIRCUITOS TERMINAIS - FORNECIMENTO E INSTALAÇÃO. AF_12/2015</t>
  </si>
  <si>
    <t xml:space="preserve">1.2.14</t>
  </si>
  <si>
    <t xml:space="preserve">FIAÇÃO - AR</t>
  </si>
  <si>
    <t xml:space="preserve">CABO DE COBRE FLEXÍVEL ISOLADO, 4 MM², ANTI-CHAMA 0,6/1,0 KV, PARA CIRCUITOS TERMINAIS - FORNECIMENTO E INSTALAÇÃO. AF_12/2015</t>
  </si>
  <si>
    <t xml:space="preserve">1.2.15</t>
  </si>
  <si>
    <t xml:space="preserve">DISJUNTORES</t>
  </si>
  <si>
    <t xml:space="preserve">DISJUNTOR MONOPOLAR TIPO DIN, CORRENTE NOMINAL DE 10A - FORNECIMENTO E INSTALAÇÃO. AF_04/2016</t>
  </si>
  <si>
    <t xml:space="preserve">1.2.16</t>
  </si>
  <si>
    <t xml:space="preserve">DISJUNTOR MONOPOLAR TIPO DIN, CORRENTE NOMINAL DE 16A - FORNECIMENTO E INSTALAÇÃO. AF_04/2016</t>
  </si>
  <si>
    <t xml:space="preserve">1.2.17</t>
  </si>
  <si>
    <t xml:space="preserve">DISJUNTOR MONOPOLAR TIPO DIN, CORRENTE NOMINAL DE 20A - FORNECIMENTO E INSTALAÇÃO. AF_04/2016</t>
  </si>
  <si>
    <t xml:space="preserve">1.2.18</t>
  </si>
  <si>
    <t xml:space="preserve">DISJUNTOR BIPOLAR TIPO DIN, CORRENTE NOMINAL DE 16A - FORNECIMENTO E INSTALAÇÃO. AF_04/2016</t>
  </si>
  <si>
    <t xml:space="preserve">1.2.19</t>
  </si>
  <si>
    <t xml:space="preserve">DISJUNTOR TRIPOLAR TIPO DIN, CORRENTE NOMINAL DE 50A - FORNECIMENTO E INSTALAÇÃO. AF_04/2016</t>
  </si>
  <si>
    <t xml:space="preserve">1.3</t>
  </si>
  <si>
    <t xml:space="preserve">INST. LÓGICAS</t>
  </si>
  <si>
    <t xml:space="preserve">1.3.1</t>
  </si>
  <si>
    <t xml:space="preserve">1.3.2</t>
  </si>
  <si>
    <t xml:space="preserve">TOMADAS RJ 45</t>
  </si>
  <si>
    <t xml:space="preserve">98307</t>
  </si>
  <si>
    <t xml:space="preserve">TOMADA DE REDE RJ45 - FORNECIMENTO E INSTALAÇÃO. AF_11/2019</t>
  </si>
  <si>
    <t xml:space="preserve">1.3.3</t>
  </si>
  <si>
    <t xml:space="preserve">CABO DE REDE CAT6</t>
  </si>
  <si>
    <t xml:space="preserve">98297</t>
  </si>
  <si>
    <t xml:space="preserve">CABO ELETRÔNICO CATEGORIA 6, INSTALADO EM EDIFICAÇÃO INSTITUCIONAL - FORNECIMENTO E INSTALAÇÃO. AF_11/2019</t>
  </si>
  <si>
    <t xml:space="preserve">1.3.4</t>
  </si>
  <si>
    <t xml:space="preserve">CAIXA DE PASSAGEM</t>
  </si>
  <si>
    <t xml:space="preserve">100556</t>
  </si>
  <si>
    <t xml:space="preserve">CAIXA DE PASSAGEM PARA TELEFONE 15X15X10CM (SOBREPOR), FORNECIMENTO E INSTALACAO. AF_11/2019</t>
  </si>
  <si>
    <t xml:space="preserve">1.3.5</t>
  </si>
  <si>
    <t xml:space="preserve">95731</t>
  </si>
  <si>
    <t xml:space="preserve">ELETRODUTO RÍGIDO SOLDÁVEL, PVC, DN 32 MM (1_x005F_x005F_x005F_x005F_x0092__x005F_x005F_x005F_x005F_x0092_), APARENTE, INSTALADO EM PAREDE - FORNECIMENTO E INSTALAÇÃO. AF_11/2016_P</t>
  </si>
  <si>
    <t xml:space="preserve">1.3.6</t>
  </si>
  <si>
    <t xml:space="preserve">93009</t>
  </si>
  <si>
    <t xml:space="preserve">ELETRODUTO RÍGIDO ROSCÁVEL, PVC, DN 60 MM (2") - FORNECIMENTO E INSTALAÇÃO. AF_12/2015</t>
  </si>
  <si>
    <t xml:space="preserve">2</t>
  </si>
  <si>
    <t xml:space="preserve">LABORATÓRIOS E RAMPA</t>
  </si>
  <si>
    <t xml:space="preserve">2.1</t>
  </si>
  <si>
    <t xml:space="preserve">2.1.1</t>
  </si>
  <si>
    <t xml:space="preserve">ABERTURA ESPAÇO VERGA E CONTRAVERGA</t>
  </si>
  <si>
    <t xml:space="preserve">DEMOLIÇÃO DE ALVENARIA PARA QUALQUER TIPO DE BLOCO, DE FORMA MECANIZADA, SEM REAPROVEITAMENTO. AF_12/2017</t>
  </si>
  <si>
    <t xml:space="preserve">m³</t>
  </si>
  <si>
    <t xml:space="preserve">2.1.2</t>
  </si>
  <si>
    <t xml:space="preserve">VERGAS E CONTRAVERGAS NOVAS ANATOMIA</t>
  </si>
  <si>
    <t xml:space="preserve">93187</t>
  </si>
  <si>
    <t xml:space="preserve">VERGA MOLDADA IN LOCO EM CONCRETO PARA JANELAS COM MAIS DE 1,5 M DE VÃO. AF_03/2016</t>
  </si>
  <si>
    <t xml:space="preserve">2.1.3</t>
  </si>
  <si>
    <t xml:space="preserve">ACABAMENTO VERGAS</t>
  </si>
  <si>
    <t xml:space="preserve">2.1.4</t>
  </si>
  <si>
    <t xml:space="preserve">2.1.5</t>
  </si>
  <si>
    <t xml:space="preserve">2.1.6</t>
  </si>
  <si>
    <t xml:space="preserve">JANELAS ANATOMIA NOVAS </t>
  </si>
  <si>
    <t xml:space="preserve">94573</t>
  </si>
  <si>
    <t xml:space="preserve">JANELA DE ALUMÍNIO DE CORRER COM 4 FOLHAS PARA VIDROS, COM VIDROS, BATENTE, ACABAMENTO COM ACETATO OU BRILHANTE E FERRAGENS. EXCLUSIVE ALIZAR E CONTRAMARCO. FORNECIMENTO E INSTALAÇÃO. AF_12/2019</t>
  </si>
  <si>
    <t xml:space="preserve">2.1.7</t>
  </si>
  <si>
    <t xml:space="preserve">NOVAS PORTAS</t>
  </si>
  <si>
    <t xml:space="preserve">2.1.8</t>
  </si>
  <si>
    <t xml:space="preserve">2.1.9</t>
  </si>
  <si>
    <t xml:space="preserve">REPARO TRINCAS REBOCO INTERIOR FAIXA 30 CM </t>
  </si>
  <si>
    <t xml:space="preserve">DEMOLIÇÃO DE ARGAMASSAS, DE FORMA MANUAL, SEM REAPROVEITAMENTO. AF_12/2017</t>
  </si>
  <si>
    <t xml:space="preserve">2.1.10</t>
  </si>
  <si>
    <r>
      <rPr>
        <sz val="10"/>
        <color rgb="FF000000"/>
        <rFont val="Calibri"/>
        <family val="0"/>
        <charset val="1"/>
      </rPr>
      <t xml:space="preserve">EMBOÇO OU MASSA ÚNICA EM ARGAMASSA TRAÇO 1:2:8, PREPARO MECÂNICO COM BETONEIRA 400 L, APLICADA MANUALMENTE EM PANOS DE FACHADA COM PRESENÇA DE VÃOS, ESPESSURA DE 25 MM. AF_06/2014 </t>
    </r>
    <r>
      <rPr>
        <b val="true"/>
        <sz val="11"/>
        <rFont val="Cambria"/>
        <family val="0"/>
        <charset val="1"/>
      </rPr>
      <t xml:space="preserve">(INCLUSO TELA DE ACO SOLDADA) </t>
    </r>
  </si>
  <si>
    <t xml:space="preserve">2.1.11</t>
  </si>
  <si>
    <t xml:space="preserve">2.1.12</t>
  </si>
  <si>
    <t xml:space="preserve">FORRO </t>
  </si>
  <si>
    <t xml:space="preserve">2.1.15</t>
  </si>
  <si>
    <t xml:space="preserve">PORTA DE ISOLAMENTO TÉRREO RAMPA</t>
  </si>
  <si>
    <t xml:space="preserve">100702</t>
  </si>
  <si>
    <t xml:space="preserve">PORTA DE CORRER DE ALUMÍNIO, COM DUAS FOLHAS PARA VIDRO, INCLUSO VIDRO LISO INCOLOR, FECHADURA E PUXADOR, SEM ALIZAR. AF_12/2019</t>
  </si>
  <si>
    <t xml:space="preserve">2.1.16</t>
  </si>
  <si>
    <t xml:space="preserve">REFAZER ÚLTIMAS FIADA</t>
  </si>
  <si>
    <t xml:space="preserve">2.1.17</t>
  </si>
  <si>
    <t xml:space="preserve">2.1.18</t>
  </si>
  <si>
    <t xml:space="preserve">2.1.19</t>
  </si>
  <si>
    <t xml:space="preserve">2.1.20</t>
  </si>
  <si>
    <t xml:space="preserve">RODAPÉS DANIFICADO</t>
  </si>
  <si>
    <t xml:space="preserve">88648</t>
  </si>
  <si>
    <t xml:space="preserve">RODAPÉ CERÂMICO DE 7CM DE ALTURA COM PLACAS TIPO ESMALTADA EXTRA DE DIMENSÕES 35X35CM. AF_06/2014</t>
  </si>
  <si>
    <t xml:space="preserve">2.1.21</t>
  </si>
  <si>
    <t xml:space="preserve">REINSTALAÇÃO AR COND. LABS</t>
  </si>
  <si>
    <t xml:space="preserve">REGISTRO DE PREÇO UENP 001/2020</t>
  </si>
  <si>
    <t xml:space="preserve">Instalação até 3,0m de altura (costa a costa) em aparelhos acima de 24000 até 36000 BTuS</t>
  </si>
  <si>
    <t xml:space="preserve">2.1.22</t>
  </si>
  <si>
    <t xml:space="preserve">LABORATÓRIOS - TROCA PISO - RETIRADA PISO EXISTENTE</t>
  </si>
  <si>
    <t xml:space="preserve">DEMOLIÇÃO DE REVESTIMENTO CERÂMICO, DE FORMA MECANIZADA COM MARTELETE, SEM REAPROVEITAMENTO. AF_12/2017</t>
  </si>
  <si>
    <t xml:space="preserve">2.1.23</t>
  </si>
  <si>
    <t xml:space="preserve">LABORATÓRIOS - TROCA PISO - NOVO PISO</t>
  </si>
  <si>
    <t xml:space="preserve">87248</t>
  </si>
  <si>
    <t xml:space="preserve">REVESTIMENTO CERÂMICO PARA PISO COM PLACAS TIPO ESMALTADA EXTRA DE DIMENSÕES 35X35 CM APLICADA EM AMBIENTES DE ÁREA MAIOR QUE 10 M2. AF_06/2014</t>
  </si>
  <si>
    <t xml:space="preserve">2.1.24</t>
  </si>
  <si>
    <t xml:space="preserve">LABORATÓRIOS - TROCA PISO - RODAPÉ</t>
  </si>
  <si>
    <t xml:space="preserve">2.2</t>
  </si>
  <si>
    <t xml:space="preserve">INST. ELÉTRICAS</t>
  </si>
  <si>
    <t xml:space="preserve">2.2.1</t>
  </si>
  <si>
    <t xml:space="preserve">2.2.2</t>
  </si>
  <si>
    <t xml:space="preserve">2.2.3</t>
  </si>
  <si>
    <t xml:space="preserve">2.2.4</t>
  </si>
  <si>
    <t xml:space="preserve">2.2.5</t>
  </si>
  <si>
    <t xml:space="preserve">2.2.6</t>
  </si>
  <si>
    <t xml:space="preserve">2.2.7</t>
  </si>
  <si>
    <t xml:space="preserve">2.2.8</t>
  </si>
  <si>
    <t xml:space="preserve">2.2.9</t>
  </si>
  <si>
    <t xml:space="preserve">2.2.10</t>
  </si>
  <si>
    <t xml:space="preserve">2.2.11</t>
  </si>
  <si>
    <t xml:space="preserve">2.2.12</t>
  </si>
  <si>
    <t xml:space="preserve">2.2.13</t>
  </si>
  <si>
    <t xml:space="preserve">93662</t>
  </si>
  <si>
    <t xml:space="preserve">DISJUNTOR BIPOLAR TIPO DIN, CORRENTE NOMINAL DE 20A - FORNECIMENTO E INSTALAÇÃO. AF_04/2016</t>
  </si>
  <si>
    <t xml:space="preserve">2.2.14</t>
  </si>
  <si>
    <t xml:space="preserve">74130/5</t>
  </si>
  <si>
    <t xml:space="preserve">DISJUNTOR TERMOMAGNETICO TRIPOLAR PADRAO NEMA (AMERICANO) 60 A 100A 240V, FORNECIMENTO E INSTALACAO</t>
  </si>
  <si>
    <t xml:space="preserve">2.2.15</t>
  </si>
  <si>
    <t xml:space="preserve">QUADRO</t>
  </si>
  <si>
    <t xml:space="preserve">83463</t>
  </si>
  <si>
    <t xml:space="preserve">QUADRO DE DISTRIBUICAO DE ENERGIA EM CHAPA DE ACO GALVANIZADO, PARA 12 DISJUNTORES TERMOMAGNETICOS MONOPOLARES, COM BARRAMENTO TRIFASICO E NEUTRO - FORNECIMENTO E INSTALACAO</t>
  </si>
  <si>
    <t xml:space="preserve">3</t>
  </si>
  <si>
    <t xml:space="preserve">CANTINA</t>
  </si>
  <si>
    <t xml:space="preserve">3.1</t>
  </si>
  <si>
    <t xml:space="preserve">DEMOLIÇÃO</t>
  </si>
  <si>
    <t xml:space="preserve">3.1.1</t>
  </si>
  <si>
    <t xml:space="preserve">DEMOLIÇÕES DE LAJE</t>
  </si>
  <si>
    <t xml:space="preserve">DEMOLIÇÃO DE LAJES, DE FORMA MECANIZADA COM MARTELETE, SEM REAPROVEITAMENTO. AF_12/2017</t>
  </si>
  <si>
    <t xml:space="preserve">3.1.2</t>
  </si>
  <si>
    <t xml:space="preserve">RETIRADA DE PORTAS</t>
  </si>
  <si>
    <t xml:space="preserve">REMOÇÃO DE PORTAS, DE FORMA MANUAL, SEM REAPROVEITAMENTO. AF_12/2017</t>
  </si>
  <si>
    <t xml:space="preserve">3.1.3</t>
  </si>
  <si>
    <t xml:space="preserve">RETIRADA DE PORTA - VARANDA</t>
  </si>
  <si>
    <t xml:space="preserve">3.1.4</t>
  </si>
  <si>
    <t xml:space="preserve">RETIRADA DE JANELAS</t>
  </si>
  <si>
    <t xml:space="preserve">3.1.5</t>
  </si>
  <si>
    <t xml:space="preserve">97645
(Adaptado)</t>
  </si>
  <si>
    <t xml:space="preserve">(Adaptado para COM REAPROVEITAMENTO) REMOÇÃO DE JANELAS, DE FORMA MANUAL, SEM REAPROVEITAMENTO.</t>
  </si>
  <si>
    <t xml:space="preserve">3.1.6</t>
  </si>
  <si>
    <t xml:space="preserve">RETIRADA DAS GRADES - VARANDA</t>
  </si>
  <si>
    <t xml:space="preserve">97642</t>
  </si>
  <si>
    <t xml:space="preserve">REMOÇÃO DE TRAMA METÁLICA OU DE MADEIRA PARA FORRO, DE FORMA MANUAL, SEM REAPROVEITAMENTO. 
</t>
  </si>
  <si>
    <t xml:space="preserve">3.1.7</t>
  </si>
  <si>
    <t xml:space="preserve">RETIRADA DE PEÇAS (VS+PIAS+TANQUE)</t>
  </si>
  <si>
    <t xml:space="preserve">97663</t>
  </si>
  <si>
    <t xml:space="preserve">REMOÇÃO DE LOUÇAS, DE FORMA MANUAL, SEM REAPROVEITAMENTO. AF_12/2017</t>
  </si>
  <si>
    <t xml:space="preserve">3.1.8</t>
  </si>
  <si>
    <t xml:space="preserve">RETIRADA DE INSTALAÇÕES HIDROSSANITÁRIAS</t>
  </si>
  <si>
    <t xml:space="preserve">97662</t>
  </si>
  <si>
    <t xml:space="preserve">REMOÇÃO DE TUBULAÇÕES (TUBOS E CONEXÕES) DE ÁGUA FRIA, DE FORMA MANUAL, SEM REAPROVEITAMENTO. AF_12/2017</t>
  </si>
  <si>
    <t xml:space="preserve">3.1.9</t>
  </si>
  <si>
    <t xml:space="preserve">ISOLAMENTO DAS INST. HIDROSSANITÁRIAS DESATIVADAS</t>
  </si>
  <si>
    <t xml:space="preserve">ADAPTADO - LUVA, PVC, SOLDÁVEL, DN 32MM, INSTALADO EM RAMAL OU SUB-RAMAL DE ÁGUA - FORNECIMENTO E INSTALAÇÃO. AF_12/2014 - ADAPTAÇÃO ACESSÓRIO CAP</t>
  </si>
  <si>
    <t xml:space="preserve">3.1.10</t>
  </si>
  <si>
    <t xml:space="preserve">CANTINA/SALA - DEMOLIÇÕES DE ALVENARIAS</t>
  </si>
  <si>
    <t xml:space="preserve">3.1.11</t>
  </si>
  <si>
    <t xml:space="preserve">CANTINA - DEMOLIÇÕES DE ALVENARIAS - DIVISÓRIAS INTERNAS</t>
  </si>
  <si>
    <t xml:space="preserve">3.1.12</t>
  </si>
  <si>
    <t xml:space="preserve">CANTINA - DEMOLIÇÕES DE ALVENARIAS - VARANDA</t>
  </si>
  <si>
    <t xml:space="preserve">3.1.13</t>
  </si>
  <si>
    <t xml:space="preserve">CANTINA/SALA - DEMOLIÇÃO DE PISO </t>
  </si>
  <si>
    <t xml:space="preserve">3.1.14</t>
  </si>
  <si>
    <t xml:space="preserve">CANTINA/SALA - DEMOLIÇÕES DE PLATIBANDA ENTRE</t>
  </si>
  <si>
    <t xml:space="preserve">3.2</t>
  </si>
  <si>
    <t xml:space="preserve">RECONSTRUÇÃO</t>
  </si>
  <si>
    <t xml:space="preserve">3.2.1</t>
  </si>
  <si>
    <t xml:space="preserve">GERAL</t>
  </si>
  <si>
    <t xml:space="preserve">3.2.1.1</t>
  </si>
  <si>
    <t xml:space="preserve">CANTINA/SALA - CALÇADA REGULARIZAÇÃO EXTERNA</t>
  </si>
  <si>
    <t xml:space="preserve">LASTRO DE CONCRETO MAGRO, APLICADO EM PISOS OU RADIERS, ESPESSURA DE 5 CM. AF_07/2016</t>
  </si>
  <si>
    <t xml:space="preserve">3.2.1.2</t>
  </si>
  <si>
    <t xml:space="preserve">REGULARIZAÇÃO - LOCAIS DE REMOÇÃO DE PAREDES (PISO)</t>
  </si>
  <si>
    <t xml:space="preserve">95240</t>
  </si>
  <si>
    <t xml:space="preserve">LASTRO DE CONCRETO MAGRO, APLICADO EM PISOS OU RADIERS, ESPESSURA DE 3 CM. 
</t>
  </si>
  <si>
    <t xml:space="preserve">3.2.1.3</t>
  </si>
  <si>
    <t xml:space="preserve">98679</t>
  </si>
  <si>
    <t xml:space="preserve">PISO CIMENTADO, TRAÇO 1:3 (CIMENTO E AREIA), ACABAMENTO LISO, ESPESSURA 2,0 CM, PREPARO MECÂNICO DA ARGAMASSA. </t>
  </si>
  <si>
    <t xml:space="preserve">3.2.1.4</t>
  </si>
  <si>
    <t xml:space="preserve">REMOÇÃO PISO - CONFLITO BLOCOS ESTRUTURA</t>
  </si>
  <si>
    <t xml:space="preserve">3.2.1.5</t>
  </si>
  <si>
    <t xml:space="preserve">REGULARIZAR PISO - CONFLITO BLOCOS ESTRUTURA</t>
  </si>
  <si>
    <t xml:space="preserve">87640</t>
  </si>
  <si>
    <t xml:space="preserve">CONTRAPISO EM ARGAMASSA TRAÇO 1:4 (CIMENTO E AREIA), PREPARO MECÂNICO COM BETONEIRA 400 L, APLICADO EM ÁREAS SECAS SOBRE LAJE, ADERIDO, ESPESSURA 4CM. AF_06/2014</t>
  </si>
  <si>
    <t xml:space="preserve">3.2.1.6</t>
  </si>
  <si>
    <t xml:space="preserve">NOVA FAIXA PISO - CONFLITO BLOCOS ESTRUTURA</t>
  </si>
  <si>
    <t xml:space="preserve">PISO CIMENTADO, TRAÇO 1:3 (CIMENTO E AREIA), ACABAMENTO LISO, ESPESSURA 2,0 CM, PREPARO MECÂNICO DA ARGAMASSA. AF_06/2018</t>
  </si>
  <si>
    <t xml:space="preserve">3.2.1.7</t>
  </si>
  <si>
    <t xml:space="preserve">PROTEÇÃO NO AMBIENTE INTERVENÇÃO</t>
  </si>
  <si>
    <t xml:space="preserve">3777</t>
  </si>
  <si>
    <t xml:space="preserve">LONA PLASTICA PRETA, E= 150 MICRA</t>
  </si>
  <si>
    <t xml:space="preserve">3.2.1.8</t>
  </si>
  <si>
    <t xml:space="preserve">REGULARIZAÇÃO - LOCAIS DE REMOÇÃO DE PAREDES (PAREDES)</t>
  </si>
  <si>
    <t xml:space="preserve">CHAPISCO APLICADO EM ALVENARIA (COM PRESENÇA DE VÃOS) E ESTRUTURAS DE CONCRETO DE FACHADA, COM ROLO PARA TEXTURA ACRÍLICA.  ARGAMASSA TRAÇO 1:4 E EMULSÃO POLIMÉRICA (ADESIVO) COM PREPARO MANUAL. 
</t>
  </si>
  <si>
    <t xml:space="preserve">3.2.1.9</t>
  </si>
  <si>
    <t xml:space="preserve">MASSA ÚNICA, PARA RECEBIMENTO DE PINTURA, EM ARGAMASSA TRAÇO 1:2:8, PREPARO MECÂNICO COM BETONEIRA 400L, APLICADA MANUALMENTE EM FACES INTERNAS DE PAREDES, ESPESSURA DE 20MM, COM EXECUÇÃO DE TALISCAS. 
</t>
  </si>
  <si>
    <t xml:space="preserve">3.2.1.10</t>
  </si>
  <si>
    <t xml:space="preserve">CONSTRUÇÃO - PAREDE DOS FUNDOS</t>
  </si>
  <si>
    <t xml:space="preserve">3.2.1.11</t>
  </si>
  <si>
    <t xml:space="preserve">CONSTRUÇÃO - FECHAMENTO DA VARANDA</t>
  </si>
  <si>
    <t xml:space="preserve">3.2.1.12</t>
  </si>
  <si>
    <t xml:space="preserve">ENCUNHAMENTO NOVAS ALVENARIAS NA ESTRUTURA ANTIGA</t>
  </si>
  <si>
    <t xml:space="preserve">93203</t>
  </si>
  <si>
    <t xml:space="preserve">FIXAÇÃO (ENCUNHAMENTO) DE ALVENARIA DE VEDAÇÃO COM ESPUMA DE POLIURETANO EXPANSIVA. AF_03/2016</t>
  </si>
  <si>
    <t xml:space="preserve">3.2.1.13</t>
  </si>
  <si>
    <t xml:space="preserve">DIVISÓRIAS INTERNAS</t>
  </si>
  <si>
    <t xml:space="preserve">COMP. 09</t>
  </si>
  <si>
    <t xml:space="preserve">PAREDE COM PLACAS DE GESSO ACARTONADO (DRYWALL), PARA USO INTERNO, COM CHAPA DE GESSO ACARTONADO, RESISTENTE A UMIDADE (RU), COR VERDE, E = 12,5 MM, 1200 X 2400 MM (L X C), DUAS FACES SIMPLES E ESTRUTURA METÁLICA COM GUIAS SIMPLES, COM VÃOS </t>
  </si>
  <si>
    <t xml:space="preserve">3.2.2</t>
  </si>
  <si>
    <t xml:space="preserve">3.2.2.1</t>
  </si>
  <si>
    <r>
      <rPr>
        <sz val="10"/>
        <color rgb="FF000000"/>
        <rFont val="Calibri"/>
        <family val="0"/>
        <charset val="1"/>
      </rPr>
      <t xml:space="preserve">LUMINÁRIAS TIPO CALHA PARA 2 LÂMPADAS TUBULARES </t>
    </r>
    <r>
      <rPr>
        <b val="true"/>
        <sz val="11"/>
        <rFont val="Cambria"/>
        <family val="0"/>
        <charset val="1"/>
      </rPr>
      <t xml:space="preserve">LED </t>
    </r>
    <r>
      <rPr>
        <sz val="10"/>
        <color rgb="FF000000"/>
        <rFont val="Calibri"/>
        <family val="0"/>
        <charset val="1"/>
      </rPr>
      <t xml:space="preserve">18W</t>
    </r>
  </si>
  <si>
    <t xml:space="preserve">(ADAPTADO PARA LÂMPADA TIPO LED) LUMINÁRIA TIPO CALHA, DE SOBREPOR, COM 2 LÂMPADAS TUBULARES DE 18 W - FORNECIMENTO E INSTALAÇÃO.</t>
  </si>
  <si>
    <t xml:space="preserve">3.2.2.2</t>
  </si>
  <si>
    <t xml:space="preserve">INTERRUPTOR SIMPLES</t>
  </si>
  <si>
    <t xml:space="preserve">INTERRUPTOR SIMPLES (1 MÓDULO), 10A/250V, INCLUINDO SUPORTE E PLACA - FORNECIMENTO E INSTALAÇÃO.</t>
  </si>
  <si>
    <t xml:space="preserve">3.2.2.3</t>
  </si>
  <si>
    <t xml:space="preserve">3.2.2.4</t>
  </si>
  <si>
    <t xml:space="preserve">TOMADAS</t>
  </si>
  <si>
    <t xml:space="preserve">TOMADA MÉDIA DE EMBUTIR (2 MÓDULOS), 2P+T 10 A, INCLUINDO SUPORTE E PLACA - FORNECIMENTO E INSTALAÇÃO. AF_12/2015</t>
  </si>
  <si>
    <t xml:space="preserve">3.2.2.5</t>
  </si>
  <si>
    <t xml:space="preserve">3.2.2.6</t>
  </si>
  <si>
    <t xml:space="preserve">ELETRODUTO</t>
  </si>
  <si>
    <t xml:space="preserve">ELETRODUTO FLEXÍVEL CORRUGADO REFORÇADO, PVC, DN 25 MM (3/4"), PARA CIRCUITOS TERMINAIS, INSTALADO EM PAREDE - FORNECIMENTO E INSTALAÇÃO. AF_12/2015</t>
  </si>
  <si>
    <t xml:space="preserve">3.2.2.7</t>
  </si>
  <si>
    <t xml:space="preserve">ELETRODUTO RÍGIDO SOLDÁVEL, PVC, DN 32 MM (1_x005F_x005F_x005F_x005F_x0092__x005F_x005F_x005F_x005F_x0092_), APARENTE, INSTALADO EM TETO - FORNECIMENTO E INSTALAÇÃO. AF_11/2016_P</t>
  </si>
  <si>
    <t xml:space="preserve">3.2.2.8</t>
  </si>
  <si>
    <t xml:space="preserve">PINTURA ELETRUDUTOS </t>
  </si>
  <si>
    <t xml:space="preserve">100725</t>
  </si>
  <si>
    <t xml:space="preserve">PINTURA COM TINTA ALQUÍDICA DE FUNDO E ACABAMENTO (ESMALTE SINTÉTICO GRAFITE) PULVERIZADA SOBRE SUPERFÍCIES METÁLICAS (EXCETO PERFIL) EXECUTADO EM OBRA (POR DEMÃO). AF_01/2020</t>
  </si>
  <si>
    <t xml:space="preserve">3.2.2.9</t>
  </si>
  <si>
    <t xml:space="preserve">FIAÇÃO CIRCUITOS</t>
  </si>
  <si>
    <t xml:space="preserve">3.2.2.10</t>
  </si>
  <si>
    <t xml:space="preserve">CABO DE COBRE FLEXÍVEL ISOLADO, 4 MM², ANTI-CHAMA 450/750 V, PARA CIRCUITOS TERMINAIS - FORNECIMENTO E INSTALAÇÃO. AF_12/2015</t>
  </si>
  <si>
    <t xml:space="preserve">3.2.2.11</t>
  </si>
  <si>
    <t xml:space="preserve">3.2.2.12</t>
  </si>
  <si>
    <t xml:space="preserve">FIAÇÃO - ALIMENTAÇÃO</t>
  </si>
  <si>
    <t xml:space="preserve">CABO DE COBRE FLEXÍVEL ISOLADO, 6 MM², ANTI-CHAMA 0,6/1,0 KV, PARA CIRCUITOS TERMINAIS - FORNECIMENTO E INSTALAÇÃO. AF_12/2015</t>
  </si>
  <si>
    <t xml:space="preserve">3.2.2.13</t>
  </si>
  <si>
    <t xml:space="preserve">74130/1</t>
  </si>
  <si>
    <t xml:space="preserve">DISJUNTOR TERMOMAGNETICO MONOPOLAR PADRAO NEMA (AMERICANO) 10 A 30A 240V, FORNECIMENTO E INSTALACAO</t>
  </si>
  <si>
    <t xml:space="preserve">3.2.2.14</t>
  </si>
  <si>
    <t xml:space="preserve">3.2.2.15</t>
  </si>
  <si>
    <t xml:space="preserve">QUEBRA EM ALVENARIA PARA INSTALAÇÃO DE QUADRO DISTRIBUIÇÃO PEQUENO (19X25 CM). AF_05/2015</t>
  </si>
  <si>
    <t xml:space="preserve">3.2.2.16</t>
  </si>
  <si>
    <t xml:space="preserve">QUADRO DE DISTRIBUICAO DE ENERGIA P/ 6 DISJUNTORES TERMOMAGNETICOS MONOPOLARES SEM BARRAMENTO, DE EMBUTIR, EM PVC - FORNECIMENTO E INSTALACAO</t>
  </si>
  <si>
    <t xml:space="preserve">3.2.3</t>
  </si>
  <si>
    <t xml:space="preserve">INST. HIDROSSANITÁRIAS</t>
  </si>
  <si>
    <t xml:space="preserve">3.2.3.1</t>
  </si>
  <si>
    <t xml:space="preserve">VASO SANITÁRIO COM CAIXA ACOPLADA</t>
  </si>
  <si>
    <t xml:space="preserve">VASO SANITÁRIO SIFONADO COM CAIXA ACOPLADA LOUÇA BRANCA - FORNECIMENTO E INSTALAÇÃO. 
</t>
  </si>
  <si>
    <t xml:space="preserve">3.2.3.2</t>
  </si>
  <si>
    <t xml:space="preserve">CUBA DE EMBUTIR – COZINHA</t>
  </si>
  <si>
    <t xml:space="preserve">CUBA DE EMBUTIR RETANGULAR DE AÇO INOXIDÁVEL, 46 X 30 X 12 CM - FORNECIMENTO E INSTALAÇÃO.</t>
  </si>
  <si>
    <t xml:space="preserve">3.2.3.3</t>
  </si>
  <si>
    <t xml:space="preserve">CUBA DE EMBUTIR -HALL DOS BANHEIROS</t>
  </si>
  <si>
    <t xml:space="preserve">COMP.07</t>
  </si>
  <si>
    <t xml:space="preserve">CUBA DE SOBREPOR OVAL EM LOUÇA BRANCA PEQUENA SEM LADRAO *31 X 44* - FORNECIMENTO E INSTALAÇÃO</t>
  </si>
  <si>
    <t xml:space="preserve">3.2.3.4</t>
  </si>
  <si>
    <t xml:space="preserve">TORNEIRAS – BANHEIRO</t>
  </si>
  <si>
    <t xml:space="preserve">86915</t>
  </si>
  <si>
    <t xml:space="preserve">TORNEIRA CROMADA DE MESA, 1/2_x005F_x005F_x005F_x005F_x0094_ OU 3/4_x005F_x005F_x005F_x005F_x0094_, PARA LAVATÓRIO, PADRÃO MÉDIO - FORNECIMENTO E INSTALAÇÃO. AF_01/2020</t>
  </si>
  <si>
    <t xml:space="preserve">3.2.3.5</t>
  </si>
  <si>
    <t xml:space="preserve">TORNEIRAS – COZINHA</t>
  </si>
  <si>
    <t xml:space="preserve">TORNEIRA CROMADA TUBO MÓVEL, DE PAREDE, 1/2_x005F_x005F_x005F_x005F_x0094_ OU 3/4_x005F_x005F_x005F_x005F_x0094_, PARA PIA DE COZINHA, PADRÃO MÉDIO - FORNECIMENTO E INSTALAÇÃO.</t>
  </si>
  <si>
    <t xml:space="preserve">3.2.3.6</t>
  </si>
  <si>
    <t xml:space="preserve">TANQUE COMPLETO</t>
  </si>
  <si>
    <t xml:space="preserve">TANQUE DE MÁRMORE SINTÉTICO SUSPENSO, 22L OU EQUIVALENTE, INCLUSO SIFÃO FLEXÍVEL EM PVC, VÁLVULA PLÁSTICA E TORNEIRA DE PLÁSTICO - FORNECIMENTO E INSTALAÇÃO. AF_01/2020</t>
  </si>
  <si>
    <t xml:space="preserve">3.2.3.7</t>
  </si>
  <si>
    <t xml:space="preserve">TUBO AF</t>
  </si>
  <si>
    <t xml:space="preserve">TUBO, PVC, SOLDÁVEL, DN 25MM, INSTALADO EM RAMAL OU SUB-RAMAL DE ÁGUA - FORNECIMENTO E INSTALAÇÃO. AF_12/2014</t>
  </si>
  <si>
    <t xml:space="preserve">3.2.3.8</t>
  </si>
  <si>
    <t xml:space="preserve">TUBO, PVC, SOLDÁVEL, DN 32MM, INSTALADO EM RAMAL OU SUB-RAMAL DE ÁGUA - FORNECIMENTO E INSTALAÇÃO. AF_12/2014</t>
  </si>
  <si>
    <t xml:space="preserve">3.2.3.9</t>
  </si>
  <si>
    <t xml:space="preserve">FIXAÇÃO TUBOS AF LAJE</t>
  </si>
  <si>
    <t xml:space="preserve">91185</t>
  </si>
  <si>
    <t xml:space="preserve">FIXAÇÃO DE TUBOS HORIZONTAIS DE PVC, CPVC OU COBRE DIÂMETROS MENORES OU IGUAIS A 40 MM COM ABRAÇADEIRA METÁLICA FLEXÍVEL 18 MM, FIXADA DIRETAMENTE NA LAJE. AF_05/2015</t>
  </si>
  <si>
    <t xml:space="preserve">3.2.3.10</t>
  </si>
  <si>
    <t xml:space="preserve">GESSO - SHAFT EM "L" HORIZONTAL</t>
  </si>
  <si>
    <t xml:space="preserve">96113</t>
  </si>
  <si>
    <t xml:space="preserve">FORRO EM PLACAS DE GESSO, PARA AMBIENTES COMERCIAIS. AF_05/2017_P</t>
  </si>
  <si>
    <t xml:space="preserve">3.2.3.11</t>
  </si>
  <si>
    <t xml:space="preserve">CONEXÕES AF</t>
  </si>
  <si>
    <t xml:space="preserve">TE, PVC, SOLDÁVEL, DN 25MM, INSTALADO EM RAMAL OU SUB-RAMAL DE ÁGUA - FORNECIMENTO E INSTALAÇÃO. AF_12/2014</t>
  </si>
  <si>
    <t xml:space="preserve">3.2.3.12</t>
  </si>
  <si>
    <t xml:space="preserve">TE, PVC, SOLDÁVEL, DN 32MM, INSTALADO EM RAMAL OU SUB-RAMAL DE ÁGUA - FORNECIMENTO E INSTALAÇÃO. AF_12/2014</t>
  </si>
  <si>
    <t xml:space="preserve">3.2.3.13</t>
  </si>
  <si>
    <t xml:space="preserve">JOELHO 90 GRAUS, PVC, SOLDÁVEL, DN 25MM, INSTALADO EM RAMAL OU SUB-RAMAL DE ÁGUA - FORNECIMENTO E INSTALAÇÃO. AF_12/2014</t>
  </si>
  <si>
    <t xml:space="preserve">3.2.3.14</t>
  </si>
  <si>
    <t xml:space="preserve">JOELHO 90 GRAUS, PVC, SOLDÁVEL, DN 32MM, INSTALADO EM RAMAL OU SUB-RAMAL DE ÁGUA - FORNECIMENTO E INSTALAÇÃO. AF_12/2014</t>
  </si>
  <si>
    <t xml:space="preserve">3.2.3.15</t>
  </si>
  <si>
    <t xml:space="preserve">LUVA DE REDUÇÃO, PVC, SOLDÁVEL, DN 32MM X 25MM, INSTALADO EM RAMAL OU SUB-RAMAL DE ÁGUA - FORNECIMENTO E INSTALAÇÃO. AF_12/2014</t>
  </si>
  <si>
    <t xml:space="preserve">3.2.3.16</t>
  </si>
  <si>
    <t xml:space="preserve">LUVA, PVC, SOLDÁVEL, DN 32MM, INSTALADO EM RAMAL OU SUB-RAMAL DE ÁGUA - FORNECIMENTO E INSTALAÇÃO. AF_12/2014</t>
  </si>
  <si>
    <t xml:space="preserve">3.2.3.17</t>
  </si>
  <si>
    <r>
      <rPr>
        <sz val="10"/>
        <color rgb="FF000000"/>
        <rFont val="Calibri"/>
        <family val="0"/>
        <charset val="1"/>
      </rPr>
      <t xml:space="preserve">REGISTRO DE GAVETA BRUTO, LATÃO, ROSCÁVEL, 3/4", </t>
    </r>
    <r>
      <rPr>
        <b val="true"/>
        <sz val="11"/>
        <rFont val="Cambria"/>
        <family val="0"/>
        <charset val="1"/>
      </rPr>
      <t xml:space="preserve">COM ACABAMENTO E CANOPLA CROMADOS</t>
    </r>
    <r>
      <rPr>
        <sz val="10"/>
        <color rgb="FF000000"/>
        <rFont val="Calibri"/>
        <family val="0"/>
        <charset val="1"/>
      </rPr>
      <t xml:space="preserve">. FORNECIDO E INSTALADO EM RAMAL DE ÁGUA. AF_12/2014</t>
    </r>
  </si>
  <si>
    <t xml:space="preserve">3.2.3.18</t>
  </si>
  <si>
    <r>
      <rPr>
        <sz val="10"/>
        <color rgb="FF000000"/>
        <rFont val="Calibri"/>
        <family val="0"/>
        <charset val="1"/>
      </rPr>
      <t xml:space="preserve">REGISTRO DE GAVETA BRUTO, LATÃO, ROSCÁVEL, 1_x005F_x005F_x005F_x005F_x0094_, </t>
    </r>
    <r>
      <rPr>
        <b val="true"/>
        <sz val="11"/>
        <rFont val="Cambria"/>
        <family val="0"/>
        <charset val="1"/>
      </rPr>
      <t xml:space="preserve">COM ACABAMENTO E CANOPLA CROMADOS</t>
    </r>
    <r>
      <rPr>
        <sz val="10"/>
        <color rgb="FF000000"/>
        <rFont val="Calibri"/>
        <family val="0"/>
        <charset val="1"/>
      </rPr>
      <t xml:space="preserve">, INSTALADO EM RESERVAÇÃO DE ÁGUA DE EDIFICAÇÃO QUE POSSUA RESERVATÓRIO DE FIBRA/FIBROCIMENTO _x005F_x005F_x005F_x005F_x0096_ FORNECIMENTO E INSTALAÇÃO. AF_06/2016</t>
    </r>
  </si>
  <si>
    <t xml:space="preserve">3.2.3.19</t>
  </si>
  <si>
    <t xml:space="preserve">TUBO ESGOTO</t>
  </si>
  <si>
    <t xml:space="preserve">TUBO PVC, SERIE NORMAL, ESGOTO PREDIAL, DN 40 MM, FORNECIDO E INSTALADO EM RAMAL DE DESCARGA OU RAMAL DE ESGOTO SANITÁRIO. AF_12/2014</t>
  </si>
  <si>
    <t xml:space="preserve">3.2.3.20</t>
  </si>
  <si>
    <t xml:space="preserve">TUBO PVC, SERIE NORMAL, ESGOTO PREDIAL, DN 50 MM, FORNECIDO E INSTALADO EM RAMAL DE DESCARGA OU RAMAL DE ESGOTO SANITÁRIO. AF_12/2014</t>
  </si>
  <si>
    <t xml:space="preserve">3.2.3.21</t>
  </si>
  <si>
    <t xml:space="preserve">89713</t>
  </si>
  <si>
    <t xml:space="preserve">TUBO PVC, SERIE NORMAL, ESGOTO PREDIAL, DN 75 MM, FORNECIDO E INSTALADO EM RAMAL DE DESCARGA OU RAMAL DE ESGOTO SANITÁRIO. AF_12/2014</t>
  </si>
  <si>
    <t xml:space="preserve">3.2.3.22</t>
  </si>
  <si>
    <t xml:space="preserve">TUBO PVC, SERIE NORMAL, ESGOTO PREDIAL, DN 100 MM, FORNECIDO E INSTALADO EM RAMAL DE DESCARGA OU RAMAL DE ESGOTO SANITÁRIO. AF_12/2014</t>
  </si>
  <si>
    <t xml:space="preserve">3.2.3.23</t>
  </si>
  <si>
    <t xml:space="preserve">CONEXÕES ESGOTO</t>
  </si>
  <si>
    <t xml:space="preserve">JOELHO 90 GRAUS, PVC, SERIE NORMAL, ESGOTO PREDIAL, DN 40 MM, JUNTA SOLDÁVEL, FORNECIDO E INSTALADO EM RAMAL DE DESCARGA OU RAMAL DE ESGOTO SANITÁRIO. AF_12/2014</t>
  </si>
  <si>
    <t xml:space="preserve">3.2.3.24</t>
  </si>
  <si>
    <t xml:space="preserve">JOELHO 90 GRAUS, PVC, SERIE NORMAL, ESGOTO PREDIAL, DN 50 MM, JUNTA ELÁSTICA, FORNECIDO E INSTALADO EM RAMAL DE DESCARGA OU RAMAL DE ESGOTO SANITÁRIO. AF_12/2014</t>
  </si>
  <si>
    <t xml:space="preserve">3.2.3.25</t>
  </si>
  <si>
    <t xml:space="preserve">89732</t>
  </si>
  <si>
    <t xml:space="preserve">JOELHO 45 GRAUS, PVC, SERIE NORMAL, ESGOTO PREDIAL, DN 50 MM, JUNTA ELÁSTICA, FORNECIDO E INSTALADO EM RAMAL DE DESCARGA OU RAMAL DE ESGOTO SANITÁRIO. AF_12/2014</t>
  </si>
  <si>
    <t xml:space="preserve">3.2.3.26</t>
  </si>
  <si>
    <t xml:space="preserve">JOELHO 90 GRAUS, PVC, SERIE NORMAL, ESGOTO PREDIAL, DN 100 MM, JUNTA ELÁSTICA, FORNECIDO E INSTALADO EM RAMAL DE DESCARGA OU RAMAL DE ESGOTO SANITÁRIO. AF_12/2014</t>
  </si>
  <si>
    <t xml:space="preserve">3.2.3.27</t>
  </si>
  <si>
    <t xml:space="preserve">89795</t>
  </si>
  <si>
    <t xml:space="preserve">JUNÇÃO SIMPLES, PVC, SERIE NORMAL, ESGOTO PREDIAL, DN 75 X 75 MM, JUNTA ELÁSTICA, FORNECIDO E INSTALADO EM RAMAL DE DESCARGA OU RAMAL DE ESGOTO SANITÁRIO. AF_12/2014</t>
  </si>
  <si>
    <t xml:space="preserve">3.2.3.28</t>
  </si>
  <si>
    <t xml:space="preserve">JUNÇÃO SIMPLES, PVC, SERIE NORMAL, ESGOTO PREDIAL, DN 100 X 100 MM, JUNTA ELÁSTICA, FORNECIDO E INSTALADO EM RAMAL DE DESCARGA OU RAMAL DE ESGOTO SANITÁRIO. AF_12/2014</t>
  </si>
  <si>
    <t xml:space="preserve">3.2.3.29</t>
  </si>
  <si>
    <t xml:space="preserve">SIFÃO PIA COZINHA</t>
  </si>
  <si>
    <t xml:space="preserve">SIFÃO DO TIPO GARRAFA/COPO EM PVC 1.1/4 X 1.1/2_x005F_x005F_x005F_x005F_x0094_ - FORNECIMENTO E INSTALAÇÃO. AF_01/2020</t>
  </si>
  <si>
    <t xml:space="preserve">3.2.3.30</t>
  </si>
  <si>
    <t xml:space="preserve">SIFÃO LAVATÓTÓRIOS</t>
  </si>
  <si>
    <t xml:space="preserve">86881</t>
  </si>
  <si>
    <t xml:space="preserve">SIFÃO DO TIPO GARRAFA EM METAL CROMADO 1 X 1.1/2_x005F_x005F_x005F_x005F_x0094_ - FORNECIMENTO E INSTALAÇÃO. AF_01/2020</t>
  </si>
  <si>
    <t xml:space="preserve">3.2.3.31</t>
  </si>
  <si>
    <t xml:space="preserve">RALO SIFONADO</t>
  </si>
  <si>
    <t xml:space="preserve">RALO SIFONADO, PVC, DN 100 X 40 MM, JUNTA SOLDÁVEL, FORNECIDO E INSTALADO EM RAMAL DE DESCARGA OU EM RAMAL DE ESGOTO SANITÁRIO. AF_12/2014</t>
  </si>
  <si>
    <t xml:space="preserve">3.2.3.32</t>
  </si>
  <si>
    <t xml:space="preserve">TAMPA RALO</t>
  </si>
  <si>
    <t xml:space="preserve">ins/11731</t>
  </si>
  <si>
    <t xml:space="preserve">GRELHA PVC BRANCA QUADRADA, 150 X 150 MM</t>
  </si>
  <si>
    <t xml:space="preserve">3.2.3.33</t>
  </si>
  <si>
    <t xml:space="preserve">CAIXA SIFONADA</t>
  </si>
  <si>
    <t xml:space="preserve">CAIXA SIFONADA, PVC, DN 100 X 100 X 50 MM, JUNTA ELÁSTICA, FORNECIDA E INSTALADA EM RAMAL DE DESCARGA OU EM RAMAL DE ESGOTO SANITÁRIO. AF_12/2014</t>
  </si>
  <si>
    <t xml:space="preserve">3.2.3.34</t>
  </si>
  <si>
    <t xml:space="preserve">CAIXA ESGOTO</t>
  </si>
  <si>
    <t xml:space="preserve">97906</t>
  </si>
  <si>
    <t xml:space="preserve">CAIXA ENTERRADA HIDRÁULICA RETANGULAR, EM ALVENARIA COM BLOCOS DE CONCRETO, DIMENSÕES INTERNAS: 0,6X0,6X0,6 M PARA REDE DE ESGOTO. AF_05/2018</t>
  </si>
  <si>
    <t xml:space="preserve">3.2.3.35</t>
  </si>
  <si>
    <t xml:space="preserve">CAIXA GORDURA</t>
  </si>
  <si>
    <t xml:space="preserve">CAIXA DE GORDURA PEQUENA (CAPACIDADE: 19 L), CIRCULAR, EM PVC, DIÂMETRO INTERNO= 0,3 M. AF_05/2018</t>
  </si>
  <si>
    <t xml:space="preserve">3.2.3.36</t>
  </si>
  <si>
    <t xml:space="preserve">VALAS ESGOTO</t>
  </si>
  <si>
    <t xml:space="preserve">ESCAVAÇÃO MANUAL DE VALA COM PROFUNDIDADE MENOR OU IGUAL A 1,30 M. AF_03/2016</t>
  </si>
  <si>
    <t xml:space="preserve">3.2.3.37</t>
  </si>
  <si>
    <t xml:space="preserve">REATERRO </t>
  </si>
  <si>
    <t xml:space="preserve">96995</t>
  </si>
  <si>
    <t xml:space="preserve">REATERRO MANUAL APILOADO COM SOQUETE. AF_10/2017</t>
  </si>
  <si>
    <t xml:space="preserve">3.2.3.38</t>
  </si>
  <si>
    <t xml:space="preserve">CONTRAPISO VALAS</t>
  </si>
  <si>
    <t xml:space="preserve">LASTRO DE CONCRETO MAGRO, APLICADO EM PISOS OU RADIERS, ESPESSURA DE 3 CM. AF_07/2016</t>
  </si>
  <si>
    <t xml:space="preserve">3.2.3.39</t>
  </si>
  <si>
    <t xml:space="preserve">GÁS</t>
  </si>
  <si>
    <t xml:space="preserve">COMP.04</t>
  </si>
  <si>
    <t xml:space="preserve">ABRIGO COMPLETO PARA BOTIJÃO DE GÁS TIPO P13 EXECUTADO EM ALVENARIA COM COBERTURA EM LAJE, PORTA DE FERRO E GRADES DE VENTILAÇÃO.</t>
  </si>
  <si>
    <t xml:space="preserve">3.2.3.40</t>
  </si>
  <si>
    <t xml:space="preserve">INS/11756</t>
  </si>
  <si>
    <t xml:space="preserve">REGISTRO OU REGULADOR DE GAS COZINHA, VAZAO DE 2 KG/H, 2,8 KPA</t>
  </si>
  <si>
    <t xml:space="preserve">3.2.3.41</t>
  </si>
  <si>
    <t xml:space="preserve">11927</t>
  </si>
  <si>
    <t xml:space="preserve">ADAPT - ABRACADEIRA, GALVANIZADA/ZINCADA, ROSCA SEM FIM, PARAFUSO INOX, LARGURA FITA *12,6 A *14 MM, D = 2" A 2 1/2"</t>
  </si>
  <si>
    <t xml:space="preserve">3.2.3.42</t>
  </si>
  <si>
    <t xml:space="preserve">TUBO, PEX, MULTICAMADA, DN 26, INSTALADO EM IMPLANTAÇÃO DE INSTALAÇÕES DE GÁS - FORNECIMENTO E INSTALAÇÃO. AF_01/2020</t>
  </si>
  <si>
    <t xml:space="preserve">3.2.4</t>
  </si>
  <si>
    <t xml:space="preserve">ESQUADRIAS</t>
  </si>
  <si>
    <t xml:space="preserve">3.2.4.1</t>
  </si>
  <si>
    <t xml:space="preserve">PORTAS DE MADEIRA (0,9X2,1M)</t>
  </si>
  <si>
    <t xml:space="preserve">90793</t>
  </si>
  <si>
    <t xml:space="preserve">KIT DE PORTA-PRONTA DE MADEIRA EM ACABAMENTO MELAMÍNICO BRANCO, FOLHA PESADA OU SUPERPESADA, 90X210CM, EXCLUSIVE FECHADURA, FIXAÇÃO COM PREENCHIMENTO TOTAL DE ESPUMA EXPANSIVA - FORNECIMENTO E INSTALAÇÃO. AF_12/2019</t>
  </si>
  <si>
    <t xml:space="preserve">3.2.4.2</t>
  </si>
  <si>
    <t xml:space="preserve">PORTAS DE MADEIRA (0,9X2,1M) - 3UN</t>
  </si>
  <si>
    <t xml:space="preserve">3.2.4.3</t>
  </si>
  <si>
    <t xml:space="preserve">PORTAS DE ALUMINIO (0,9X2,1M) – 1UN</t>
  </si>
  <si>
    <t xml:space="preserve">PORTA EM ALUMÍNIO DE ABRIR TIPO VENEZIANA COM GUARNIÇÃO, FIXAÇÃO COM PARAFUSOS - FORNECIMENTO E INSTALAÇÃO.</t>
  </si>
  <si>
    <t xml:space="preserve">3.2.4.4</t>
  </si>
  <si>
    <t xml:space="preserve">BATENTE - HALL DOS BANHEIROS, DEPÓSITO E ARMAZENAMENTO (0,9X2,0M) - 3UN</t>
  </si>
  <si>
    <t xml:space="preserve">BATENTE PARA PORTA DE MADEIRA, PADRÃO MÉDIO - FORNECIMENTO E MONTAGEM.</t>
  </si>
  <si>
    <t xml:space="preserve">3.2.4.5</t>
  </si>
  <si>
    <t xml:space="preserve">JANELA TIPO MAXIM AR (1,2X0,5M) – 2UN</t>
  </si>
  <si>
    <t xml:space="preserve">JANELA DE ALUMÍNIO TIPO MAXIM-AR, COM VIDROS, BATENTE E FERRAGENS. EXCLUSIVE ALIZAR, ACABAMENTO E CONTRAMARCO. FORNECIMENTO E INSTALAÇÃO.</t>
  </si>
  <si>
    <t xml:space="preserve">3.2.4.6</t>
  </si>
  <si>
    <t xml:space="preserve">JANELA TIPO MAXIM AR (1,5X0,4) - 1UN</t>
  </si>
  <si>
    <t xml:space="preserve">3.2.4.7</t>
  </si>
  <si>
    <t xml:space="preserve">JANELA TIPO MAXIM AR (1,5X0,7) - 2UN</t>
  </si>
  <si>
    <t xml:space="preserve">3.2.4.8</t>
  </si>
  <si>
    <t xml:space="preserve">JANELA TIPO MAXIM AR (2,0X0,7) - 3UN</t>
  </si>
  <si>
    <t xml:space="preserve">3.2.4.9</t>
  </si>
  <si>
    <t xml:space="preserve">JANELA "BLINDEX" (2,0X1,6)</t>
  </si>
  <si>
    <t xml:space="preserve">COMP.08</t>
  </si>
  <si>
    <t xml:space="preserve">JANELA "BLINDEX" COM VIDRO TEMP. 6MM - FORNECIMENTO E INSTALAÇÃO.</t>
  </si>
  <si>
    <t xml:space="preserve">3.2.4.10</t>
  </si>
  <si>
    <t xml:space="preserve">JANELA BLINDEX - SALÃO (REAPROVEITAMENTO)</t>
  </si>
  <si>
    <t xml:space="preserve">COMP. 06</t>
  </si>
  <si>
    <t xml:space="preserve">INSTALAÇÃO DE JANELA BLINDEX </t>
  </si>
  <si>
    <t xml:space="preserve">3.2.4.11</t>
  </si>
  <si>
    <t xml:space="preserve">SOLEIRAS JANELAS NOVAS CANTINA</t>
  </si>
  <si>
    <t xml:space="preserve">SOLEIRA EM GRANITO, LARGURA 15 CM, ESPESSURA 2,0 CM.</t>
  </si>
  <si>
    <t xml:space="preserve">3.2.4.12</t>
  </si>
  <si>
    <t xml:space="preserve">VERGA E CONTRAVERGAS</t>
  </si>
  <si>
    <t xml:space="preserve">3.2.5</t>
  </si>
  <si>
    <t xml:space="preserve">ACABAMENTOS ALVENARIA</t>
  </si>
  <si>
    <t xml:space="preserve">3.2.5.1</t>
  </si>
  <si>
    <t xml:space="preserve">CHAPISCO - ALVENARIA (PAREDES NOVAS)</t>
  </si>
  <si>
    <t xml:space="preserve">3.2.5.2</t>
  </si>
  <si>
    <t xml:space="preserve">MASSA ÚNICA - ALVENARIA (PAREDES NOVAS)</t>
  </si>
  <si>
    <t xml:space="preserve">3.2.6</t>
  </si>
  <si>
    <t xml:space="preserve">PINTURAS</t>
  </si>
  <si>
    <t xml:space="preserve">PAREDES</t>
  </si>
  <si>
    <t xml:space="preserve">3.2.6.1</t>
  </si>
  <si>
    <t xml:space="preserve">PREPARAÇÃO PARA RECEBIMENTO DA PINTURA </t>
  </si>
  <si>
    <t xml:space="preserve">88485
</t>
  </si>
  <si>
    <t xml:space="preserve">APLICAÇÃO DE FUNDO SELADOR ACRÍLICO EM PAREDES, UMA DEMÃO. 
</t>
  </si>
  <si>
    <t xml:space="preserve">3.2.6.2</t>
  </si>
  <si>
    <t xml:space="preserve">PREPARO PINTURA INTERNA</t>
  </si>
  <si>
    <t xml:space="preserve">APLICAÇÃO E LIXAMENTO DE MASSA LÁTEX EM PAREDES, UMA DEMÃO. </t>
  </si>
  <si>
    <t xml:space="preserve">3.2.6.3</t>
  </si>
  <si>
    <t xml:space="preserve">PINTURA INTERNA</t>
  </si>
  <si>
    <r>
      <rPr>
        <sz val="10"/>
        <color rgb="FF000000"/>
        <rFont val="Calibri"/>
        <family val="0"/>
        <charset val="1"/>
      </rPr>
      <t xml:space="preserve">APLICAÇÃO MANUAL DE PINTURA COM TINTA LÁTEX</t>
    </r>
    <r>
      <rPr>
        <b val="true"/>
        <sz val="11"/>
        <rFont val="Cambria"/>
        <family val="0"/>
        <charset val="1"/>
      </rPr>
      <t xml:space="preserve"> PVA</t>
    </r>
    <r>
      <rPr>
        <sz val="10"/>
        <color rgb="FF000000"/>
        <rFont val="Calibri"/>
        <family val="0"/>
        <charset val="1"/>
      </rPr>
      <t xml:space="preserve"> EM PAREDES, DUAS DEMÃOS. AF_06/2014</t>
    </r>
  </si>
  <si>
    <t xml:space="preserve">TETO</t>
  </si>
  <si>
    <t xml:space="preserve">3.2.6.4</t>
  </si>
  <si>
    <t xml:space="preserve">3.2.6.5</t>
  </si>
  <si>
    <t xml:space="preserve">PINTURA – TETO</t>
  </si>
  <si>
    <t xml:space="preserve">APLICAÇÃO MANUAL DE PINTURA COM TINTA LÁTEX PVA EM TETO, DUAS DEMÃOS. </t>
  </si>
  <si>
    <t xml:space="preserve">3.2.7</t>
  </si>
  <si>
    <t xml:space="preserve">REVESTIMENTOS</t>
  </si>
  <si>
    <t xml:space="preserve">3.2.7.1</t>
  </si>
  <si>
    <t xml:space="preserve">REVESTIMENTO CERÂMICO – PISO GERAL</t>
  </si>
  <si>
    <t xml:space="preserve">REVESTIMENTO CERÂMICO PARA PISO COM PLACAS TIPO ESMALTADA EXTRA DE DIMENSÕES 45X45 CM APLICADA EM AMBIENTES DE ÁREA MAIOR QUE 10 M2.</t>
  </si>
  <si>
    <t xml:space="preserve">3.2.7.2</t>
  </si>
  <si>
    <t xml:space="preserve">RODAPÉ CERÂMICO - h=0,15m</t>
  </si>
  <si>
    <t xml:space="preserve">4</t>
  </si>
  <si>
    <t xml:space="preserve">3.2.7.3</t>
  </si>
  <si>
    <t xml:space="preserve">REVESTIMENTO CERÂMICO – PAREDES DOS BANHEIROS, COZINHA, PAREDE DO HALL E ATRÁS DO TANQUE</t>
  </si>
  <si>
    <t xml:space="preserve">REVESTIMENTO CERÂMICO PARA PAREDES INTERNAS COM PLACAS TIPO ESMALTADA EXTRA DE DIMENSÕES 20X20 CM APLICADAS EM AMBIENTES DE ÁREA MAIOR QUE 5 M² NA ALTURA INTEIRA DAS PAREDES.</t>
  </si>
  <si>
    <t xml:space="preserve">3.2.7.4</t>
  </si>
  <si>
    <t xml:space="preserve">SOLEIRAS</t>
  </si>
  <si>
    <t xml:space="preserve">5,4</t>
  </si>
  <si>
    <t xml:space="preserve">3.2.8</t>
  </si>
  <si>
    <t xml:space="preserve">BANCADAS</t>
  </si>
  <si>
    <t xml:space="preserve">3.2.8.1</t>
  </si>
  <si>
    <t xml:space="preserve">ALVENARIA DAS BASES DAS BANCADAS</t>
  </si>
  <si>
    <t xml:space="preserve">ALVENARIA DE VEDAÇÃO DE BLOCOS CERÂMICOS MACIÇOS DE 5X10X20CM (ESPESSURA 10CM) E ARGAMASSA DE ASSENTAMENTO COM PREPARO EM BETONEIRA. </t>
  </si>
  <si>
    <t xml:space="preserve">1,2</t>
  </si>
  <si>
    <t xml:space="preserve">3.2.8.2</t>
  </si>
  <si>
    <t xml:space="preserve">CHAPISCO DAS BASES DAS BANCADA</t>
  </si>
  <si>
    <t xml:space="preserve">CHAPISCO APLICADO EM ALVENARIAS E ESTRUTURAS DE CONCRETO INTERNAS, COM COLHER DE PEDREIRO.  ARGAMASSA TRAÇO 1:3 COM PREPARO EM BETONEIRA 400L.</t>
  </si>
  <si>
    <t xml:space="preserve">2,45</t>
  </si>
  <si>
    <t xml:space="preserve">3.2.8.3</t>
  </si>
  <si>
    <t xml:space="preserve">MASSA ÚNICA APLICADA NAS BASES DAS BANCADA</t>
  </si>
  <si>
    <t xml:space="preserve">EMBOÇO OU MASSA ÚNICA EM ARGAMASSA TRAÇO 1:2:8, PREPARO MANUAL, APLICADA MANUALMENTE EM PANOS CEGOS DE FACHADA (SEM PRESENÇA DE VÃOS), ESPESSURA DE 25 MM. </t>
  </si>
  <si>
    <t xml:space="preserve">3.2.8.4</t>
  </si>
  <si>
    <t xml:space="preserve">3.2.8.5</t>
  </si>
  <si>
    <t xml:space="preserve">PREPARO PINTURA </t>
  </si>
  <si>
    <t xml:space="preserve">3.2.8.6</t>
  </si>
  <si>
    <t xml:space="preserve">PINTURA</t>
  </si>
  <si>
    <t xml:space="preserve">3.2.8.7</t>
  </si>
  <si>
    <t xml:space="preserve">LAJE – TAMPO DA BANCADA</t>
  </si>
  <si>
    <t xml:space="preserve">74202/1</t>
  </si>
  <si>
    <t xml:space="preserve">LAJE PRE-MOLDADA P/FORRO, SOBRECARGA 100KG/M2, VAOS ATE 3,50M/E=8CM, C/LAJOTAS E CAP.C/CONC FCK=20MPA, 3CM, INTER-EIXO 38CM, C/ESCORAMENTO (REAPR.3X) E FERRAGEM NEGATIVA </t>
  </si>
  <si>
    <t xml:space="preserve">2,25</t>
  </si>
  <si>
    <t xml:space="preserve">3.2.8.8</t>
  </si>
  <si>
    <t xml:space="preserve">EMBOÇO PARA RECEBIMENTO DA PEDRA</t>
  </si>
  <si>
    <t xml:space="preserve">EMBOÇO, PARA RECEBIMENTO DE CERÂMICA, EM ARGAMASSA TRAÇO 1:2:8, PREPARO MECÂNICO COM BETONEIRA 400L, APLICADO MANUALMENTE EM FACES INTERNAS DE PAREDES, PARA AMBIENTE COM ÁREA  MAIOR QUE 10M2, ESPESSURA DE 20MM, COM EXECUÇÃO DE TALISCAS. </t>
  </si>
  <si>
    <t xml:space="preserve">3.2.8.9</t>
  </si>
  <si>
    <t xml:space="preserve">GRANITO - BANCADA DO HALL DOS BANHEIROS C/ RODABANDA h=10cm</t>
  </si>
  <si>
    <t xml:space="preserve">BANCADA DE GRANITO CINZA POLIDO - FORNECIMENTO E INSTALAÇÃO. </t>
  </si>
  <si>
    <t xml:space="preserve">3.2.8.10</t>
  </si>
  <si>
    <t xml:space="preserve">GRANITO - BANCADA DA COZINHA</t>
  </si>
  <si>
    <t xml:space="preserve">(ADAPTADO P/ M² - SEM MÃO FRANCESA) BANCADA DE GRANITO CINZA POLIDO - FORNECIMENTO E INSTALAÇÃO. </t>
  </si>
  <si>
    <t xml:space="preserve">3.2.9</t>
  </si>
  <si>
    <t xml:space="preserve">SANITÁRIOS (ACESSÓRIOS)</t>
  </si>
  <si>
    <t xml:space="preserve">3.2.9.1</t>
  </si>
  <si>
    <t xml:space="preserve">ESPELHO (1,5X0,9M)</t>
  </si>
  <si>
    <t xml:space="preserve">ESPELHO CRISTAL, ESPESSURA 4MM, COM PARAFUSOS DE FIXACAO, SEM MOLDURA</t>
  </si>
  <si>
    <t xml:space="preserve">3.2.9.2</t>
  </si>
  <si>
    <t xml:space="preserve">ASSENTO SANITÁRIO</t>
  </si>
  <si>
    <t xml:space="preserve">ASSENTO SANITÁRIO CONVENCIONAL - FORNECIMENTO E INSTALACAO.</t>
  </si>
  <si>
    <t xml:space="preserve">3.2.9.3</t>
  </si>
  <si>
    <t xml:space="preserve">PAPELEIRA</t>
  </si>
  <si>
    <t xml:space="preserve">37400
INSUMO</t>
  </si>
  <si>
    <t xml:space="preserve">PAPELEIRA PLASTICA TIPO DISPENSER PARA PAPEL HIGIENICO ROLAO</t>
  </si>
  <si>
    <t xml:space="preserve">3.2.9.4</t>
  </si>
  <si>
    <t xml:space="preserve">SABONETEIRA</t>
  </si>
  <si>
    <t xml:space="preserve">95547</t>
  </si>
  <si>
    <t xml:space="preserve">SABONETEIRA PLASTICA TIPO DISPENSER PARA SABONETE LIQUIDO COM RESERVATORIO 800 A 1500 ML, INCLUSO FIXAÇÃO. 
</t>
  </si>
  <si>
    <t xml:space="preserve">3.2.9.5</t>
  </si>
  <si>
    <t xml:space="preserve">TOALHEIRO</t>
  </si>
  <si>
    <t xml:space="preserve">37401 
INSUMO</t>
  </si>
  <si>
    <t xml:space="preserve">TOALHEIRO PLASTICO TIPO DISPENSER PARA PAPEL TOALHA INTERFOLHADO</t>
  </si>
  <si>
    <t xml:space="preserve">3.2.9.6</t>
  </si>
  <si>
    <t xml:space="preserve">BARRA DE APOIO 60CM</t>
  </si>
  <si>
    <t xml:space="preserve">BARRA DE APOIO RETA, EM ALUMINIO, COMPRIMENTO 60 CM, FIXADA NA PAREDE - FORNECIMENTO E INSTALAÇÃO.</t>
  </si>
  <si>
    <t xml:space="preserve">6</t>
  </si>
  <si>
    <t xml:space="preserve">3.2.9.7</t>
  </si>
  <si>
    <t xml:space="preserve">BARRA DE APOIO 70CM</t>
  </si>
  <si>
    <t xml:space="preserve">BARRA DE APOIO RETA, EM ALUMINIO, COMPRIMENTO 70 CM, FIXADA NA PAREDE - FORNECIMENTO E INSTALAÇÃO.</t>
  </si>
  <si>
    <t xml:space="preserve">3.2.9.8</t>
  </si>
  <si>
    <t xml:space="preserve">BARRA DE APOIO 80CM</t>
  </si>
  <si>
    <t xml:space="preserve">BARRA DE APOIO RETA, EM ALUMINIO, COMPRIMENTO 80 CM, FIXADA NA PAREDE - FORNECIMENTO E INSTALAÇÃO.</t>
  </si>
  <si>
    <t xml:space="preserve">CLÍNICA DE FISIOTERAPIA</t>
  </si>
  <si>
    <t xml:space="preserve">4.1</t>
  </si>
  <si>
    <t xml:space="preserve">4.2</t>
  </si>
  <si>
    <t xml:space="preserve">FECHAMENTO VÃOS JANELA</t>
  </si>
  <si>
    <t xml:space="preserve">4.3</t>
  </si>
  <si>
    <t xml:space="preserve">4.4</t>
  </si>
  <si>
    <t xml:space="preserve">FECHAMENTO VÃO JANELA</t>
  </si>
  <si>
    <t xml:space="preserve">4.5</t>
  </si>
  <si>
    <t xml:space="preserve">4.6</t>
  </si>
  <si>
    <t xml:space="preserve">REMOÇÃO PISO</t>
  </si>
  <si>
    <t xml:space="preserve">4.7</t>
  </si>
  <si>
    <t xml:space="preserve">REGULARIZAR SUPERFÍCIE BLOCOS</t>
  </si>
  <si>
    <t xml:space="preserve">3,6</t>
  </si>
  <si>
    <t xml:space="preserve">4.8</t>
  </si>
  <si>
    <t xml:space="preserve">NOVA FAIXA PISO</t>
  </si>
  <si>
    <t xml:space="preserve">22</t>
  </si>
  <si>
    <t xml:space="preserve">4.9</t>
  </si>
  <si>
    <t xml:space="preserve">12</t>
  </si>
  <si>
    <t xml:space="preserve">4.10</t>
  </si>
  <si>
    <t xml:space="preserve">5</t>
  </si>
  <si>
    <t xml:space="preserve">SALA FUNDOS RAMPA</t>
  </si>
  <si>
    <t xml:space="preserve">5.1</t>
  </si>
  <si>
    <t xml:space="preserve">FECHAMENTO VÃO PORTA SALA</t>
  </si>
  <si>
    <t xml:space="preserve">87479</t>
  </si>
  <si>
    <t xml:space="preserve">ALVENARIA DE VEDAÇÃO DE BLOCOS CERÂMICOS FURADOS NA VERTICAL DE 14X19X39CM (ESPESSURA 14CM) DE PAREDES COM ÁREA LÍQUIDA MAIOR OU IGUAL A 6M² SEM VÃOS E ARGAMASSA DE ASSENTAMENTO COM PREPARO EM BETONEIRA. AF_06/2014</t>
  </si>
  <si>
    <t xml:space="preserve">5.2</t>
  </si>
  <si>
    <t xml:space="preserve">5.3</t>
  </si>
  <si>
    <t xml:space="preserve">5.4</t>
  </si>
  <si>
    <t xml:space="preserve">LABORATÓRIO INFORMÁTICA</t>
  </si>
  <si>
    <t xml:space="preserve">6.1</t>
  </si>
  <si>
    <t xml:space="preserve">6.1.1</t>
  </si>
  <si>
    <t xml:space="preserve">REPARO JUNTA PILAR ALVENARIAS - DESCASCAR 60cm</t>
  </si>
  <si>
    <t xml:space="preserve">6.1.2</t>
  </si>
  <si>
    <t xml:space="preserve">REPARO JUNTA PILAR </t>
  </si>
  <si>
    <t xml:space="preserve">6.1.3</t>
  </si>
  <si>
    <t xml:space="preserve">REPARO JUNTA PILAR ALVENARIA - REBOCO COM TELA</t>
  </si>
  <si>
    <t xml:space="preserve">6.1.4</t>
  </si>
  <si>
    <t xml:space="preserve">ACABAMENTO REPARO</t>
  </si>
  <si>
    <t xml:space="preserve">6.1.5</t>
  </si>
  <si>
    <t xml:space="preserve">6.1.6</t>
  </si>
  <si>
    <t xml:space="preserve">ABERTURA DE ÁREA PARA VERGA</t>
  </si>
  <si>
    <t xml:space="preserve">6.1.7</t>
  </si>
  <si>
    <t xml:space="preserve">VERGA E CONTRAVERGAS NOVAS</t>
  </si>
  <si>
    <t xml:space="preserve">6.1.8</t>
  </si>
  <si>
    <t xml:space="preserve">JANELAS NOVAS</t>
  </si>
  <si>
    <t xml:space="preserve">6.1.9</t>
  </si>
  <si>
    <t xml:space="preserve">VIGA CINTA SUPERIOR</t>
  </si>
  <si>
    <t xml:space="preserve">93204</t>
  </si>
  <si>
    <t xml:space="preserve">CINTA DE AMARRAÇÃO DE ALVENARIA MOLDADA IN LOCO EM CONCRETO. AF_03/2016</t>
  </si>
  <si>
    <t xml:space="preserve">6.1.10</t>
  </si>
  <si>
    <t xml:space="preserve">ACABAMENTO VIGA CINTA</t>
  </si>
  <si>
    <t xml:space="preserve">6.1.11</t>
  </si>
  <si>
    <t xml:space="preserve">6.1.12</t>
  </si>
  <si>
    <t xml:space="preserve">6.1.13</t>
  </si>
  <si>
    <t xml:space="preserve">6.1.14</t>
  </si>
  <si>
    <t xml:space="preserve">6.1.15</t>
  </si>
  <si>
    <t xml:space="preserve">6.1.16</t>
  </si>
  <si>
    <t xml:space="preserve">6.1.17</t>
  </si>
  <si>
    <t xml:space="preserve">REINSTALAÇÃO AR COND. LAB</t>
  </si>
  <si>
    <t xml:space="preserve">Instalação até 3,0m de altura (costa a costa) acima de 18000 até 24000 BTUs</t>
  </si>
  <si>
    <t xml:space="preserve">6.2</t>
  </si>
  <si>
    <t xml:space="preserve">COBERTURA</t>
  </si>
  <si>
    <t xml:space="preserve">6.2.1</t>
  </si>
  <si>
    <t xml:space="preserve">REMOÇÃO TRAMA METÁLICA</t>
  </si>
  <si>
    <t xml:space="preserve">REMOÇÃO DE TRAMA METÁLICA PARA COBERTURA, DE FORMA MANUAL, SEM REAPROVEITAMENTO. AF_12/2017</t>
  </si>
  <si>
    <t xml:space="preserve">6.2.2</t>
  </si>
  <si>
    <t xml:space="preserve">REMOÇÃO DA COBERTURA  E TOLDOS</t>
  </si>
  <si>
    <t xml:space="preserve">REMOÇÃO DE TELHAS, DE FIBROCIMENTO, METÁLICA E CERÂMICA, DE FORMA MANUAL, SEM REAPROVEITAMENTO. AF_12/2017</t>
  </si>
  <si>
    <t xml:space="preserve">6.2.3</t>
  </si>
  <si>
    <t xml:space="preserve">ESTRUTURA MET </t>
  </si>
  <si>
    <t xml:space="preserve">TRAMA DE AÇO COMPOSTA POR TERÇAS PARA TELHADOS DE ATÉ 2 ÁGUAS PARA TELHA ONDULADA DE FIBROCIMENTO, METÁLICA, PLÁSTICA OU TERMOACÚSTICA, INCLUSO TRANSPORTE VERTICAL. AF_07/2019</t>
  </si>
  <si>
    <t xml:space="preserve">6.2.4</t>
  </si>
  <si>
    <t xml:space="preserve">ESTRUTURA MET  TRELIÇAS</t>
  </si>
  <si>
    <t xml:space="preserve">FABRICAÇÃO E INSTALAÇÃO DE TESOURA INTEIRA EM AÇO, VÃO DE 4 M, PARA TELHA ONDULADA DE FIBROCIMENTO, METÁLICA, PLÁSTICA OU TERMOACÚSTICA, INCLUSO IÇAMENTO. AF_12/2015</t>
  </si>
  <si>
    <t xml:space="preserve">6.2.5</t>
  </si>
  <si>
    <t xml:space="preserve">TELHAMENTO </t>
  </si>
  <si>
    <t xml:space="preserve">94216</t>
  </si>
  <si>
    <t xml:space="preserve">TELHAMENTO COM TELHA METÁLICA TERMOACÚSTICA E = 30 MM, COM ATÉ 2 ÁGUAS, INCLUSO IÇAMENTO. AF_07/2019</t>
  </si>
  <si>
    <t xml:space="preserve">6.2.6</t>
  </si>
  <si>
    <t xml:space="preserve">BEIRAL</t>
  </si>
  <si>
    <t xml:space="preserve">COMP.05</t>
  </si>
  <si>
    <t xml:space="preserve">BEIRAL EM "L" TELHA METÁLICA COM FECHAMENTO LATERAL PARA PROTEÇÃO MECÂNICA DA COBERTURA - INCLUSO TELHA, ESTRUTURAS E FIXAÇÃO.</t>
  </si>
  <si>
    <t xml:space="preserve">7</t>
  </si>
  <si>
    <t xml:space="preserve">ESTRUTURAS NOVAS</t>
  </si>
  <si>
    <t xml:space="preserve">7.1</t>
  </si>
  <si>
    <t xml:space="preserve">FUNDAÇÕES</t>
  </si>
  <si>
    <t xml:space="preserve">7.1.1</t>
  </si>
  <si>
    <t xml:space="preserve">ESCAVAÇÕES</t>
  </si>
  <si>
    <t xml:space="preserve">96523</t>
  </si>
  <si>
    <t xml:space="preserve">ESCAVAÇÃO MANUAL PARA BLOCO DE COROAMENTO OU SAPATA, COM PREVISÃO DE FÔRMA. AF_06/2017</t>
  </si>
  <si>
    <t xml:space="preserve">7.1.2</t>
  </si>
  <si>
    <t xml:space="preserve">ESTACA (12x5)</t>
  </si>
  <si>
    <t xml:space="preserve">101174</t>
  </si>
  <si>
    <t xml:space="preserve">ESTACA BROCA DE CONCRETO, DIÂMETRO DE 25CM, ESCAVAÇÃO MANUAL COM TRADO CONCHA, COM ARMADURA DE ARRANQUE. AF_05/2020</t>
  </si>
  <si>
    <t xml:space="preserve">7.1.3</t>
  </si>
  <si>
    <t xml:space="preserve">ESTACA (22*8)</t>
  </si>
  <si>
    <t xml:space="preserve">100896</t>
  </si>
  <si>
    <t xml:space="preserve">ESTACA ESCAVADA MECANICAMENTE, SEM FLUIDO ESTABILIZANTE, COM 25CM DE DIÂMETRO, CONCRETO LANÇADO POR CAMINHÃO BETONEIRA (EXCLUSIVE MOBILIZAÇÃO E DESMOBILIZAÇÃO). AF_01/2020</t>
  </si>
  <si>
    <t xml:space="preserve">7.1.4</t>
  </si>
  <si>
    <t xml:space="preserve">BLOCO - FORMA</t>
  </si>
  <si>
    <t xml:space="preserve">96531</t>
  </si>
  <si>
    <t xml:space="preserve">FABRICAÇÃO, MONTAGEM E DESMONTAGEM DE FÔRMA PARA BLOCO DE COROAMENTO, EM MADEIRA SERRADA, E=25 MM, 2 UTILIZAÇÕES. AF_06/2017</t>
  </si>
  <si>
    <t xml:space="preserve">7.1.5</t>
  </si>
  <si>
    <t xml:space="preserve">BLOCO - LASTRO BASE</t>
  </si>
  <si>
    <t xml:space="preserve">96617</t>
  </si>
  <si>
    <t xml:space="preserve">LASTRO DE CONCRETO MAGRO, APLICADO EM BLOCOS DE COROAMENTO OU SAPATAS, ESPESSURA DE 3 CM. AF_08/2017</t>
  </si>
  <si>
    <t xml:space="preserve">7.1.6</t>
  </si>
  <si>
    <t xml:space="preserve">BLOCOS - AÇO</t>
  </si>
  <si>
    <t xml:space="preserve">ARMAÇÃO DE BLOCO, VIGA BALDRAME OU SAPATA UTILIZANDO AÇO CA-50 DE 6,3 MM - MONTAGEM. AF_06/2017</t>
  </si>
  <si>
    <t xml:space="preserve">kg</t>
  </si>
  <si>
    <t xml:space="preserve">7.1.7</t>
  </si>
  <si>
    <t xml:space="preserve">ARMAÇÃO DE BLOCO, VIGA BALDRAME OU SAPATA UTILIZANDO AÇO CA-50 DE 10 MM - MONTAGEM. AF_06/2017</t>
  </si>
  <si>
    <t xml:space="preserve">7.1.8</t>
  </si>
  <si>
    <t xml:space="preserve">BLOCOS - CONCRETO</t>
  </si>
  <si>
    <t xml:space="preserve">94970</t>
  </si>
  <si>
    <t xml:space="preserve">CONCRETO FCK = 20MPA, TRAÇO 1:2,7:3 (CIMENTO/ AREIA MÉDIA/ BRITA 1) - PREPARO MECÂNICO COM BETONEIRA 600 L. AF_07/2016</t>
  </si>
  <si>
    <t xml:space="preserve">7.2</t>
  </si>
  <si>
    <t xml:space="preserve">PILARES </t>
  </si>
  <si>
    <t xml:space="preserve">7.2.1</t>
  </si>
  <si>
    <t xml:space="preserve">RASGOS ALVENARIAS </t>
  </si>
  <si>
    <t xml:space="preserve">97622</t>
  </si>
  <si>
    <t xml:space="preserve">DEMOLIÇÃO DE ALVENARIA DE BLOCO FURADO, DE FORMA MANUAL, SEM REAPROVEITAMENTO. AF_12/2017</t>
  </si>
  <si>
    <t xml:space="preserve">7.2.2</t>
  </si>
  <si>
    <t xml:space="preserve">FÔRMAS</t>
  </si>
  <si>
    <t xml:space="preserve">92263</t>
  </si>
  <si>
    <t xml:space="preserve">FABRICAÇÃO DE FÔRMA PARA PILARES E ESTRUTURAS SIMILARES, EM CHAPA DE MADEIRA COMPENSADA RESINADA, E = 17 MM. AF_12/2015</t>
  </si>
  <si>
    <t xml:space="preserve">m2</t>
  </si>
  <si>
    <t xml:space="preserve">7.2.3</t>
  </si>
  <si>
    <t xml:space="preserve">ARMAÇÃO </t>
  </si>
  <si>
    <t xml:space="preserve">92775</t>
  </si>
  <si>
    <t xml:space="preserve">ARMAÇÃO DE PILAR OU VIGA DE UMA ESTRUTURA CONVENCIONAL DE CONCRETO ARMADO EM UMA EDIFICAÇÃO TÉRREA OU SOBRADO UTILIZANDO AÇO CA-60 DE 5,0 MM - MONTAGEM. AF_12/2015</t>
  </si>
  <si>
    <t xml:space="preserve">7.2.4</t>
  </si>
  <si>
    <t xml:space="preserve">92776</t>
  </si>
  <si>
    <t xml:space="preserve">ARMAÇÃO DE PILAR OU VIGA DE UMA ESTRUTURA CONVENCIONAL DE CONCRETO ARMADO EM UMA EDIFICAÇÃO TÉRREA OU SOBRADO UTILIZANDO AÇO CA-50 DE 6,3 MM - MONTAGEM. AF_12/2015</t>
  </si>
  <si>
    <t xml:space="preserve">7.2.5</t>
  </si>
  <si>
    <t xml:space="preserve">92778</t>
  </si>
  <si>
    <t xml:space="preserve">ARMAÇÃO DE PILAR OU VIGA DE UMA ESTRUTURA CONVENCIONAL DE CONCRETO ARMADO EM UMA EDIFICAÇÃO TÉRREA OU SOBRADO UTILIZANDO AÇO CA-50 DE 10,0 MM - MONTAGEM. AF_12/2015</t>
  </si>
  <si>
    <t xml:space="preserve">7.2.6</t>
  </si>
  <si>
    <t xml:space="preserve">92779</t>
  </si>
  <si>
    <t xml:space="preserve">ARMAÇÃO DE PILAR OU VIGA DE UMA ESTRUTURA CONVENCIONAL DE CONCRETO ARMADO EM UMA EDIFICAÇÃO TÉRREA OU SOBRADO UTILIZANDO AÇO CA-50 DE 12,5 MM - MONTAGEM. AF_12/2015</t>
  </si>
  <si>
    <t xml:space="preserve">7.2.7</t>
  </si>
  <si>
    <t xml:space="preserve">CONCRETO</t>
  </si>
  <si>
    <t xml:space="preserve">CONCRETO FCK = 25MPA, TRAÇO 1:2,3:2,7 (CIMENTO/ AREIA MÉDIA/ BRITA 1) - PREPARO MECÂNICO COM BETONEIRA 400 L. AF_07/2016</t>
  </si>
  <si>
    <t xml:space="preserve">7.3</t>
  </si>
  <si>
    <t xml:space="preserve">VIGAS</t>
  </si>
  <si>
    <t xml:space="preserve">7.3.1</t>
  </si>
  <si>
    <t xml:space="preserve">VIGAS - CONCRETO</t>
  </si>
  <si>
    <t xml:space="preserve">7.3.2</t>
  </si>
  <si>
    <t xml:space="preserve">VIGAS - FÔRMA</t>
  </si>
  <si>
    <t xml:space="preserve">92265</t>
  </si>
  <si>
    <t xml:space="preserve">FABRICAÇÃO DE FÔRMA PARA VIGAS, EM CHAPA DE MADEIRA COMPENSADA RESINADA, E = 17 MM. AF_12/2015</t>
  </si>
  <si>
    <t xml:space="preserve">7.3.3</t>
  </si>
  <si>
    <t xml:space="preserve">7.3.4</t>
  </si>
  <si>
    <t xml:space="preserve">7.3.5</t>
  </si>
  <si>
    <t xml:space="preserve">ARMAÇÃO DE PILAR OU VIGA DE UMA ESTRUTURA CONVENCIONAL DE CONCRETO ARMADO EM UMA EDIFICAÇÃO TÉRREA OU SOBRADO UTILIZANDO AÇO CA-50 DE 8,0 MM - MONTAGEM. AF_12/2015</t>
  </si>
  <si>
    <t xml:space="preserve">7.3.6</t>
  </si>
  <si>
    <t xml:space="preserve">8</t>
  </si>
  <si>
    <t xml:space="preserve">COBERTURA LAB/RAMPA</t>
  </si>
  <si>
    <t xml:space="preserve">8.1</t>
  </si>
  <si>
    <t xml:space="preserve">DEMOLIÇÕES E RETIRADAS</t>
  </si>
  <si>
    <t xml:space="preserve">8.1.1</t>
  </si>
  <si>
    <t xml:space="preserve">DEMOLIÇÕES DE PLATIBANDA - EXTREMIDADE</t>
  </si>
  <si>
    <t xml:space="preserve">8.1.2</t>
  </si>
  <si>
    <t xml:space="preserve">DEMOLIÇÕES DE PLATIBANDA - ENTRE BLOCOS</t>
  </si>
  <si>
    <t xml:space="preserve">8.1.3</t>
  </si>
  <si>
    <t xml:space="preserve">REMOÇÃO DE ESTRUTURA DANIFICADA -TESOURA TESOURA ENTRE BLOCOS</t>
  </si>
  <si>
    <t xml:space="preserve">DEMOLIÇÃO DE PILARES E VIGAS EM CONCRETO ARMADO, DE FORMA MECANIZADA COM MARTELETE, SEM REAPROVEITAMENTO. AF_12/2017</t>
  </si>
  <si>
    <t xml:space="preserve">8.2</t>
  </si>
  <si>
    <t xml:space="preserve">PLATIBANDAS</t>
  </si>
  <si>
    <t xml:space="preserve">8.2.1</t>
  </si>
  <si>
    <t xml:space="preserve">ENTRE BOLOCOS</t>
  </si>
  <si>
    <t xml:space="preserve">8.2.1.1</t>
  </si>
  <si>
    <t xml:space="preserve">NOVA PLATIBANDA</t>
  </si>
  <si>
    <t xml:space="preserve">8.2.1.2</t>
  </si>
  <si>
    <t xml:space="preserve">8.2.1.3</t>
  </si>
  <si>
    <t xml:space="preserve">8.2.1.4</t>
  </si>
  <si>
    <t xml:space="preserve">8.2.1.5</t>
  </si>
  <si>
    <t xml:space="preserve">APLICAÇÃO MANUAL DE PINTURA COM TINTA LÁTEX ACRÍLICA EM PAREDES, DUAS DEMÃOS.</t>
  </si>
  <si>
    <t xml:space="preserve">8.2.1.6</t>
  </si>
  <si>
    <t xml:space="preserve">CINTA AMARRAÇÃO</t>
  </si>
  <si>
    <t xml:space="preserve">8.2.1.7</t>
  </si>
  <si>
    <t xml:space="preserve">TESOURAS CONCRETO PRÉ MOLDADO - SUBSTITUIÇÃO 2 PEÇAS</t>
  </si>
  <si>
    <t xml:space="preserve">PEÇA RETANGULAR PRÉ-MOLDADA, VOLUME DE CONCRETO DE 30 A 70 LITROS , TAXA DE AÇO APROXIMADA DE 70KG/M³. AF_01/2018</t>
  </si>
  <si>
    <t xml:space="preserve">8.2.1.8</t>
  </si>
  <si>
    <t xml:space="preserve">TESOURAS CONCRETO PRÉ MOLDADO - SUBSTITUIÇÃO 2 PEÇAS - IÇAMENTO</t>
  </si>
  <si>
    <t xml:space="preserve">93287</t>
  </si>
  <si>
    <t xml:space="preserve">GUINDASTE HIDRÁULICO AUTOPROPELIDO, COM LANÇA TELESCÓPICA 40 M, CAPACIDADE MÁXIMA 60 T, POTÊNCIA 260 KW - CHP DIURNO. AF_03/2016</t>
  </si>
  <si>
    <t xml:space="preserve">h</t>
  </si>
  <si>
    <t xml:space="preserve">8.2.1.9</t>
  </si>
  <si>
    <t xml:space="preserve">RUFO CHAPÉU</t>
  </si>
  <si>
    <t xml:space="preserve">100327</t>
  </si>
  <si>
    <t xml:space="preserve">RUFO EXTERNO/INTERNO EM CHAPA DE AÇO GALVANIZADO NÚMERO 26, CORTE DE 33 CM, INCLUSO IÇAMENTO. AF_07/2019</t>
  </si>
  <si>
    <t xml:space="preserve">8.2.1.10</t>
  </si>
  <si>
    <t xml:space="preserve">CONTRARUFO</t>
  </si>
  <si>
    <t xml:space="preserve">94228</t>
  </si>
  <si>
    <t xml:space="preserve">CALHA EM CHAPA DE AÇO GALVANIZADO NÚMERO 24, DESENVOLVIMENTO DE 50 CM, INCLUSO TRANSPORTE VERTICAL. AF_07/2019</t>
  </si>
  <si>
    <t xml:space="preserve">8.2.2</t>
  </si>
  <si>
    <t xml:space="preserve">EXTREMIDADE</t>
  </si>
  <si>
    <t xml:space="preserve">8.2.2.1</t>
  </si>
  <si>
    <t xml:space="preserve">8.2.2.2</t>
  </si>
  <si>
    <t xml:space="preserve">8.2.2.3</t>
  </si>
  <si>
    <t xml:space="preserve">8.2.2.4</t>
  </si>
  <si>
    <t xml:space="preserve">8.2.2.5</t>
  </si>
  <si>
    <t xml:space="preserve">8.2.2.6</t>
  </si>
  <si>
    <t xml:space="preserve">AMARRAÇÃO</t>
  </si>
  <si>
    <t xml:space="preserve">8.2.2.7</t>
  </si>
  <si>
    <t xml:space="preserve">8.2.2.8</t>
  </si>
  <si>
    <t xml:space="preserve">8.2.3</t>
  </si>
  <si>
    <t xml:space="preserve">TRAMA E TELHAMENTO</t>
  </si>
  <si>
    <t xml:space="preserve">8.2.3.1</t>
  </si>
  <si>
    <t xml:space="preserve">ESTRUTURA MET TRAMA  - TERÇAS</t>
  </si>
  <si>
    <t xml:space="preserve">8.2.3.2</t>
  </si>
  <si>
    <t xml:space="preserve">ESTRUTURA MET TESOURAS (4) </t>
  </si>
  <si>
    <t xml:space="preserve">FABRICAÇÃO E INSTALAÇÃO DE TESOURA (INTEIRA OU MEIA) EM AÇO, VÃOS MAIORES QUE 6,0 M E MENORES QUE 12,0 M, INCLUSO IÇAMENTO. AF_07/2019</t>
  </si>
  <si>
    <t xml:space="preserve">8.2.3.3</t>
  </si>
  <si>
    <t xml:space="preserve">CONTRAVENTAMENTO</t>
  </si>
  <si>
    <t xml:space="preserve">100767</t>
  </si>
  <si>
    <t xml:space="preserve">CONTRAVENTAMENTO COM CANTONEIRAS DE AÇO, ABAS IGUAIS, COM CONEXÕES PARAFUSADAS, INCLUSOS MÃO DE OBRA, TRANSPORTE E IÇAMENTO UTILIZANDO TALHA MANUAL, PARA EDIFÍCIOS DE ATÉ 2 PAVIMENTOS - FORNECIMENTO E INSTALAÇÃO. AF_01/2020_P</t>
  </si>
  <si>
    <t xml:space="preserve">8.2.3.4</t>
  </si>
  <si>
    <t xml:space="preserve">TELHAMENTO</t>
  </si>
  <si>
    <t xml:space="preserve">8.2.3.5</t>
  </si>
  <si>
    <t xml:space="preserve">CUMEEIRAS</t>
  </si>
  <si>
    <t xml:space="preserve">CUMEEIRA PARA TELHA DE FIBROCIMENTO ESTRUTURAL E = 6 MM, INCLUSO ACESSÓRIOS DE FIXAÇÃO E IÇAMENTO. AF_07/2019</t>
  </si>
  <si>
    <t xml:space="preserve">8.2.3.6</t>
  </si>
  <si>
    <t xml:space="preserve">FECHAMENTO LATERAL ENTRE RAMPA E LAB</t>
  </si>
  <si>
    <t xml:space="preserve">94213</t>
  </si>
  <si>
    <t xml:space="preserve">TELHAMENTO COM TELHA DE AÇO/ALUMÍNIO E = 0,5 MM, COM ATÉ 2 ÁGUAS, INCLUSO IÇAMENTO. AF_07/2019</t>
  </si>
  <si>
    <t xml:space="preserve">8.2.3.7</t>
  </si>
  <si>
    <t xml:space="preserve">9</t>
  </si>
  <si>
    <t xml:space="preserve">COBERTURA BIBLIO/ACADEMIA</t>
  </si>
  <si>
    <t xml:space="preserve">9.1</t>
  </si>
  <si>
    <t xml:space="preserve">9.1.1</t>
  </si>
  <si>
    <t xml:space="preserve">REMOÇÃO DE ESTRUTURA DANIFICADA - TRAMA METÁLICA</t>
  </si>
  <si>
    <t xml:space="preserve">9.1.2</t>
  </si>
  <si>
    <t xml:space="preserve">REMOÇÃO DA COBERTURA EXISTENTE RESTANTE</t>
  </si>
  <si>
    <t xml:space="preserve">9.1.3</t>
  </si>
  <si>
    <t xml:space="preserve">RETIRADA DE ESTRUTURA DANIFICADA - ACADEMIA -VIGAS TESOURA 2X 8</t>
  </si>
  <si>
    <t xml:space="preserve">9.2</t>
  </si>
  <si>
    <t xml:space="preserve">9.2.1</t>
  </si>
  <si>
    <t xml:space="preserve">ESTRUTURA MET - TRAMA </t>
  </si>
  <si>
    <t xml:space="preserve">9.2.2</t>
  </si>
  <si>
    <t xml:space="preserve">ESTRUTURA MET CONTRAVENTAMENTOS</t>
  </si>
  <si>
    <t xml:space="preserve">9.2.3</t>
  </si>
  <si>
    <t xml:space="preserve">TESOURAS CONCRETO PRÉ MOLDADO - ACADEMIA </t>
  </si>
  <si>
    <t xml:space="preserve">9.2.4</t>
  </si>
  <si>
    <t xml:space="preserve">TESOURAS CONCRETO PRÉ MOLDADO - ACADEMIA -IÇAMENTO</t>
  </si>
  <si>
    <t xml:space="preserve">9.2.5</t>
  </si>
  <si>
    <t xml:space="preserve">9.2.6</t>
  </si>
  <si>
    <t xml:space="preserve">CUMEEIRAS </t>
  </si>
  <si>
    <t xml:space="preserve">9.2.7</t>
  </si>
  <si>
    <t xml:space="preserve">9.2.8</t>
  </si>
  <si>
    <t xml:space="preserve">CONTRARUFO PLATIBANDA ACADEMIA</t>
  </si>
  <si>
    <t xml:space="preserve">10</t>
  </si>
  <si>
    <t xml:space="preserve">REPAROS EXTERNOS AO BLOCO</t>
  </si>
  <si>
    <t xml:space="preserve">10.1</t>
  </si>
  <si>
    <t xml:space="preserve">BLOCO DE SALAS</t>
  </si>
  <si>
    <t xml:space="preserve">10.1.1</t>
  </si>
  <si>
    <t xml:space="preserve">REPARO NO TELHADO  - 65 TELHAS de 9,4 m</t>
  </si>
  <si>
    <t xml:space="preserve">10.1.2</t>
  </si>
  <si>
    <t xml:space="preserve">REPARO NO TELHADO - 65 TELHAS de 9,4</t>
  </si>
  <si>
    <t xml:space="preserve">TELHAMENTO COM TELHA DE AÇO/ALUMÍNIO E = 0,5 MM, COM ATÉ 2 ÁGUAS, INCLUSO IÇAMENTO.</t>
  </si>
  <si>
    <t xml:space="preserve">10.1.3</t>
  </si>
  <si>
    <t xml:space="preserve">RUFO NO MEIO DO TELHADO (L=19,8 x 2m)</t>
  </si>
  <si>
    <t xml:space="preserve">94229</t>
  </si>
  <si>
    <t xml:space="preserve">CALHA EM CHAPA DE AÇO GALVANIZADO NÚMERO 24, DESENVOLVIMENTO DE 100 CM, INCLUSO TRANSPORTE VERTICAL. AF_07/2019</t>
  </si>
  <si>
    <t xml:space="preserve">10.1.4</t>
  </si>
  <si>
    <t xml:space="preserve">PLACAS DE FECHAMENTO DA FACHADA </t>
  </si>
  <si>
    <t xml:space="preserve">COMP.10</t>
  </si>
  <si>
    <t xml:space="preserve">PLACA CIMENTÍCIA LISA DE 10 MM, INCLUSIVE FIXAÇÃO E PINTURA</t>
  </si>
  <si>
    <t xml:space="preserve">10.1.5</t>
  </si>
  <si>
    <t xml:space="preserve">REMOÇÃO PISO INTERNO DE TACO</t>
  </si>
  <si>
    <t xml:space="preserve">97643</t>
  </si>
  <si>
    <t xml:space="preserve">REMOÇÃO DE PISO DE MADEIRA (ASSOALHO E BARROTE), DE FORMA MANUAL, SEM REAPROVEITAMENTO. AF_12/2017</t>
  </si>
  <si>
    <t xml:space="preserve">10.1.6</t>
  </si>
  <si>
    <t xml:space="preserve">NOVO REVESTIMENTO</t>
  </si>
  <si>
    <t xml:space="preserve">10.1.7</t>
  </si>
  <si>
    <t xml:space="preserve">NOVO REVESTIMENTO - RODAPÉ</t>
  </si>
  <si>
    <t xml:space="preserve">10.2</t>
  </si>
  <si>
    <t xml:space="preserve">PISCINA</t>
  </si>
  <si>
    <t xml:space="preserve">10.2.1</t>
  </si>
  <si>
    <t xml:space="preserve">NOVO BEIRAL – LATERAL PRÓXIMA AOS SANITÁRIOS</t>
  </si>
  <si>
    <t xml:space="preserve">10.2.2</t>
  </si>
  <si>
    <t xml:space="preserve">REMOÇÃO DE TELHAS </t>
  </si>
  <si>
    <t xml:space="preserve">10.2.3</t>
  </si>
  <si>
    <t xml:space="preserve">REPARO EM PARTE DO TELHADO (ÁREA DANIFICADA)</t>
  </si>
  <si>
    <t xml:space="preserve">10.2.4</t>
  </si>
  <si>
    <t xml:space="preserve">REPARO NA COBERTURA DO AQUECEDOR</t>
  </si>
  <si>
    <t xml:space="preserve">TELHAMENTO COM TELHA ONDULADA DE FIBROCIMENTO E = 6 MM, COM RECOBRIMENTO LATERAL DE 1/4 DE ONDA PARA TELHADO COM INCLINAÇÃO MAIOR QUE 10°, COM ATÉ 2 ÁGUAS, INCLUSO IÇAMENTO.</t>
  </si>
  <si>
    <t xml:space="preserve">10.2.5</t>
  </si>
  <si>
    <t xml:space="preserve">PORTA FERRO COM VIDRO, DE CORRER, 4 FOLHAS (3,00X2,10)</t>
  </si>
  <si>
    <t xml:space="preserve">(ADAPTADO) PORTA DE FERRO, DE ABRIR, TIPO GRADE COM CHAPA, COM GUARNIÇÕES.</t>
  </si>
  <si>
    <t xml:space="preserve">10.2.6</t>
  </si>
  <si>
    <t xml:space="preserve">REPARO NO BEIRAL – LADO DA QUADRA</t>
  </si>
  <si>
    <t xml:space="preserve">10.3</t>
  </si>
  <si>
    <t xml:space="preserve">QUADRA</t>
  </si>
  <si>
    <t xml:space="preserve">10.3.1</t>
  </si>
  <si>
    <t xml:space="preserve">REMOÇÃO DOS DANIFICADOS</t>
  </si>
  <si>
    <t xml:space="preserve">COMP.03</t>
  </si>
  <si>
    <t xml:space="preserve">REMOÇÃO DE POSTES METÁLICOS</t>
  </si>
  <si>
    <t xml:space="preserve">10.3.2</t>
  </si>
  <si>
    <t xml:space="preserve">POSTES DA QUADRA DESCOBERTA</t>
  </si>
  <si>
    <t xml:space="preserve">(ADAPTADO) POSTE DE AÇO CONICO CONTÍNUO CURVO SIMPLES, FLANGEADO, H=9M, INCLUSIVE LUMINÁRIA, SEM LÂMPADA - FORNECIMENTO E INSTALACAO.</t>
  </si>
  <si>
    <t xml:space="preserve">10.3.3</t>
  </si>
  <si>
    <t xml:space="preserve">REMOÇÃO REFLETORES</t>
  </si>
  <si>
    <t xml:space="preserve">REMOÇÃO DE LUMINÁRIAS, DE FORMA MANUAL, SEM REAPROVEITAMENTO. AF_12/2017</t>
  </si>
  <si>
    <t xml:space="preserve">10.3.4</t>
  </si>
  <si>
    <t xml:space="preserve">MUNCK - INSTALAR REFLETORES</t>
  </si>
  <si>
    <t xml:space="preserve">GUINDAUTO HIDRÁULICO, CAPACIDADE MÁXIMA DE CARGA 3300 KG, MOMENTO MÁXIMO DE CARGA 5,8 TM, ALCANCE MÁXIMO HORIZONTAL 7,60 M, INCLUSIVE CAMINHÃO TOCO PBT 16.000 KG, POTÊNCIA DE 189 CV - CHI DIURNO. AF_03/2016</t>
  </si>
  <si>
    <t xml:space="preserve">CHI</t>
  </si>
  <si>
    <t xml:space="preserve">10.3.5</t>
  </si>
  <si>
    <t xml:space="preserve">REFLETORES</t>
  </si>
  <si>
    <t xml:space="preserve">COMP.02</t>
  </si>
  <si>
    <t xml:space="preserve">REFLETORES LED 200W - FORNECIMENTO E INSTALAÇÃO</t>
  </si>
  <si>
    <t xml:space="preserve">10.3.6</t>
  </si>
  <si>
    <t xml:space="preserve">REINSTALAÇÃO</t>
  </si>
  <si>
    <t xml:space="preserve">10.3.7</t>
  </si>
  <si>
    <t xml:space="preserve">FIAÇÃO 4MM²</t>
  </si>
  <si>
    <t xml:space="preserve">10.3.8</t>
  </si>
  <si>
    <t xml:space="preserve">CAIXA PASSAGEM</t>
  </si>
  <si>
    <t xml:space="preserve">CAIXA ENTERRADA ELÉTRICA RETANGULAR, EM ALVENARIA COM TIJOLOS CERÂMICOS MACIÇOS, FUNDO COM BRITA, DIMENSÕES INTERNAS: 0,3X0,3X0,3 M. AF_05/2018</t>
  </si>
  <si>
    <t xml:space="preserve">10.4</t>
  </si>
  <si>
    <t xml:space="preserve">GINÁSIO</t>
  </si>
  <si>
    <t xml:space="preserve">10.4.1</t>
  </si>
  <si>
    <t xml:space="preserve">10.4.2</t>
  </si>
  <si>
    <t xml:space="preserve">TELHADO DANIFICADO</t>
  </si>
  <si>
    <t xml:space="preserve">10.4.3</t>
  </si>
  <si>
    <t xml:space="preserve">FECHAMENTO LATERAL DO TELHADO</t>
  </si>
  <si>
    <t xml:space="preserve">10.5</t>
  </si>
  <si>
    <t xml:space="preserve">DEPÓSITO</t>
  </si>
  <si>
    <t xml:space="preserve">10.5.1</t>
  </si>
  <si>
    <t xml:space="preserve">10.5.2</t>
  </si>
  <si>
    <t xml:space="preserve">10.5.3</t>
  </si>
  <si>
    <t xml:space="preserve">REPARO MADEIRAMENTO</t>
  </si>
  <si>
    <t xml:space="preserve">92544</t>
  </si>
  <si>
    <t xml:space="preserve">TRAMA DE MADEIRA COMPOSTA POR TERÇAS PARA TELHADOS DE ATÉ 2 ÁGUAS PARA TELHA ESTRUTURAL DE FIBROCIMENTO, INCLUSO TRANSPORTE VERTICAL. AF_07/2019</t>
  </si>
  <si>
    <t xml:space="preserve">10.5.4</t>
  </si>
  <si>
    <t xml:space="preserve">RUFO PINGADEIRA (ACABAMENTO DA PLATIBANDA)</t>
  </si>
  <si>
    <t xml:space="preserve">RUFO EM CHAPA DE AÇO GALVANIZADO NÚMERO 24, CORTE DE 25 CM, INCLUSO TRANSPORTE VERTICAL.</t>
  </si>
  <si>
    <t xml:space="preserve">10.5.5</t>
  </si>
  <si>
    <t xml:space="preserve">CALHA NO ENCONTRO DO TELHADO COM A PLATIBANDA</t>
  </si>
  <si>
    <t xml:space="preserve">CALHA EM CHAPA DE AÇO GALVANIZADO NÚMERO 24, DESENVOLVIMENTO DE 33 CM, INCLUSO TRANSPORTE VERTICAL. AF_07/2019</t>
  </si>
  <si>
    <t xml:space="preserve">10.6</t>
  </si>
  <si>
    <t xml:space="preserve">ALAMBRADO</t>
  </si>
  <si>
    <t xml:space="preserve">10.6.1</t>
  </si>
  <si>
    <t xml:space="preserve">DEMOLIÇÃO DOS MOURÕES, BALDRAMES E TELAS EXISTENTES DO ALAMBRADO ANTIGO</t>
  </si>
  <si>
    <t xml:space="preserve">10.6.2</t>
  </si>
  <si>
    <t xml:space="preserve">CERCA ALAMBRADO EM PARTE NO PERÍMETRO DO CCS (ÁREA DANIFICADA)</t>
  </si>
  <si>
    <t xml:space="preserve">ALAMBRADO EM MOURÕES DE CONCRETO, COM TELA DE ARAME GALVANIZADO (INCLUSIVE MURETA EM CONCRETO).</t>
  </si>
  <si>
    <t xml:space="preserve">10.7</t>
  </si>
  <si>
    <t xml:space="preserve">PISTA ATLETISMO</t>
  </si>
  <si>
    <t xml:space="preserve">10.7.1</t>
  </si>
  <si>
    <t xml:space="preserve">REMOÇÃO REFLETORES </t>
  </si>
  <si>
    <t xml:space="preserve">10.7.2</t>
  </si>
  <si>
    <t xml:space="preserve">MUNCK</t>
  </si>
  <si>
    <t xml:space="preserve">10.7.3</t>
  </si>
  <si>
    <t xml:space="preserve">REFLETORES LED 200w</t>
  </si>
  <si>
    <t xml:space="preserve">un.</t>
  </si>
  <si>
    <t xml:space="preserve">10.8</t>
  </si>
  <si>
    <t xml:space="preserve">SALÃO ARTES MARCIAIS</t>
  </si>
  <si>
    <t xml:space="preserve">10.8.1</t>
  </si>
  <si>
    <t xml:space="preserve">REMOÇÃO DA TELHA DANIFICADA</t>
  </si>
  <si>
    <t xml:space="preserve">10.8.2</t>
  </si>
  <si>
    <t xml:space="preserve">10.9</t>
  </si>
  <si>
    <t xml:space="preserve">MURO DIVISA FUNDOS</t>
  </si>
  <si>
    <t xml:space="preserve">10.9.1</t>
  </si>
  <si>
    <t xml:space="preserve">CERCA ALAMBRADO</t>
  </si>
  <si>
    <t xml:space="preserve">11</t>
  </si>
  <si>
    <t xml:space="preserve">CHAPISCO - PILARES E VIGAS (ESTRUTURA NOVA)</t>
  </si>
  <si>
    <t xml:space="preserve">MASSA ÚNICA -PILARES E VIGAS (ESTRUTURA NOVA)</t>
  </si>
  <si>
    <t xml:space="preserve">11.3</t>
  </si>
  <si>
    <t xml:space="preserve">PINTURA EXTERNA DO PRÉDIO CANTINA/CLÍNICA/ACADEMIA (INCLUSIVE ESTRUTURA)</t>
  </si>
  <si>
    <t xml:space="preserve">PINTURA INTERNA (EXCETO ÁREA DA CANTINA)</t>
  </si>
  <si>
    <t xml:space="preserve">11.4</t>
  </si>
  <si>
    <t xml:space="preserve">PINTURA ESMALTE EM ESQUADRIAS DE MADEIRA (EXCETO ÁREA DA CANTINA)</t>
  </si>
  <si>
    <t xml:space="preserve">73739/1</t>
  </si>
  <si>
    <t xml:space="preserve">PINTURA ESMALTE ACETINADO EM MADEIRA, DUAS DEMAOS</t>
  </si>
  <si>
    <t xml:space="preserve">PINTURA ESMALTE EM ESQUADRIAS  METÁLICAS (EXCETO PARA ÁREA DA CANTINA)</t>
  </si>
  <si>
    <t xml:space="preserve">PINTURA COM TINTA ALQUÍDICA DE ACABAMENTO (ESMALTE SINTÉTICO BRILHANTE) PULVERIZADA SOBRE SUPERFÍCIES METÁLICAS (EXCETO PERFIL) EXECUTADO EM OBRA (02 DEMÃOS).
</t>
  </si>
  <si>
    <t xml:space="preserve">RESÍDUOS DE CONSTRUÇÃO</t>
  </si>
  <si>
    <t xml:space="preserve">12.1</t>
  </si>
  <si>
    <t xml:space="preserve">LIMPEZA E ACONDICIONAMENTO</t>
  </si>
  <si>
    <t xml:space="preserve">72897</t>
  </si>
  <si>
    <t xml:space="preserve">CARGA MANUAL DE ENTULHO EM CAMINHAO BASCULANTE 6 M3</t>
  </si>
  <si>
    <t xml:space="preserve">12.2</t>
  </si>
  <si>
    <t xml:space="preserve">TRANSPORTE E DESTINAÇÃO</t>
  </si>
  <si>
    <t xml:space="preserve">TRANSPORTE DE ENTULHO COM CAMINHÃO BASCULANTE 6 M3, RODOVIA PAVIMENTADA, DMT ATE 0,5 KM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</si>
</sst>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R$-416]\ #,##0.00;[RED]\-[$R$-416]\ #,##0.00"/>
    <numFmt numFmtId="167" formatCode="0.00%"/>
    <numFmt numFmtId="168" formatCode="0.00"/>
    <numFmt numFmtId="169" formatCode="[$R$ -416]#,##0.00"/>
  </numFmts>
  <fonts count="14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b val="true"/>
      <sz val="12"/>
      <color rgb="FF345168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i val="true"/>
      <sz val="10"/>
      <color rgb="FF000000"/>
      <name val="Calibri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000000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345168"/>
        <bgColor rgb="FF333333"/>
      </patternFill>
    </fill>
    <fill>
      <patternFill patternType="solid">
        <fgColor rgb="FFFFF200"/>
        <bgColor rgb="FFFFFF00"/>
      </patternFill>
    </fill>
    <fill>
      <patternFill patternType="solid">
        <fgColor rgb="FFFFFFFF"/>
        <bgColor rgb="FFFFF2CC"/>
      </patternFill>
    </fill>
    <fill>
      <patternFill patternType="solid">
        <fgColor rgb="FFB4C7DC"/>
        <bgColor rgb="FFCCCCFF"/>
      </patternFill>
    </fill>
    <fill>
      <patternFill patternType="solid">
        <fgColor rgb="FFFFF2CC"/>
        <bgColor rgb="FFFFFFFF"/>
      </patternFill>
    </fill>
    <fill>
      <patternFill patternType="solid">
        <fgColor rgb="FFD9EAD3"/>
        <bgColor rgb="FFFFF2CC"/>
      </patternFill>
    </fill>
    <fill>
      <patternFill patternType="solid">
        <fgColor rgb="FFFFE599"/>
        <bgColor rgb="FFFFF2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hair"/>
      <right style="hair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7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8" fillId="0" borderId="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6" fontId="7" fillId="0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8" fillId="0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5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5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5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6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4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1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4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4" fillId="0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4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5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8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8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6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6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5" fillId="6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6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5" fillId="6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6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9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4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4" fillId="0" borderId="4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5" fontId="13" fillId="6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6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3" fillId="6" borderId="9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FE5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4516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O4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7" activeCellId="0" sqref="H17"/>
    </sheetView>
  </sheetViews>
  <sheetFormatPr defaultRowHeight="15" zeroHeight="false" outlineLevelRow="0" outlineLevelCol="0"/>
  <cols>
    <col collapsed="false" customWidth="true" hidden="false" outlineLevel="0" max="1" min="1" style="0" width="10.12"/>
    <col collapsed="false" customWidth="true" hidden="false" outlineLevel="0" max="2" min="2" style="0" width="19.71"/>
    <col collapsed="false" customWidth="true" hidden="false" outlineLevel="0" max="3" min="3" style="0" width="12.43"/>
    <col collapsed="false" customWidth="true" hidden="false" outlineLevel="0" max="4" min="4" style="0" width="37.57"/>
    <col collapsed="false" customWidth="true" hidden="false" outlineLevel="0" max="5" min="5" style="0" width="5.43"/>
    <col collapsed="false" customWidth="true" hidden="false" outlineLevel="0" max="6" min="6" style="0" width="8.86"/>
    <col collapsed="false" customWidth="true" hidden="false" outlineLevel="0" max="12" min="7" style="0" width="15.29"/>
    <col collapsed="false" customWidth="true" hidden="false" outlineLevel="0" max="13" min="13" style="0" width="18.58"/>
    <col collapsed="false" customWidth="true" hidden="true" outlineLevel="0" max="14" min="14" style="0" width="14.69"/>
    <col collapsed="false" customWidth="true" hidden="false" outlineLevel="0" max="15" min="15" style="0" width="28.3"/>
    <col collapsed="false" customWidth="true" hidden="false" outlineLevel="0" max="1025" min="16" style="0" width="14.43"/>
  </cols>
  <sheetData>
    <row r="1" customFormat="false" ht="12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customFormat="false" ht="12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2"/>
      <c r="O2" s="3"/>
    </row>
    <row r="3" customFormat="false" ht="15" hidden="false" customHeight="true" outlineLevel="0" collapsed="false">
      <c r="A3" s="5"/>
      <c r="B3" s="6"/>
      <c r="C3" s="6"/>
      <c r="D3" s="7" t="s">
        <v>0</v>
      </c>
      <c r="E3" s="7"/>
      <c r="F3" s="7"/>
      <c r="G3" s="7"/>
      <c r="H3" s="8"/>
      <c r="I3" s="9"/>
      <c r="J3" s="9"/>
      <c r="K3" s="9"/>
      <c r="L3" s="3"/>
      <c r="M3" s="3"/>
      <c r="N3" s="2"/>
      <c r="O3" s="3"/>
    </row>
    <row r="4" customFormat="false" ht="15" hidden="false" customHeight="true" outlineLevel="0" collapsed="false">
      <c r="A4" s="5"/>
      <c r="B4" s="6"/>
      <c r="C4" s="6"/>
      <c r="D4" s="10" t="s">
        <v>1</v>
      </c>
      <c r="E4" s="10"/>
      <c r="F4" s="10"/>
      <c r="G4" s="10"/>
      <c r="H4" s="9"/>
      <c r="I4" s="9"/>
      <c r="J4" s="9"/>
      <c r="K4" s="9"/>
      <c r="L4" s="11" t="s">
        <v>2</v>
      </c>
      <c r="M4" s="12" t="n">
        <v>0</v>
      </c>
      <c r="N4" s="2"/>
      <c r="O4" s="3"/>
    </row>
    <row r="5" customFormat="false" ht="15" hidden="false" customHeight="true" outlineLevel="0" collapsed="false">
      <c r="A5" s="5"/>
      <c r="B5" s="6"/>
      <c r="C5" s="6"/>
      <c r="D5" s="13" t="s">
        <v>3</v>
      </c>
      <c r="E5" s="13"/>
      <c r="F5" s="13"/>
      <c r="G5" s="13"/>
      <c r="H5" s="9"/>
      <c r="I5" s="9"/>
      <c r="J5" s="9"/>
      <c r="K5" s="9"/>
      <c r="L5" s="14"/>
      <c r="M5" s="14"/>
      <c r="N5" s="2"/>
      <c r="O5" s="3"/>
    </row>
    <row r="6" customFormat="false" ht="15" hidden="false" customHeight="true" outlineLevel="0" collapsed="false">
      <c r="A6" s="5"/>
      <c r="B6" s="6"/>
      <c r="C6" s="6"/>
      <c r="D6" s="15" t="s">
        <v>4</v>
      </c>
      <c r="E6" s="15"/>
      <c r="F6" s="15"/>
      <c r="G6" s="15"/>
      <c r="H6" s="16"/>
      <c r="I6" s="16"/>
      <c r="J6" s="16"/>
      <c r="K6" s="16"/>
      <c r="L6" s="17" t="s">
        <v>5</v>
      </c>
      <c r="M6" s="18" t="n">
        <f aca="false">L14+L62+L105+L257+L269+L275+L303+L328+L363+L378+L435+L444</f>
        <v>0</v>
      </c>
      <c r="N6" s="2"/>
      <c r="O6" s="3"/>
    </row>
    <row r="7" customFormat="false" ht="15" hidden="false" customHeight="true" outlineLevel="0" collapsed="false">
      <c r="A7" s="5"/>
      <c r="B7" s="6"/>
      <c r="C7" s="6"/>
      <c r="D7" s="10"/>
      <c r="E7" s="10"/>
      <c r="F7" s="10"/>
      <c r="G7" s="10"/>
      <c r="H7" s="16"/>
      <c r="I7" s="16"/>
      <c r="J7" s="16"/>
      <c r="K7" s="16"/>
      <c r="L7" s="17" t="s">
        <v>6</v>
      </c>
      <c r="M7" s="19" t="n">
        <f aca="false">SUM(N14:N484)</f>
        <v>0</v>
      </c>
      <c r="N7" s="2"/>
      <c r="O7" s="20"/>
    </row>
    <row r="8" customFormat="false" ht="35.25" hidden="false" customHeight="true" outlineLevel="0" collapsed="false">
      <c r="A8" s="5"/>
      <c r="B8" s="6"/>
      <c r="C8" s="6"/>
      <c r="D8" s="21"/>
      <c r="E8" s="21"/>
      <c r="F8" s="21"/>
      <c r="G8" s="21"/>
      <c r="H8" s="9"/>
      <c r="I8" s="16"/>
      <c r="J8" s="9"/>
      <c r="K8" s="9"/>
      <c r="L8" s="3"/>
      <c r="M8" s="3" t="s">
        <v>7</v>
      </c>
      <c r="N8" s="22"/>
      <c r="O8" s="20"/>
    </row>
    <row r="9" customFormat="false" ht="12.8" hidden="false" customHeight="false" outlineLevel="0" collapsed="false">
      <c r="A9" s="5"/>
      <c r="B9" s="6"/>
      <c r="C9" s="6"/>
      <c r="D9" s="23" t="s">
        <v>8</v>
      </c>
      <c r="E9" s="23"/>
      <c r="F9" s="23"/>
      <c r="G9" s="23"/>
      <c r="H9" s="9"/>
      <c r="I9" s="9"/>
      <c r="J9" s="9"/>
      <c r="K9" s="9"/>
      <c r="L9" s="3"/>
      <c r="M9" s="3"/>
      <c r="N9" s="2"/>
      <c r="O9" s="3"/>
    </row>
    <row r="10" customFormat="false" ht="12.75" hidden="false" customHeight="true" outlineLevel="0" collapsed="false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"/>
      <c r="O10" s="3"/>
    </row>
    <row r="11" customFormat="false" ht="15" hidden="false" customHeight="true" outlineLevel="0" collapsed="false">
      <c r="A11" s="25" t="s">
        <v>9</v>
      </c>
      <c r="B11" s="26" t="s">
        <v>10</v>
      </c>
      <c r="C11" s="26" t="s">
        <v>11</v>
      </c>
      <c r="D11" s="27" t="s">
        <v>12</v>
      </c>
      <c r="E11" s="28" t="s">
        <v>13</v>
      </c>
      <c r="F11" s="29" t="s">
        <v>14</v>
      </c>
      <c r="G11" s="28" t="s">
        <v>15</v>
      </c>
      <c r="H11" s="28"/>
      <c r="I11" s="28"/>
      <c r="J11" s="28" t="s">
        <v>16</v>
      </c>
      <c r="K11" s="28"/>
      <c r="L11" s="28"/>
      <c r="M11" s="27" t="s">
        <v>17</v>
      </c>
      <c r="N11" s="30"/>
      <c r="O11" s="31"/>
    </row>
    <row r="12" customFormat="false" ht="12.75" hidden="false" customHeight="true" outlineLevel="0" collapsed="false">
      <c r="A12" s="25"/>
      <c r="B12" s="25"/>
      <c r="C12" s="25"/>
      <c r="D12" s="25"/>
      <c r="E12" s="25"/>
      <c r="F12" s="25"/>
      <c r="G12" s="28" t="s">
        <v>18</v>
      </c>
      <c r="H12" s="28" t="s">
        <v>19</v>
      </c>
      <c r="I12" s="28" t="s">
        <v>20</v>
      </c>
      <c r="J12" s="28" t="s">
        <v>21</v>
      </c>
      <c r="K12" s="28" t="s">
        <v>19</v>
      </c>
      <c r="L12" s="28" t="s">
        <v>20</v>
      </c>
      <c r="M12" s="27"/>
      <c r="N12" s="30"/>
      <c r="O12" s="31"/>
    </row>
    <row r="13" customFormat="false" ht="12.75" hidden="false" customHeight="true" outlineLevel="0" collapsed="false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"/>
      <c r="O13" s="3"/>
    </row>
    <row r="14" customFormat="false" ht="12.75" hidden="false" customHeight="true" outlineLevel="0" collapsed="false">
      <c r="A14" s="32" t="s">
        <v>22</v>
      </c>
      <c r="B14" s="33"/>
      <c r="C14" s="34"/>
      <c r="D14" s="35" t="s">
        <v>23</v>
      </c>
      <c r="E14" s="35"/>
      <c r="F14" s="35"/>
      <c r="G14" s="35"/>
      <c r="H14" s="35"/>
      <c r="I14" s="35"/>
      <c r="J14" s="36" t="n">
        <f aca="false">J16+J33+J54</f>
        <v>0</v>
      </c>
      <c r="K14" s="36" t="n">
        <f aca="false">K16+K33+K54</f>
        <v>0</v>
      </c>
      <c r="L14" s="36" t="n">
        <f aca="false">L16+L33+L54</f>
        <v>0</v>
      </c>
      <c r="M14" s="36" t="n">
        <f aca="false">M16+M33+M54</f>
        <v>0</v>
      </c>
      <c r="N14" s="37" t="n">
        <f aca="false">M14</f>
        <v>0</v>
      </c>
      <c r="O14" s="38"/>
    </row>
    <row r="15" customFormat="false" ht="15" hidden="false" customHeight="false" outlineLevel="0" collapsed="false">
      <c r="A15" s="39"/>
      <c r="B15" s="39"/>
      <c r="C15" s="39"/>
      <c r="D15" s="40"/>
      <c r="E15" s="40"/>
      <c r="F15" s="41"/>
      <c r="G15" s="40"/>
      <c r="H15" s="40"/>
      <c r="I15" s="40"/>
      <c r="J15" s="42"/>
      <c r="K15" s="42"/>
      <c r="L15" s="42"/>
      <c r="M15" s="42"/>
      <c r="N15" s="2"/>
      <c r="O15" s="3"/>
    </row>
    <row r="16" customFormat="false" ht="15" hidden="false" customHeight="true" outlineLevel="0" collapsed="false">
      <c r="A16" s="43" t="s">
        <v>24</v>
      </c>
      <c r="B16" s="43"/>
      <c r="C16" s="43"/>
      <c r="D16" s="44" t="s">
        <v>25</v>
      </c>
      <c r="E16" s="44"/>
      <c r="F16" s="44"/>
      <c r="G16" s="44"/>
      <c r="H16" s="44"/>
      <c r="I16" s="44"/>
      <c r="J16" s="45" t="n">
        <f aca="false">SUM(J17:J31)</f>
        <v>0</v>
      </c>
      <c r="K16" s="45" t="n">
        <f aca="false">SUM(K17:K31)</f>
        <v>0</v>
      </c>
      <c r="L16" s="45" t="n">
        <f aca="false">SUM(L17:L31)</f>
        <v>0</v>
      </c>
      <c r="M16" s="45" t="n">
        <f aca="false">SUM(M17:M31)</f>
        <v>0</v>
      </c>
      <c r="N16" s="2"/>
      <c r="O16" s="3"/>
    </row>
    <row r="17" customFormat="false" ht="30.55" hidden="false" customHeight="false" outlineLevel="0" collapsed="false">
      <c r="A17" s="46" t="s">
        <v>26</v>
      </c>
      <c r="B17" s="47" t="s">
        <v>27</v>
      </c>
      <c r="C17" s="48" t="n">
        <v>97638</v>
      </c>
      <c r="D17" s="49" t="s">
        <v>28</v>
      </c>
      <c r="E17" s="50" t="s">
        <v>29</v>
      </c>
      <c r="F17" s="51" t="n">
        <f aca="false">(10+2.5+2.5+3.4+3.4+7.3)*2.7</f>
        <v>78.57</v>
      </c>
      <c r="G17" s="52"/>
      <c r="H17" s="52"/>
      <c r="I17" s="53" t="n">
        <f aca="false">SUM(G17:H17)</f>
        <v>0</v>
      </c>
      <c r="J17" s="53" t="n">
        <f aca="false">G17*F17</f>
        <v>0</v>
      </c>
      <c r="K17" s="53" t="n">
        <f aca="false">H17*F17</f>
        <v>0</v>
      </c>
      <c r="L17" s="53" t="n">
        <f aca="false">I17*F17</f>
        <v>0</v>
      </c>
      <c r="M17" s="54" t="n">
        <f aca="false">L17*(1+$M$4)</f>
        <v>0</v>
      </c>
      <c r="N17" s="2"/>
      <c r="O17" s="3"/>
    </row>
    <row r="18" customFormat="false" ht="40.25" hidden="false" customHeight="false" outlineLevel="0" collapsed="false">
      <c r="A18" s="46" t="s">
        <v>30</v>
      </c>
      <c r="B18" s="47" t="s">
        <v>31</v>
      </c>
      <c r="C18" s="48" t="s">
        <v>32</v>
      </c>
      <c r="D18" s="49" t="s">
        <v>33</v>
      </c>
      <c r="E18" s="50" t="s">
        <v>29</v>
      </c>
      <c r="F18" s="51" t="n">
        <f aca="false">((14+2.5+2.5+3.4+3.4+7.3)*2.7)-((4*0.8*2.1)+(2*2.75*1.5))</f>
        <v>74.4</v>
      </c>
      <c r="G18" s="52"/>
      <c r="H18" s="52"/>
      <c r="I18" s="53" t="n">
        <f aca="false">SUM(G18:H18)</f>
        <v>0</v>
      </c>
      <c r="J18" s="53" t="n">
        <f aca="false">G18*F18</f>
        <v>0</v>
      </c>
      <c r="K18" s="53" t="n">
        <f aca="false">H18*F18</f>
        <v>0</v>
      </c>
      <c r="L18" s="53" t="n">
        <f aca="false">I18*F18</f>
        <v>0</v>
      </c>
      <c r="M18" s="54" t="n">
        <f aca="false">L18*(1+$M$4)</f>
        <v>0</v>
      </c>
      <c r="N18" s="2"/>
      <c r="O18" s="3"/>
    </row>
    <row r="19" customFormat="false" ht="21" hidden="false" customHeight="false" outlineLevel="0" collapsed="false">
      <c r="A19" s="46" t="s">
        <v>34</v>
      </c>
      <c r="B19" s="47" t="s">
        <v>35</v>
      </c>
      <c r="C19" s="48" t="s">
        <v>36</v>
      </c>
      <c r="D19" s="49" t="s">
        <v>37</v>
      </c>
      <c r="E19" s="50" t="s">
        <v>29</v>
      </c>
      <c r="F19" s="51" t="n">
        <f aca="false">F18*2</f>
        <v>148.8</v>
      </c>
      <c r="G19" s="52"/>
      <c r="H19" s="52"/>
      <c r="I19" s="53" t="n">
        <f aca="false">H19+G19</f>
        <v>0</v>
      </c>
      <c r="J19" s="53" t="n">
        <f aca="false">G19*F19</f>
        <v>0</v>
      </c>
      <c r="K19" s="53" t="n">
        <f aca="false">H19*F19</f>
        <v>0</v>
      </c>
      <c r="L19" s="53" t="n">
        <f aca="false">I19*F19</f>
        <v>0</v>
      </c>
      <c r="M19" s="54" t="n">
        <f aca="false">L19*(1+$M$4)</f>
        <v>0</v>
      </c>
      <c r="N19" s="2"/>
      <c r="O19" s="3"/>
    </row>
    <row r="20" customFormat="false" ht="30.75" hidden="false" customHeight="false" outlineLevel="0" collapsed="false">
      <c r="A20" s="46" t="s">
        <v>38</v>
      </c>
      <c r="B20" s="47" t="s">
        <v>35</v>
      </c>
      <c r="C20" s="48" t="s">
        <v>39</v>
      </c>
      <c r="D20" s="49" t="s">
        <v>40</v>
      </c>
      <c r="E20" s="50" t="s">
        <v>29</v>
      </c>
      <c r="F20" s="51" t="n">
        <f aca="false">F18*2</f>
        <v>148.8</v>
      </c>
      <c r="G20" s="52"/>
      <c r="H20" s="52"/>
      <c r="I20" s="53" t="n">
        <f aca="false">H20+G20</f>
        <v>0</v>
      </c>
      <c r="J20" s="53" t="n">
        <f aca="false">G20*F20</f>
        <v>0</v>
      </c>
      <c r="K20" s="53" t="n">
        <f aca="false">H20*F20</f>
        <v>0</v>
      </c>
      <c r="L20" s="53" t="n">
        <f aca="false">I20*F20</f>
        <v>0</v>
      </c>
      <c r="M20" s="54" t="n">
        <f aca="false">L20*(1+$M$4)</f>
        <v>0</v>
      </c>
      <c r="N20" s="2"/>
      <c r="O20" s="3"/>
    </row>
    <row r="21" customFormat="false" ht="60" hidden="false" customHeight="false" outlineLevel="0" collapsed="false">
      <c r="A21" s="46" t="s">
        <v>41</v>
      </c>
      <c r="B21" s="47" t="s">
        <v>42</v>
      </c>
      <c r="C21" s="48" t="s">
        <v>43</v>
      </c>
      <c r="D21" s="49" t="s">
        <v>44</v>
      </c>
      <c r="E21" s="50" t="s">
        <v>45</v>
      </c>
      <c r="F21" s="51" t="n">
        <v>4</v>
      </c>
      <c r="G21" s="52"/>
      <c r="H21" s="52"/>
      <c r="I21" s="55" t="n">
        <f aca="false">SUM(G21:H21)</f>
        <v>0</v>
      </c>
      <c r="J21" s="55" t="n">
        <f aca="false">G21*F21</f>
        <v>0</v>
      </c>
      <c r="K21" s="55" t="n">
        <f aca="false">H21*F21</f>
        <v>0</v>
      </c>
      <c r="L21" s="55" t="n">
        <f aca="false">I21*F21</f>
        <v>0</v>
      </c>
      <c r="M21" s="54" t="n">
        <f aca="false">L21*(1+$M$4)</f>
        <v>0</v>
      </c>
      <c r="N21" s="2"/>
      <c r="O21" s="3"/>
    </row>
    <row r="22" customFormat="false" ht="40.5" hidden="false" customHeight="false" outlineLevel="0" collapsed="false">
      <c r="A22" s="46" t="s">
        <v>46</v>
      </c>
      <c r="B22" s="47" t="s">
        <v>42</v>
      </c>
      <c r="C22" s="48" t="s">
        <v>47</v>
      </c>
      <c r="D22" s="56" t="s">
        <v>48</v>
      </c>
      <c r="E22" s="50" t="s">
        <v>45</v>
      </c>
      <c r="F22" s="51" t="n">
        <v>4</v>
      </c>
      <c r="G22" s="52"/>
      <c r="H22" s="52"/>
      <c r="I22" s="55" t="n">
        <f aca="false">SUM(G22:H22)</f>
        <v>0</v>
      </c>
      <c r="J22" s="55" t="n">
        <f aca="false">G22*F22</f>
        <v>0</v>
      </c>
      <c r="K22" s="55" t="n">
        <f aca="false">H22*F22</f>
        <v>0</v>
      </c>
      <c r="L22" s="55" t="n">
        <f aca="false">I22*F22</f>
        <v>0</v>
      </c>
      <c r="M22" s="54" t="n">
        <f aca="false">L22*(1+$M$4)</f>
        <v>0</v>
      </c>
      <c r="N22" s="2"/>
      <c r="O22" s="3"/>
    </row>
    <row r="23" customFormat="false" ht="40.5" hidden="false" customHeight="false" outlineLevel="0" collapsed="false">
      <c r="A23" s="46" t="s">
        <v>49</v>
      </c>
      <c r="B23" s="47" t="s">
        <v>50</v>
      </c>
      <c r="C23" s="48" t="s">
        <v>51</v>
      </c>
      <c r="D23" s="49" t="s">
        <v>52</v>
      </c>
      <c r="E23" s="50" t="s">
        <v>29</v>
      </c>
      <c r="F23" s="51" t="n">
        <f aca="false">2*2.75*1.5</f>
        <v>8.25</v>
      </c>
      <c r="G23" s="52"/>
      <c r="H23" s="52"/>
      <c r="I23" s="53" t="n">
        <f aca="false">H23+G23</f>
        <v>0</v>
      </c>
      <c r="J23" s="53" t="n">
        <f aca="false">G23*F23</f>
        <v>0</v>
      </c>
      <c r="K23" s="53" t="n">
        <f aca="false">H23*F23</f>
        <v>0</v>
      </c>
      <c r="L23" s="53" t="n">
        <f aca="false">I23*F23</f>
        <v>0</v>
      </c>
      <c r="M23" s="54" t="n">
        <f aca="false">L23*(1+$M$4)</f>
        <v>0</v>
      </c>
      <c r="N23" s="2"/>
      <c r="O23" s="3"/>
    </row>
    <row r="24" customFormat="false" ht="21" hidden="false" customHeight="false" outlineLevel="0" collapsed="false">
      <c r="A24" s="46" t="s">
        <v>53</v>
      </c>
      <c r="B24" s="47" t="s">
        <v>54</v>
      </c>
      <c r="C24" s="48" t="s">
        <v>55</v>
      </c>
      <c r="D24" s="49" t="s">
        <v>56</v>
      </c>
      <c r="E24" s="50" t="s">
        <v>57</v>
      </c>
      <c r="F24" s="51" t="n">
        <f aca="false">33.2*2-(4*0.8*2)</f>
        <v>60</v>
      </c>
      <c r="G24" s="52"/>
      <c r="H24" s="52"/>
      <c r="I24" s="53" t="n">
        <f aca="false">H24+G24</f>
        <v>0</v>
      </c>
      <c r="J24" s="53" t="n">
        <f aca="false">G24*F24</f>
        <v>0</v>
      </c>
      <c r="K24" s="53" t="n">
        <f aca="false">H24*F24</f>
        <v>0</v>
      </c>
      <c r="L24" s="53" t="n">
        <f aca="false">I24*F24</f>
        <v>0</v>
      </c>
      <c r="M24" s="54" t="n">
        <f aca="false">L24*(1+$M$4)</f>
        <v>0</v>
      </c>
      <c r="N24" s="2"/>
      <c r="O24" s="3"/>
    </row>
    <row r="25" customFormat="false" ht="30.75" hidden="false" customHeight="false" outlineLevel="0" collapsed="false">
      <c r="A25" s="46" t="s">
        <v>58</v>
      </c>
      <c r="B25" s="47" t="s">
        <v>59</v>
      </c>
      <c r="C25" s="48" t="s">
        <v>60</v>
      </c>
      <c r="D25" s="49" t="s">
        <v>61</v>
      </c>
      <c r="E25" s="50" t="s">
        <v>29</v>
      </c>
      <c r="F25" s="51" t="n">
        <v>210</v>
      </c>
      <c r="G25" s="52"/>
      <c r="H25" s="52"/>
      <c r="I25" s="53" t="n">
        <f aca="false">H25+G25</f>
        <v>0</v>
      </c>
      <c r="J25" s="53" t="n">
        <f aca="false">G25*F25</f>
        <v>0</v>
      </c>
      <c r="K25" s="53" t="n">
        <f aca="false">H25*F25</f>
        <v>0</v>
      </c>
      <c r="L25" s="53" t="n">
        <f aca="false">I25*F25</f>
        <v>0</v>
      </c>
      <c r="M25" s="54" t="n">
        <f aca="false">L25*(1+$M$4)</f>
        <v>0</v>
      </c>
      <c r="N25" s="2"/>
      <c r="O25" s="3"/>
    </row>
    <row r="26" customFormat="false" ht="30.75" hidden="false" customHeight="false" outlineLevel="0" collapsed="false">
      <c r="A26" s="57" t="s">
        <v>62</v>
      </c>
      <c r="B26" s="47" t="s">
        <v>63</v>
      </c>
      <c r="C26" s="48" t="s">
        <v>64</v>
      </c>
      <c r="D26" s="49" t="s">
        <v>65</v>
      </c>
      <c r="E26" s="50" t="s">
        <v>29</v>
      </c>
      <c r="F26" s="51" t="n">
        <v>210</v>
      </c>
      <c r="G26" s="52"/>
      <c r="H26" s="52"/>
      <c r="I26" s="53" t="n">
        <f aca="false">H26+G26</f>
        <v>0</v>
      </c>
      <c r="J26" s="53" t="n">
        <f aca="false">G26*F26</f>
        <v>0</v>
      </c>
      <c r="K26" s="53" t="n">
        <f aca="false">H26*F26</f>
        <v>0</v>
      </c>
      <c r="L26" s="53" t="n">
        <f aca="false">I26*F26</f>
        <v>0</v>
      </c>
      <c r="M26" s="54" t="n">
        <f aca="false">L26*(1+$M$4)</f>
        <v>0</v>
      </c>
      <c r="N26" s="2"/>
      <c r="O26" s="3"/>
    </row>
    <row r="27" customFormat="false" ht="20.85" hidden="false" customHeight="false" outlineLevel="0" collapsed="false">
      <c r="A27" s="46" t="s">
        <v>66</v>
      </c>
      <c r="B27" s="58" t="s">
        <v>67</v>
      </c>
      <c r="C27" s="48" t="n">
        <v>97645</v>
      </c>
      <c r="D27" s="56" t="s">
        <v>68</v>
      </c>
      <c r="E27" s="50" t="s">
        <v>29</v>
      </c>
      <c r="F27" s="59" t="n">
        <f aca="false">2*1.8*1.1</f>
        <v>3.96</v>
      </c>
      <c r="G27" s="52"/>
      <c r="H27" s="52"/>
      <c r="I27" s="55" t="n">
        <f aca="false">SUM(G27:H27)</f>
        <v>0</v>
      </c>
      <c r="J27" s="55" t="n">
        <f aca="false">G27*F27</f>
        <v>0</v>
      </c>
      <c r="K27" s="55" t="n">
        <f aca="false">H27*F27</f>
        <v>0</v>
      </c>
      <c r="L27" s="55" t="n">
        <f aca="false">I27*F27</f>
        <v>0</v>
      </c>
      <c r="M27" s="54" t="n">
        <f aca="false">L27*(1+$M$4)</f>
        <v>0</v>
      </c>
      <c r="N27" s="2"/>
      <c r="O27" s="3"/>
    </row>
    <row r="28" customFormat="false" ht="60" hidden="false" customHeight="false" outlineLevel="0" collapsed="false">
      <c r="A28" s="46" t="s">
        <v>69</v>
      </c>
      <c r="B28" s="58" t="s">
        <v>70</v>
      </c>
      <c r="C28" s="48" t="n">
        <v>87479</v>
      </c>
      <c r="D28" s="56" t="s">
        <v>71</v>
      </c>
      <c r="E28" s="50" t="s">
        <v>29</v>
      </c>
      <c r="F28" s="51" t="n">
        <v>3.96</v>
      </c>
      <c r="G28" s="52"/>
      <c r="H28" s="52"/>
      <c r="I28" s="60" t="n">
        <f aca="false">SUM(G28,H28)</f>
        <v>0</v>
      </c>
      <c r="J28" s="60" t="n">
        <f aca="false">G28*F28</f>
        <v>0</v>
      </c>
      <c r="K28" s="60" t="n">
        <f aca="false">H28*F28</f>
        <v>0</v>
      </c>
      <c r="L28" s="60" t="n">
        <f aca="false">I28*F28</f>
        <v>0</v>
      </c>
      <c r="M28" s="54" t="n">
        <f aca="false">L28*$M$4+L28</f>
        <v>0</v>
      </c>
      <c r="N28" s="2"/>
      <c r="O28" s="3"/>
    </row>
    <row r="29" customFormat="false" ht="40.5" hidden="false" customHeight="false" outlineLevel="0" collapsed="false">
      <c r="A29" s="46" t="s">
        <v>72</v>
      </c>
      <c r="B29" s="58" t="s">
        <v>70</v>
      </c>
      <c r="C29" s="48" t="n">
        <v>87879</v>
      </c>
      <c r="D29" s="56" t="s">
        <v>73</v>
      </c>
      <c r="E29" s="50" t="s">
        <v>29</v>
      </c>
      <c r="F29" s="59" t="n">
        <f aca="false">2*F28</f>
        <v>7.92</v>
      </c>
      <c r="G29" s="52"/>
      <c r="H29" s="52"/>
      <c r="I29" s="55" t="n">
        <f aca="false">SUM(G29:H29)</f>
        <v>0</v>
      </c>
      <c r="J29" s="55" t="n">
        <f aca="false">G29*F29</f>
        <v>0</v>
      </c>
      <c r="K29" s="55" t="n">
        <f aca="false">H29*F29</f>
        <v>0</v>
      </c>
      <c r="L29" s="55" t="n">
        <f aca="false">I29*F29</f>
        <v>0</v>
      </c>
      <c r="M29" s="54" t="n">
        <f aca="false">L29*(1+$M$4)</f>
        <v>0</v>
      </c>
      <c r="N29" s="2"/>
      <c r="O29" s="3"/>
    </row>
    <row r="30" customFormat="false" ht="50.25" hidden="false" customHeight="false" outlineLevel="0" collapsed="false">
      <c r="A30" s="46" t="s">
        <v>74</v>
      </c>
      <c r="B30" s="58" t="s">
        <v>70</v>
      </c>
      <c r="C30" s="48" t="n">
        <v>87794</v>
      </c>
      <c r="D30" s="56" t="s">
        <v>75</v>
      </c>
      <c r="E30" s="50" t="s">
        <v>29</v>
      </c>
      <c r="F30" s="59" t="n">
        <f aca="false">F29</f>
        <v>7.92</v>
      </c>
      <c r="G30" s="52"/>
      <c r="H30" s="52"/>
      <c r="I30" s="55" t="n">
        <f aca="false">SUM(G30:H30)</f>
        <v>0</v>
      </c>
      <c r="J30" s="55" t="n">
        <f aca="false">G30*F30</f>
        <v>0</v>
      </c>
      <c r="K30" s="55" t="n">
        <f aca="false">H30*F30</f>
        <v>0</v>
      </c>
      <c r="L30" s="55" t="n">
        <f aca="false">I30*F30</f>
        <v>0</v>
      </c>
      <c r="M30" s="54" t="n">
        <f aca="false">L30*(1+$M$4)</f>
        <v>0</v>
      </c>
      <c r="N30" s="2"/>
      <c r="O30" s="3"/>
    </row>
    <row r="31" customFormat="false" ht="30.75" hidden="false" customHeight="false" outlineLevel="0" collapsed="false">
      <c r="A31" s="46" t="s">
        <v>76</v>
      </c>
      <c r="B31" s="58" t="s">
        <v>70</v>
      </c>
      <c r="C31" s="48" t="s">
        <v>77</v>
      </c>
      <c r="D31" s="56" t="s">
        <v>78</v>
      </c>
      <c r="E31" s="50" t="s">
        <v>29</v>
      </c>
      <c r="F31" s="59" t="n">
        <f aca="false">F30</f>
        <v>7.92</v>
      </c>
      <c r="G31" s="52"/>
      <c r="H31" s="52"/>
      <c r="I31" s="55" t="n">
        <f aca="false">SUM(G31:H31)</f>
        <v>0</v>
      </c>
      <c r="J31" s="55" t="n">
        <f aca="false">G31*F31</f>
        <v>0</v>
      </c>
      <c r="K31" s="55" t="n">
        <f aca="false">H31*F31</f>
        <v>0</v>
      </c>
      <c r="L31" s="55" t="n">
        <f aca="false">I31*F31</f>
        <v>0</v>
      </c>
      <c r="M31" s="54" t="n">
        <f aca="false">L31*(1+$M$4)</f>
        <v>0</v>
      </c>
      <c r="N31" s="2"/>
      <c r="O31" s="3"/>
    </row>
    <row r="32" customFormat="false" ht="12.8" hidden="false" customHeight="false" outlineLevel="0" collapsed="false">
      <c r="A32" s="61"/>
      <c r="B32" s="39"/>
      <c r="C32" s="39"/>
      <c r="D32" s="40"/>
      <c r="E32" s="40"/>
      <c r="F32" s="41"/>
      <c r="G32" s="62"/>
      <c r="H32" s="62"/>
      <c r="I32" s="40"/>
      <c r="J32" s="42"/>
      <c r="K32" s="42"/>
      <c r="L32" s="42"/>
      <c r="M32" s="42"/>
      <c r="N32" s="2"/>
      <c r="O32" s="3"/>
    </row>
    <row r="33" customFormat="false" ht="12.8" hidden="false" customHeight="true" outlineLevel="0" collapsed="false">
      <c r="A33" s="43" t="s">
        <v>79</v>
      </c>
      <c r="B33" s="43"/>
      <c r="C33" s="43"/>
      <c r="D33" s="44" t="s">
        <v>80</v>
      </c>
      <c r="E33" s="44"/>
      <c r="F33" s="44"/>
      <c r="G33" s="44"/>
      <c r="H33" s="44"/>
      <c r="I33" s="44"/>
      <c r="J33" s="45" t="n">
        <f aca="false">SUM(J34:J52)</f>
        <v>0</v>
      </c>
      <c r="K33" s="45" t="n">
        <f aca="false">SUM(K34:K52)</f>
        <v>0</v>
      </c>
      <c r="L33" s="45" t="n">
        <f aca="false">SUM(L34:L52)</f>
        <v>0</v>
      </c>
      <c r="M33" s="45" t="n">
        <f aca="false">SUM(M34:M52)</f>
        <v>0</v>
      </c>
      <c r="N33" s="2"/>
      <c r="O33" s="3"/>
    </row>
    <row r="34" customFormat="false" ht="40.5" hidden="false" customHeight="false" outlineLevel="0" collapsed="false">
      <c r="A34" s="46" t="s">
        <v>81</v>
      </c>
      <c r="B34" s="47" t="s">
        <v>82</v>
      </c>
      <c r="C34" s="48" t="s">
        <v>83</v>
      </c>
      <c r="D34" s="49" t="s">
        <v>84</v>
      </c>
      <c r="E34" s="50" t="s">
        <v>57</v>
      </c>
      <c r="F34" s="51" t="n">
        <v>200</v>
      </c>
      <c r="G34" s="52"/>
      <c r="H34" s="52"/>
      <c r="I34" s="53" t="n">
        <f aca="false">SUM(G34:H34)</f>
        <v>0</v>
      </c>
      <c r="J34" s="53" t="n">
        <f aca="false">G34*F34</f>
        <v>0</v>
      </c>
      <c r="K34" s="53" t="n">
        <f aca="false">H34*F34</f>
        <v>0</v>
      </c>
      <c r="L34" s="53" t="n">
        <f aca="false">I34*F34</f>
        <v>0</v>
      </c>
      <c r="M34" s="54" t="n">
        <f aca="false">L34*(1+$M$4)</f>
        <v>0</v>
      </c>
      <c r="N34" s="2"/>
      <c r="O34" s="3"/>
    </row>
    <row r="35" customFormat="false" ht="30.75" hidden="false" customHeight="false" outlineLevel="0" collapsed="false">
      <c r="A35" s="46" t="s">
        <v>85</v>
      </c>
      <c r="B35" s="47" t="s">
        <v>86</v>
      </c>
      <c r="C35" s="48" t="s">
        <v>87</v>
      </c>
      <c r="D35" s="49" t="s">
        <v>88</v>
      </c>
      <c r="E35" s="50" t="s">
        <v>45</v>
      </c>
      <c r="F35" s="51" t="n">
        <v>32</v>
      </c>
      <c r="G35" s="52"/>
      <c r="H35" s="52"/>
      <c r="I35" s="53" t="n">
        <f aca="false">SUM(G35:H35)</f>
        <v>0</v>
      </c>
      <c r="J35" s="53" t="n">
        <f aca="false">G35*F35</f>
        <v>0</v>
      </c>
      <c r="K35" s="53" t="n">
        <f aca="false">H35*F35</f>
        <v>0</v>
      </c>
      <c r="L35" s="53" t="n">
        <f aca="false">I35*F35</f>
        <v>0</v>
      </c>
      <c r="M35" s="54" t="n">
        <f aca="false">L35*(1+$M$4)</f>
        <v>0</v>
      </c>
      <c r="N35" s="2"/>
      <c r="O35" s="3"/>
    </row>
    <row r="36" customFormat="false" ht="40.5" hidden="false" customHeight="false" outlineLevel="0" collapsed="false">
      <c r="A36" s="46" t="s">
        <v>89</v>
      </c>
      <c r="B36" s="47" t="s">
        <v>90</v>
      </c>
      <c r="C36" s="48" t="n">
        <v>95801</v>
      </c>
      <c r="D36" s="49" t="s">
        <v>91</v>
      </c>
      <c r="E36" s="50" t="s">
        <v>45</v>
      </c>
      <c r="F36" s="51" t="n">
        <v>28</v>
      </c>
      <c r="G36" s="52"/>
      <c r="H36" s="52"/>
      <c r="I36" s="53" t="n">
        <f aca="false">SUM(G36:H36)</f>
        <v>0</v>
      </c>
      <c r="J36" s="53" t="n">
        <f aca="false">G36*F36</f>
        <v>0</v>
      </c>
      <c r="K36" s="53" t="n">
        <f aca="false">H36*F36</f>
        <v>0</v>
      </c>
      <c r="L36" s="53" t="n">
        <f aca="false">I36*F36</f>
        <v>0</v>
      </c>
      <c r="M36" s="54" t="n">
        <f aca="false">L36*(1+$M$4)</f>
        <v>0</v>
      </c>
      <c r="N36" s="2"/>
      <c r="O36" s="3"/>
    </row>
    <row r="37" customFormat="false" ht="30.75" hidden="false" customHeight="false" outlineLevel="0" collapsed="false">
      <c r="A37" s="46" t="s">
        <v>92</v>
      </c>
      <c r="B37" s="47" t="s">
        <v>93</v>
      </c>
      <c r="C37" s="48" t="s">
        <v>94</v>
      </c>
      <c r="D37" s="49" t="s">
        <v>95</v>
      </c>
      <c r="E37" s="50" t="s">
        <v>45</v>
      </c>
      <c r="F37" s="51" t="n">
        <v>4</v>
      </c>
      <c r="G37" s="52"/>
      <c r="H37" s="52"/>
      <c r="I37" s="53" t="n">
        <f aca="false">SUM(G37:H37)</f>
        <v>0</v>
      </c>
      <c r="J37" s="53" t="n">
        <f aca="false">G37*F37</f>
        <v>0</v>
      </c>
      <c r="K37" s="53" t="n">
        <f aca="false">H37*F37</f>
        <v>0</v>
      </c>
      <c r="L37" s="53" t="n">
        <f aca="false">I37*F37</f>
        <v>0</v>
      </c>
      <c r="M37" s="54" t="n">
        <f aca="false">L37*(1+$M$4)</f>
        <v>0</v>
      </c>
      <c r="N37" s="2"/>
      <c r="O37" s="3"/>
    </row>
    <row r="38" customFormat="false" ht="30.75" hidden="false" customHeight="false" outlineLevel="0" collapsed="false">
      <c r="A38" s="46" t="s">
        <v>96</v>
      </c>
      <c r="B38" s="47" t="s">
        <v>93</v>
      </c>
      <c r="C38" s="48" t="s">
        <v>97</v>
      </c>
      <c r="D38" s="49" t="s">
        <v>98</v>
      </c>
      <c r="E38" s="50" t="s">
        <v>45</v>
      </c>
      <c r="F38" s="51" t="n">
        <v>19</v>
      </c>
      <c r="G38" s="52"/>
      <c r="H38" s="52"/>
      <c r="I38" s="53" t="n">
        <f aca="false">SUM(G38:H38)</f>
        <v>0</v>
      </c>
      <c r="J38" s="53" t="n">
        <f aca="false">G38*F38</f>
        <v>0</v>
      </c>
      <c r="K38" s="53" t="n">
        <f aca="false">H38*F38</f>
        <v>0</v>
      </c>
      <c r="L38" s="53" t="n">
        <f aca="false">I38*F38</f>
        <v>0</v>
      </c>
      <c r="M38" s="54" t="n">
        <f aca="false">L38*(1+$M$4)</f>
        <v>0</v>
      </c>
      <c r="N38" s="2"/>
      <c r="O38" s="3"/>
    </row>
    <row r="39" customFormat="false" ht="30.75" hidden="false" customHeight="false" outlineLevel="0" collapsed="false">
      <c r="A39" s="46" t="s">
        <v>99</v>
      </c>
      <c r="B39" s="47" t="s">
        <v>93</v>
      </c>
      <c r="C39" s="48" t="s">
        <v>100</v>
      </c>
      <c r="D39" s="49" t="s">
        <v>101</v>
      </c>
      <c r="E39" s="50" t="s">
        <v>45</v>
      </c>
      <c r="F39" s="51" t="n">
        <v>3</v>
      </c>
      <c r="G39" s="52"/>
      <c r="H39" s="52"/>
      <c r="I39" s="53" t="n">
        <f aca="false">SUM(G39:H39)</f>
        <v>0</v>
      </c>
      <c r="J39" s="53" t="n">
        <f aca="false">G39*F39</f>
        <v>0</v>
      </c>
      <c r="K39" s="53" t="n">
        <f aca="false">H39*F39</f>
        <v>0</v>
      </c>
      <c r="L39" s="53" t="n">
        <f aca="false">I39*F39</f>
        <v>0</v>
      </c>
      <c r="M39" s="54" t="n">
        <f aca="false">L39*(1+$M$4)</f>
        <v>0</v>
      </c>
      <c r="N39" s="2"/>
      <c r="O39" s="3"/>
    </row>
    <row r="40" customFormat="false" ht="30.75" hidden="false" customHeight="false" outlineLevel="0" collapsed="false">
      <c r="A40" s="46" t="s">
        <v>102</v>
      </c>
      <c r="B40" s="47" t="s">
        <v>103</v>
      </c>
      <c r="C40" s="48" t="n">
        <v>91967</v>
      </c>
      <c r="D40" s="49" t="s">
        <v>104</v>
      </c>
      <c r="E40" s="50" t="s">
        <v>45</v>
      </c>
      <c r="F40" s="51" t="n">
        <v>1</v>
      </c>
      <c r="G40" s="52"/>
      <c r="H40" s="52"/>
      <c r="I40" s="53" t="n">
        <f aca="false">SUM(G40:H40)</f>
        <v>0</v>
      </c>
      <c r="J40" s="53" t="n">
        <f aca="false">G40*F40</f>
        <v>0</v>
      </c>
      <c r="K40" s="53" t="n">
        <f aca="false">H40*F40</f>
        <v>0</v>
      </c>
      <c r="L40" s="53" t="n">
        <f aca="false">I40*F40</f>
        <v>0</v>
      </c>
      <c r="M40" s="54" t="n">
        <f aca="false">L40*(1+$M$4)</f>
        <v>0</v>
      </c>
      <c r="N40" s="2"/>
      <c r="O40" s="3"/>
    </row>
    <row r="41" customFormat="false" ht="30.75" hidden="false" customHeight="false" outlineLevel="0" collapsed="false">
      <c r="A41" s="46" t="s">
        <v>105</v>
      </c>
      <c r="B41" s="47" t="s">
        <v>103</v>
      </c>
      <c r="C41" s="48" t="s">
        <v>106</v>
      </c>
      <c r="D41" s="49" t="s">
        <v>107</v>
      </c>
      <c r="E41" s="50" t="s">
        <v>45</v>
      </c>
      <c r="F41" s="51" t="n">
        <v>1</v>
      </c>
      <c r="G41" s="52"/>
      <c r="H41" s="52"/>
      <c r="I41" s="53" t="n">
        <f aca="false">SUM(G41:H41)</f>
        <v>0</v>
      </c>
      <c r="J41" s="53" t="n">
        <f aca="false">G41*F41</f>
        <v>0</v>
      </c>
      <c r="K41" s="53" t="n">
        <f aca="false">H41*F41</f>
        <v>0</v>
      </c>
      <c r="L41" s="53" t="n">
        <f aca="false">I41*F41</f>
        <v>0</v>
      </c>
      <c r="M41" s="54" t="n">
        <f aca="false">L41*(1+$M$4)</f>
        <v>0</v>
      </c>
      <c r="N41" s="2"/>
      <c r="O41" s="3"/>
    </row>
    <row r="42" customFormat="false" ht="40.5" hidden="false" customHeight="false" outlineLevel="0" collapsed="false">
      <c r="A42" s="46" t="s">
        <v>108</v>
      </c>
      <c r="B42" s="47" t="s">
        <v>109</v>
      </c>
      <c r="C42" s="48" t="s">
        <v>110</v>
      </c>
      <c r="D42" s="49" t="s">
        <v>111</v>
      </c>
      <c r="E42" s="50" t="s">
        <v>57</v>
      </c>
      <c r="F42" s="51" t="n">
        <v>91</v>
      </c>
      <c r="G42" s="52"/>
      <c r="H42" s="52"/>
      <c r="I42" s="53" t="n">
        <f aca="false">SUM(G42:H42)</f>
        <v>0</v>
      </c>
      <c r="J42" s="53" t="n">
        <f aca="false">G42*F42</f>
        <v>0</v>
      </c>
      <c r="K42" s="53" t="n">
        <f aca="false">H42*F42</f>
        <v>0</v>
      </c>
      <c r="L42" s="53" t="n">
        <f aca="false">I42*F42</f>
        <v>0</v>
      </c>
      <c r="M42" s="54" t="n">
        <f aca="false">L42*(1+$M$4)</f>
        <v>0</v>
      </c>
      <c r="N42" s="2"/>
      <c r="O42" s="3"/>
    </row>
    <row r="43" customFormat="false" ht="40.5" hidden="false" customHeight="false" outlineLevel="0" collapsed="false">
      <c r="A43" s="46" t="s">
        <v>112</v>
      </c>
      <c r="B43" s="47" t="s">
        <v>109</v>
      </c>
      <c r="C43" s="48" t="s">
        <v>113</v>
      </c>
      <c r="D43" s="49" t="s">
        <v>114</v>
      </c>
      <c r="E43" s="50" t="s">
        <v>57</v>
      </c>
      <c r="F43" s="51" t="n">
        <v>19</v>
      </c>
      <c r="G43" s="52"/>
      <c r="H43" s="52"/>
      <c r="I43" s="53" t="n">
        <f aca="false">SUM(G43:H43)</f>
        <v>0</v>
      </c>
      <c r="J43" s="53" t="n">
        <f aca="false">G43*F43</f>
        <v>0</v>
      </c>
      <c r="K43" s="53" t="n">
        <f aca="false">H43*F43</f>
        <v>0</v>
      </c>
      <c r="L43" s="53" t="n">
        <f aca="false">I43*F43</f>
        <v>0</v>
      </c>
      <c r="M43" s="54" t="n">
        <f aca="false">L43*(1+$M$4)</f>
        <v>0</v>
      </c>
      <c r="N43" s="2"/>
      <c r="O43" s="3"/>
    </row>
    <row r="44" customFormat="false" ht="40.5" hidden="false" customHeight="false" outlineLevel="0" collapsed="false">
      <c r="A44" s="46" t="s">
        <v>115</v>
      </c>
      <c r="B44" s="47" t="s">
        <v>116</v>
      </c>
      <c r="C44" s="48" t="n">
        <v>91871</v>
      </c>
      <c r="D44" s="49" t="s">
        <v>117</v>
      </c>
      <c r="E44" s="50" t="s">
        <v>57</v>
      </c>
      <c r="F44" s="51" t="n">
        <v>105</v>
      </c>
      <c r="G44" s="52"/>
      <c r="H44" s="52"/>
      <c r="I44" s="53" t="n">
        <f aca="false">SUM(G44:H44)</f>
        <v>0</v>
      </c>
      <c r="J44" s="53" t="n">
        <f aca="false">G44*F44</f>
        <v>0</v>
      </c>
      <c r="K44" s="53" t="n">
        <f aca="false">H44*F44</f>
        <v>0</v>
      </c>
      <c r="L44" s="53" t="n">
        <f aca="false">I44*F44</f>
        <v>0</v>
      </c>
      <c r="M44" s="54" t="n">
        <f aca="false">L44*(1+$M$4)</f>
        <v>0</v>
      </c>
      <c r="N44" s="2"/>
      <c r="O44" s="3"/>
    </row>
    <row r="45" customFormat="false" ht="40.5" hidden="false" customHeight="false" outlineLevel="0" collapsed="false">
      <c r="A45" s="46" t="s">
        <v>118</v>
      </c>
      <c r="B45" s="47" t="s">
        <v>119</v>
      </c>
      <c r="C45" s="48" t="s">
        <v>120</v>
      </c>
      <c r="D45" s="49" t="s">
        <v>121</v>
      </c>
      <c r="E45" s="50" t="s">
        <v>57</v>
      </c>
      <c r="F45" s="51" t="n">
        <v>280.2</v>
      </c>
      <c r="G45" s="52"/>
      <c r="H45" s="52"/>
      <c r="I45" s="53" t="n">
        <f aca="false">SUM(G45:H45)</f>
        <v>0</v>
      </c>
      <c r="J45" s="53" t="n">
        <f aca="false">G45*F45</f>
        <v>0</v>
      </c>
      <c r="K45" s="53" t="n">
        <f aca="false">H45*F45</f>
        <v>0</v>
      </c>
      <c r="L45" s="53" t="n">
        <f aca="false">I45*F45</f>
        <v>0</v>
      </c>
      <c r="M45" s="54" t="n">
        <f aca="false">L45*(1+$M$4)</f>
        <v>0</v>
      </c>
      <c r="N45" s="2"/>
      <c r="O45" s="3"/>
    </row>
    <row r="46" customFormat="false" ht="40.5" hidden="false" customHeight="false" outlineLevel="0" collapsed="false">
      <c r="A46" s="46" t="s">
        <v>122</v>
      </c>
      <c r="B46" s="47" t="s">
        <v>119</v>
      </c>
      <c r="C46" s="48" t="n">
        <v>91927</v>
      </c>
      <c r="D46" s="49" t="s">
        <v>123</v>
      </c>
      <c r="E46" s="50" t="s">
        <v>57</v>
      </c>
      <c r="F46" s="51" t="n">
        <v>378.8</v>
      </c>
      <c r="G46" s="52"/>
      <c r="H46" s="52"/>
      <c r="I46" s="53" t="n">
        <f aca="false">SUM(G46:H46)</f>
        <v>0</v>
      </c>
      <c r="J46" s="53" t="n">
        <f aca="false">G46*F46</f>
        <v>0</v>
      </c>
      <c r="K46" s="53" t="n">
        <f aca="false">H46*F46</f>
        <v>0</v>
      </c>
      <c r="L46" s="53" t="n">
        <f aca="false">I46*F46</f>
        <v>0</v>
      </c>
      <c r="M46" s="54" t="n">
        <f aca="false">L46*(1+$M$4)</f>
        <v>0</v>
      </c>
      <c r="N46" s="2"/>
      <c r="O46" s="3"/>
    </row>
    <row r="47" customFormat="false" ht="30.75" hidden="false" customHeight="false" outlineLevel="0" collapsed="false">
      <c r="A47" s="46" t="s">
        <v>124</v>
      </c>
      <c r="B47" s="47" t="s">
        <v>125</v>
      </c>
      <c r="C47" s="48" t="n">
        <v>91929</v>
      </c>
      <c r="D47" s="49" t="s">
        <v>126</v>
      </c>
      <c r="E47" s="50" t="s">
        <v>57</v>
      </c>
      <c r="F47" s="51" t="n">
        <v>118.5</v>
      </c>
      <c r="G47" s="52"/>
      <c r="H47" s="52"/>
      <c r="I47" s="53" t="n">
        <f aca="false">SUM(G47:H47)</f>
        <v>0</v>
      </c>
      <c r="J47" s="53" t="n">
        <f aca="false">G47*F47</f>
        <v>0</v>
      </c>
      <c r="K47" s="53" t="n">
        <f aca="false">H47*F47</f>
        <v>0</v>
      </c>
      <c r="L47" s="53" t="n">
        <f aca="false">I47*F47</f>
        <v>0</v>
      </c>
      <c r="M47" s="54" t="n">
        <f aca="false">L47*(1+$M$4)</f>
        <v>0</v>
      </c>
      <c r="N47" s="2"/>
      <c r="O47" s="3"/>
    </row>
    <row r="48" customFormat="false" ht="30.75" hidden="false" customHeight="false" outlineLevel="0" collapsed="false">
      <c r="A48" s="46" t="s">
        <v>127</v>
      </c>
      <c r="B48" s="47" t="s">
        <v>128</v>
      </c>
      <c r="C48" s="48" t="n">
        <v>93653</v>
      </c>
      <c r="D48" s="49" t="s">
        <v>129</v>
      </c>
      <c r="E48" s="50" t="s">
        <v>45</v>
      </c>
      <c r="F48" s="51" t="n">
        <v>2</v>
      </c>
      <c r="G48" s="52"/>
      <c r="H48" s="52"/>
      <c r="I48" s="53" t="n">
        <f aca="false">SUM(G48:H48)</f>
        <v>0</v>
      </c>
      <c r="J48" s="53" t="n">
        <f aca="false">G48*F48</f>
        <v>0</v>
      </c>
      <c r="K48" s="53" t="n">
        <f aca="false">H48*F48</f>
        <v>0</v>
      </c>
      <c r="L48" s="53" t="n">
        <f aca="false">I48*F48</f>
        <v>0</v>
      </c>
      <c r="M48" s="54" t="n">
        <f aca="false">L48*(1+$M$4)</f>
        <v>0</v>
      </c>
      <c r="N48" s="2"/>
      <c r="O48" s="3"/>
    </row>
    <row r="49" customFormat="false" ht="30.75" hidden="false" customHeight="false" outlineLevel="0" collapsed="false">
      <c r="A49" s="46" t="s">
        <v>130</v>
      </c>
      <c r="B49" s="47" t="s">
        <v>128</v>
      </c>
      <c r="C49" s="48" t="n">
        <v>93654</v>
      </c>
      <c r="D49" s="49" t="s">
        <v>131</v>
      </c>
      <c r="E49" s="50" t="s">
        <v>45</v>
      </c>
      <c r="F49" s="51" t="n">
        <v>2</v>
      </c>
      <c r="G49" s="52"/>
      <c r="H49" s="52"/>
      <c r="I49" s="53" t="n">
        <f aca="false">SUM(G49:H49)</f>
        <v>0</v>
      </c>
      <c r="J49" s="53" t="n">
        <f aca="false">G49*F49</f>
        <v>0</v>
      </c>
      <c r="K49" s="53" t="n">
        <f aca="false">H49*F49</f>
        <v>0</v>
      </c>
      <c r="L49" s="53" t="n">
        <f aca="false">I49*F49</f>
        <v>0</v>
      </c>
      <c r="M49" s="54" t="n">
        <f aca="false">L49*(1+$M$4)</f>
        <v>0</v>
      </c>
      <c r="N49" s="2"/>
      <c r="O49" s="3"/>
    </row>
    <row r="50" customFormat="false" ht="30.75" hidden="false" customHeight="false" outlineLevel="0" collapsed="false">
      <c r="A50" s="46" t="s">
        <v>132</v>
      </c>
      <c r="B50" s="47" t="s">
        <v>128</v>
      </c>
      <c r="C50" s="48" t="n">
        <v>93655</v>
      </c>
      <c r="D50" s="49" t="s">
        <v>133</v>
      </c>
      <c r="E50" s="50" t="s">
        <v>45</v>
      </c>
      <c r="F50" s="51" t="n">
        <v>1</v>
      </c>
      <c r="G50" s="52"/>
      <c r="H50" s="52"/>
      <c r="I50" s="53" t="n">
        <f aca="false">SUM(G50:H50)</f>
        <v>0</v>
      </c>
      <c r="J50" s="53" t="n">
        <f aca="false">G50*F50</f>
        <v>0</v>
      </c>
      <c r="K50" s="53" t="n">
        <f aca="false">H50*F50</f>
        <v>0</v>
      </c>
      <c r="L50" s="53" t="n">
        <f aca="false">I50*F50</f>
        <v>0</v>
      </c>
      <c r="M50" s="54" t="n">
        <f aca="false">L50*(1+$M$4)</f>
        <v>0</v>
      </c>
      <c r="N50" s="2"/>
      <c r="O50" s="3"/>
    </row>
    <row r="51" customFormat="false" ht="30.75" hidden="false" customHeight="false" outlineLevel="0" collapsed="false">
      <c r="A51" s="46" t="s">
        <v>134</v>
      </c>
      <c r="B51" s="47" t="s">
        <v>128</v>
      </c>
      <c r="C51" s="48" t="n">
        <v>93661</v>
      </c>
      <c r="D51" s="49" t="s">
        <v>135</v>
      </c>
      <c r="E51" s="50" t="s">
        <v>45</v>
      </c>
      <c r="F51" s="51" t="n">
        <v>3</v>
      </c>
      <c r="G51" s="52"/>
      <c r="H51" s="52"/>
      <c r="I51" s="53" t="n">
        <f aca="false">SUM(G51:H51)</f>
        <v>0</v>
      </c>
      <c r="J51" s="53" t="n">
        <f aca="false">G51*F51</f>
        <v>0</v>
      </c>
      <c r="K51" s="53" t="n">
        <f aca="false">H51*F51</f>
        <v>0</v>
      </c>
      <c r="L51" s="53" t="n">
        <f aca="false">I51*F51</f>
        <v>0</v>
      </c>
      <c r="M51" s="54" t="n">
        <f aca="false">L51*(1+$M$4)</f>
        <v>0</v>
      </c>
      <c r="N51" s="2"/>
      <c r="O51" s="3"/>
    </row>
    <row r="52" customFormat="false" ht="30.75" hidden="false" customHeight="false" outlineLevel="0" collapsed="false">
      <c r="A52" s="46" t="s">
        <v>136</v>
      </c>
      <c r="B52" s="47" t="s">
        <v>128</v>
      </c>
      <c r="C52" s="48" t="n">
        <v>93673</v>
      </c>
      <c r="D52" s="49" t="s">
        <v>137</v>
      </c>
      <c r="E52" s="50" t="s">
        <v>45</v>
      </c>
      <c r="F52" s="51" t="n">
        <v>1</v>
      </c>
      <c r="G52" s="52"/>
      <c r="H52" s="52"/>
      <c r="I52" s="53" t="n">
        <f aca="false">SUM(G52:H52)</f>
        <v>0</v>
      </c>
      <c r="J52" s="53" t="n">
        <f aca="false">G52*F52</f>
        <v>0</v>
      </c>
      <c r="K52" s="53" t="n">
        <f aca="false">H52*F52</f>
        <v>0</v>
      </c>
      <c r="L52" s="53" t="n">
        <f aca="false">I52*F52</f>
        <v>0</v>
      </c>
      <c r="M52" s="54" t="n">
        <f aca="false">L52*(1+$M$4)</f>
        <v>0</v>
      </c>
      <c r="N52" s="2"/>
      <c r="O52" s="3"/>
    </row>
    <row r="53" customFormat="false" ht="12.8" hidden="false" customHeight="false" outlineLevel="0" collapsed="false">
      <c r="A53" s="63"/>
      <c r="B53" s="64"/>
      <c r="C53" s="65"/>
      <c r="D53" s="66"/>
      <c r="E53" s="67"/>
      <c r="F53" s="68"/>
      <c r="G53" s="69"/>
      <c r="H53" s="70"/>
      <c r="I53" s="71"/>
      <c r="J53" s="71"/>
      <c r="K53" s="71"/>
      <c r="L53" s="71"/>
      <c r="M53" s="72"/>
      <c r="N53" s="2"/>
      <c r="O53" s="3"/>
    </row>
    <row r="54" customFormat="false" ht="12.8" hidden="false" customHeight="true" outlineLevel="0" collapsed="false">
      <c r="A54" s="43" t="s">
        <v>138</v>
      </c>
      <c r="B54" s="43"/>
      <c r="C54" s="43"/>
      <c r="D54" s="44" t="s">
        <v>139</v>
      </c>
      <c r="E54" s="44"/>
      <c r="F54" s="44"/>
      <c r="G54" s="44"/>
      <c r="H54" s="44"/>
      <c r="I54" s="44"/>
      <c r="J54" s="45" t="n">
        <f aca="false">SUM(J55:J60)</f>
        <v>0</v>
      </c>
      <c r="K54" s="45" t="n">
        <f aca="false">SUM(K55:K60)</f>
        <v>0</v>
      </c>
      <c r="L54" s="45" t="n">
        <f aca="false">SUM(L55:L60)</f>
        <v>0</v>
      </c>
      <c r="M54" s="45" t="n">
        <f aca="false">SUM(M55:M60)</f>
        <v>0</v>
      </c>
      <c r="N54" s="2"/>
      <c r="O54" s="3"/>
    </row>
    <row r="55" customFormat="false" ht="40.5" hidden="false" customHeight="false" outlineLevel="0" collapsed="false">
      <c r="A55" s="46" t="s">
        <v>140</v>
      </c>
      <c r="B55" s="47" t="s">
        <v>90</v>
      </c>
      <c r="C55" s="48" t="n">
        <v>95801</v>
      </c>
      <c r="D55" s="49" t="s">
        <v>91</v>
      </c>
      <c r="E55" s="50" t="s">
        <v>45</v>
      </c>
      <c r="F55" s="51" t="n">
        <v>25</v>
      </c>
      <c r="G55" s="52"/>
      <c r="H55" s="52"/>
      <c r="I55" s="53" t="n">
        <f aca="false">SUM(G55:H55)</f>
        <v>0</v>
      </c>
      <c r="J55" s="53" t="n">
        <f aca="false">G55*F55</f>
        <v>0</v>
      </c>
      <c r="K55" s="53" t="n">
        <f aca="false">H55*F55</f>
        <v>0</v>
      </c>
      <c r="L55" s="53" t="n">
        <f aca="false">I55*F55</f>
        <v>0</v>
      </c>
      <c r="M55" s="54" t="n">
        <f aca="false">L55*(1+$M$4)</f>
        <v>0</v>
      </c>
      <c r="N55" s="2"/>
      <c r="O55" s="3"/>
    </row>
    <row r="56" customFormat="false" ht="21" hidden="false" customHeight="false" outlineLevel="0" collapsed="false">
      <c r="A56" s="46" t="s">
        <v>141</v>
      </c>
      <c r="B56" s="47" t="s">
        <v>142</v>
      </c>
      <c r="C56" s="48" t="s">
        <v>143</v>
      </c>
      <c r="D56" s="49" t="s">
        <v>144</v>
      </c>
      <c r="E56" s="50" t="s">
        <v>45</v>
      </c>
      <c r="F56" s="51" t="n">
        <v>25</v>
      </c>
      <c r="G56" s="52"/>
      <c r="H56" s="52"/>
      <c r="I56" s="53" t="n">
        <f aca="false">SUM(G56:H56)</f>
        <v>0</v>
      </c>
      <c r="J56" s="53" t="n">
        <f aca="false">G56*F56</f>
        <v>0</v>
      </c>
      <c r="K56" s="53" t="n">
        <f aca="false">H56*F56</f>
        <v>0</v>
      </c>
      <c r="L56" s="53" t="n">
        <f aca="false">I56*F56</f>
        <v>0</v>
      </c>
      <c r="M56" s="54" t="n">
        <f aca="false">L56*(1+$M$4)</f>
        <v>0</v>
      </c>
      <c r="N56" s="2"/>
      <c r="O56" s="3"/>
    </row>
    <row r="57" customFormat="false" ht="30.75" hidden="false" customHeight="false" outlineLevel="0" collapsed="false">
      <c r="A57" s="46" t="s">
        <v>145</v>
      </c>
      <c r="B57" s="47" t="s">
        <v>146</v>
      </c>
      <c r="C57" s="48" t="s">
        <v>147</v>
      </c>
      <c r="D57" s="49" t="s">
        <v>148</v>
      </c>
      <c r="E57" s="50" t="s">
        <v>57</v>
      </c>
      <c r="F57" s="51" t="n">
        <v>200</v>
      </c>
      <c r="G57" s="52"/>
      <c r="H57" s="52"/>
      <c r="I57" s="53" t="n">
        <f aca="false">SUM(G57:H57)</f>
        <v>0</v>
      </c>
      <c r="J57" s="53" t="n">
        <f aca="false">G57*F57</f>
        <v>0</v>
      </c>
      <c r="K57" s="53" t="n">
        <f aca="false">H57*F57</f>
        <v>0</v>
      </c>
      <c r="L57" s="53" t="n">
        <f aca="false">I57*F57</f>
        <v>0</v>
      </c>
      <c r="M57" s="54" t="n">
        <f aca="false">L57*(1+$M$4)</f>
        <v>0</v>
      </c>
      <c r="N57" s="2"/>
      <c r="O57" s="3"/>
    </row>
    <row r="58" customFormat="false" ht="30.75" hidden="false" customHeight="false" outlineLevel="0" collapsed="false">
      <c r="A58" s="46" t="s">
        <v>149</v>
      </c>
      <c r="B58" s="47" t="s">
        <v>150</v>
      </c>
      <c r="C58" s="48" t="s">
        <v>151</v>
      </c>
      <c r="D58" s="49" t="s">
        <v>152</v>
      </c>
      <c r="E58" s="50" t="s">
        <v>45</v>
      </c>
      <c r="F58" s="51" t="n">
        <v>7</v>
      </c>
      <c r="G58" s="52"/>
      <c r="H58" s="52"/>
      <c r="I58" s="53" t="n">
        <f aca="false">SUM(G58:H58)</f>
        <v>0</v>
      </c>
      <c r="J58" s="53" t="n">
        <f aca="false">G58*F58</f>
        <v>0</v>
      </c>
      <c r="K58" s="53" t="n">
        <f aca="false">H58*F58</f>
        <v>0</v>
      </c>
      <c r="L58" s="53" t="n">
        <f aca="false">I58*F58</f>
        <v>0</v>
      </c>
      <c r="M58" s="54" t="n">
        <f aca="false">L58*(1+$M$4)</f>
        <v>0</v>
      </c>
      <c r="N58" s="2"/>
      <c r="O58" s="3"/>
    </row>
    <row r="59" customFormat="false" ht="40.5" hidden="false" customHeight="false" outlineLevel="0" collapsed="false">
      <c r="A59" s="46" t="s">
        <v>153</v>
      </c>
      <c r="B59" s="47" t="s">
        <v>116</v>
      </c>
      <c r="C59" s="48" t="s">
        <v>154</v>
      </c>
      <c r="D59" s="49" t="s">
        <v>155</v>
      </c>
      <c r="E59" s="50" t="s">
        <v>57</v>
      </c>
      <c r="F59" s="51" t="n">
        <v>78</v>
      </c>
      <c r="G59" s="52"/>
      <c r="H59" s="52"/>
      <c r="I59" s="53" t="n">
        <f aca="false">SUM(G59:H59)</f>
        <v>0</v>
      </c>
      <c r="J59" s="53" t="n">
        <f aca="false">G59*F59</f>
        <v>0</v>
      </c>
      <c r="K59" s="53" t="n">
        <f aca="false">H59*F59</f>
        <v>0</v>
      </c>
      <c r="L59" s="53" t="n">
        <f aca="false">I59*F59</f>
        <v>0</v>
      </c>
      <c r="M59" s="54" t="n">
        <f aca="false">L59*(1+$M$4)</f>
        <v>0</v>
      </c>
      <c r="N59" s="2"/>
      <c r="O59" s="3"/>
    </row>
    <row r="60" customFormat="false" ht="30.75" hidden="false" customHeight="false" outlineLevel="0" collapsed="false">
      <c r="A60" s="46" t="s">
        <v>156</v>
      </c>
      <c r="B60" s="47" t="s">
        <v>116</v>
      </c>
      <c r="C60" s="48" t="s">
        <v>157</v>
      </c>
      <c r="D60" s="49" t="s">
        <v>158</v>
      </c>
      <c r="E60" s="50" t="s">
        <v>57</v>
      </c>
      <c r="F60" s="51" t="n">
        <v>16</v>
      </c>
      <c r="G60" s="52"/>
      <c r="H60" s="52"/>
      <c r="I60" s="53" t="n">
        <f aca="false">SUM(G60:H60)</f>
        <v>0</v>
      </c>
      <c r="J60" s="53" t="n">
        <f aca="false">G60*F60</f>
        <v>0</v>
      </c>
      <c r="K60" s="53" t="n">
        <f aca="false">H60*F60</f>
        <v>0</v>
      </c>
      <c r="L60" s="53" t="n">
        <f aca="false">I60*F60</f>
        <v>0</v>
      </c>
      <c r="M60" s="54" t="n">
        <f aca="false">L60*(1+$M$4)</f>
        <v>0</v>
      </c>
      <c r="N60" s="2"/>
      <c r="O60" s="3"/>
    </row>
    <row r="61" customFormat="false" ht="12.8" hidden="false" customHeight="false" outlineLevel="0" collapsed="false">
      <c r="A61" s="73"/>
      <c r="B61" s="73"/>
      <c r="C61" s="73"/>
      <c r="D61" s="3"/>
      <c r="E61" s="3"/>
      <c r="F61" s="74"/>
      <c r="G61" s="9"/>
      <c r="H61" s="9"/>
      <c r="I61" s="3"/>
      <c r="J61" s="3"/>
      <c r="K61" s="3"/>
      <c r="L61" s="3"/>
      <c r="M61" s="3"/>
      <c r="N61" s="2"/>
      <c r="O61" s="3"/>
    </row>
    <row r="62" customFormat="false" ht="12.8" hidden="false" customHeight="true" outlineLevel="0" collapsed="false">
      <c r="A62" s="75" t="s">
        <v>159</v>
      </c>
      <c r="B62" s="75"/>
      <c r="C62" s="75"/>
      <c r="D62" s="35" t="s">
        <v>160</v>
      </c>
      <c r="E62" s="35"/>
      <c r="F62" s="35"/>
      <c r="G62" s="35"/>
      <c r="H62" s="35"/>
      <c r="I62" s="35"/>
      <c r="J62" s="36" t="n">
        <f aca="false">J64+J88</f>
        <v>0</v>
      </c>
      <c r="K62" s="36" t="n">
        <f aca="false">K64+K88</f>
        <v>0</v>
      </c>
      <c r="L62" s="36" t="n">
        <f aca="false">L64+L88</f>
        <v>0</v>
      </c>
      <c r="M62" s="36" t="n">
        <f aca="false">M64+M88</f>
        <v>0</v>
      </c>
      <c r="N62" s="22" t="n">
        <f aca="false">M62</f>
        <v>0</v>
      </c>
      <c r="O62" s="3"/>
    </row>
    <row r="63" customFormat="false" ht="12.8" hidden="false" customHeight="false" outlineLevel="0" collapsed="false">
      <c r="A63" s="39"/>
      <c r="B63" s="39"/>
      <c r="C63" s="39"/>
      <c r="D63" s="40"/>
      <c r="E63" s="40"/>
      <c r="F63" s="41"/>
      <c r="G63" s="62"/>
      <c r="H63" s="62"/>
      <c r="I63" s="40"/>
      <c r="J63" s="42"/>
      <c r="K63" s="42"/>
      <c r="L63" s="42"/>
      <c r="M63" s="42"/>
      <c r="N63" s="2"/>
      <c r="O63" s="3"/>
    </row>
    <row r="64" customFormat="false" ht="12.8" hidden="false" customHeight="true" outlineLevel="0" collapsed="false">
      <c r="A64" s="43" t="s">
        <v>161</v>
      </c>
      <c r="B64" s="43"/>
      <c r="C64" s="43"/>
      <c r="D64" s="44" t="s">
        <v>25</v>
      </c>
      <c r="E64" s="44"/>
      <c r="F64" s="44"/>
      <c r="G64" s="44"/>
      <c r="H64" s="44"/>
      <c r="I64" s="44"/>
      <c r="J64" s="45" t="n">
        <f aca="false">SUM(J65:J86)</f>
        <v>0</v>
      </c>
      <c r="K64" s="45" t="n">
        <f aca="false">SUM(K65:K86)</f>
        <v>0</v>
      </c>
      <c r="L64" s="45" t="n">
        <f aca="false">SUM(L65:L86)</f>
        <v>0</v>
      </c>
      <c r="M64" s="45" t="n">
        <f aca="false">SUM(M65:M86)</f>
        <v>0</v>
      </c>
      <c r="N64" s="2"/>
      <c r="O64" s="3"/>
    </row>
    <row r="65" customFormat="false" ht="30.75" hidden="false" customHeight="false" outlineLevel="0" collapsed="false">
      <c r="A65" s="46" t="s">
        <v>162</v>
      </c>
      <c r="B65" s="47" t="s">
        <v>163</v>
      </c>
      <c r="C65" s="48" t="n">
        <v>97625</v>
      </c>
      <c r="D65" s="49" t="s">
        <v>164</v>
      </c>
      <c r="E65" s="50" t="s">
        <v>165</v>
      </c>
      <c r="F65" s="51" t="n">
        <f aca="false">16.8*0.2*0.2</f>
        <v>0.672</v>
      </c>
      <c r="G65" s="52"/>
      <c r="H65" s="52"/>
      <c r="I65" s="53" t="n">
        <f aca="false">SUM(G65:H65)</f>
        <v>0</v>
      </c>
      <c r="J65" s="53" t="n">
        <f aca="false">G65*F65</f>
        <v>0</v>
      </c>
      <c r="K65" s="53" t="n">
        <f aca="false">H65*F65</f>
        <v>0</v>
      </c>
      <c r="L65" s="53" t="n">
        <f aca="false">I65*F65</f>
        <v>0</v>
      </c>
      <c r="M65" s="54" t="n">
        <f aca="false">L65*(1+$M$4)</f>
        <v>0</v>
      </c>
      <c r="N65" s="2"/>
      <c r="O65" s="3"/>
    </row>
    <row r="66" customFormat="false" ht="30.75" hidden="false" customHeight="false" outlineLevel="0" collapsed="false">
      <c r="A66" s="46" t="s">
        <v>166</v>
      </c>
      <c r="B66" s="47" t="s">
        <v>167</v>
      </c>
      <c r="C66" s="48" t="s">
        <v>168</v>
      </c>
      <c r="D66" s="49" t="s">
        <v>169</v>
      </c>
      <c r="E66" s="50" t="s">
        <v>57</v>
      </c>
      <c r="F66" s="51" t="n">
        <f aca="false">16.8</f>
        <v>16.8</v>
      </c>
      <c r="G66" s="52"/>
      <c r="H66" s="52"/>
      <c r="I66" s="53" t="n">
        <f aca="false">SUM(G66:H66)</f>
        <v>0</v>
      </c>
      <c r="J66" s="53" t="n">
        <f aca="false">G66*F66</f>
        <v>0</v>
      </c>
      <c r="K66" s="53" t="n">
        <f aca="false">H66*F66</f>
        <v>0</v>
      </c>
      <c r="L66" s="53" t="n">
        <f aca="false">I66*F66</f>
        <v>0</v>
      </c>
      <c r="M66" s="54" t="n">
        <f aca="false">L66*$M$4+L66</f>
        <v>0</v>
      </c>
      <c r="N66" s="2"/>
      <c r="O66" s="3"/>
    </row>
    <row r="67" customFormat="false" ht="40.5" hidden="false" customHeight="false" outlineLevel="0" collapsed="false">
      <c r="A67" s="46" t="s">
        <v>170</v>
      </c>
      <c r="B67" s="47" t="s">
        <v>171</v>
      </c>
      <c r="C67" s="48" t="n">
        <v>87879</v>
      </c>
      <c r="D67" s="49" t="s">
        <v>73</v>
      </c>
      <c r="E67" s="50" t="s">
        <v>29</v>
      </c>
      <c r="F67" s="51" t="n">
        <f aca="false">F66*0.2*2</f>
        <v>6.72</v>
      </c>
      <c r="G67" s="52"/>
      <c r="H67" s="52"/>
      <c r="I67" s="53" t="n">
        <f aca="false">SUM(G67:H67)</f>
        <v>0</v>
      </c>
      <c r="J67" s="53" t="n">
        <f aca="false">G67*F67</f>
        <v>0</v>
      </c>
      <c r="K67" s="53" t="n">
        <f aca="false">H67*F67</f>
        <v>0</v>
      </c>
      <c r="L67" s="53" t="n">
        <f aca="false">I67*F67</f>
        <v>0</v>
      </c>
      <c r="M67" s="54" t="n">
        <f aca="false">L67*(1+$M$4)</f>
        <v>0</v>
      </c>
      <c r="N67" s="2"/>
      <c r="O67" s="3"/>
    </row>
    <row r="68" customFormat="false" ht="50.25" hidden="false" customHeight="false" outlineLevel="0" collapsed="false">
      <c r="A68" s="46" t="s">
        <v>172</v>
      </c>
      <c r="B68" s="47" t="s">
        <v>171</v>
      </c>
      <c r="C68" s="48" t="n">
        <v>87794</v>
      </c>
      <c r="D68" s="49" t="s">
        <v>75</v>
      </c>
      <c r="E68" s="50" t="s">
        <v>29</v>
      </c>
      <c r="F68" s="51" t="n">
        <f aca="false">F67</f>
        <v>6.72</v>
      </c>
      <c r="G68" s="52"/>
      <c r="H68" s="52"/>
      <c r="I68" s="53" t="n">
        <f aca="false">SUM(G68:H68)</f>
        <v>0</v>
      </c>
      <c r="J68" s="53" t="n">
        <f aca="false">G68*F68</f>
        <v>0</v>
      </c>
      <c r="K68" s="53" t="n">
        <f aca="false">H68*F68</f>
        <v>0</v>
      </c>
      <c r="L68" s="53" t="n">
        <f aca="false">I68*F68</f>
        <v>0</v>
      </c>
      <c r="M68" s="54" t="n">
        <f aca="false">L68*(1+$M$4)</f>
        <v>0</v>
      </c>
      <c r="N68" s="2"/>
      <c r="O68" s="3"/>
    </row>
    <row r="69" customFormat="false" ht="30.75" hidden="false" customHeight="false" outlineLevel="0" collapsed="false">
      <c r="A69" s="46" t="s">
        <v>173</v>
      </c>
      <c r="B69" s="47" t="s">
        <v>171</v>
      </c>
      <c r="C69" s="48" t="s">
        <v>77</v>
      </c>
      <c r="D69" s="49" t="s">
        <v>78</v>
      </c>
      <c r="E69" s="50" t="s">
        <v>29</v>
      </c>
      <c r="F69" s="51" t="n">
        <f aca="false">F68</f>
        <v>6.72</v>
      </c>
      <c r="G69" s="52"/>
      <c r="H69" s="52"/>
      <c r="I69" s="53" t="n">
        <f aca="false">SUM(G69:H69)</f>
        <v>0</v>
      </c>
      <c r="J69" s="53" t="n">
        <f aca="false">G69*F69</f>
        <v>0</v>
      </c>
      <c r="K69" s="53" t="n">
        <f aca="false">H69*F69</f>
        <v>0</v>
      </c>
      <c r="L69" s="53" t="n">
        <f aca="false">I69*F69</f>
        <v>0</v>
      </c>
      <c r="M69" s="54" t="n">
        <f aca="false">L69*(1+$M$4)</f>
        <v>0</v>
      </c>
      <c r="N69" s="2"/>
      <c r="O69" s="3"/>
    </row>
    <row r="70" customFormat="false" ht="50.25" hidden="false" customHeight="false" outlineLevel="0" collapsed="false">
      <c r="A70" s="46" t="s">
        <v>174</v>
      </c>
      <c r="B70" s="47" t="s">
        <v>175</v>
      </c>
      <c r="C70" s="48" t="s">
        <v>176</v>
      </c>
      <c r="D70" s="49" t="s">
        <v>177</v>
      </c>
      <c r="E70" s="50" t="s">
        <v>29</v>
      </c>
      <c r="F70" s="51" t="n">
        <f aca="false">3*2*1.5</f>
        <v>9</v>
      </c>
      <c r="G70" s="52"/>
      <c r="H70" s="52"/>
      <c r="I70" s="53" t="n">
        <f aca="false">SUM(G70:H70)</f>
        <v>0</v>
      </c>
      <c r="J70" s="53" t="n">
        <f aca="false">G70*F70</f>
        <v>0</v>
      </c>
      <c r="K70" s="53" t="n">
        <f aca="false">H70*F70</f>
        <v>0</v>
      </c>
      <c r="L70" s="53" t="n">
        <f aca="false">I70*F70</f>
        <v>0</v>
      </c>
      <c r="M70" s="54" t="n">
        <f aca="false">L70*$M$4+L70</f>
        <v>0</v>
      </c>
      <c r="N70" s="2"/>
      <c r="O70" s="3"/>
    </row>
    <row r="71" customFormat="false" ht="60" hidden="false" customHeight="false" outlineLevel="0" collapsed="false">
      <c r="A71" s="46" t="s">
        <v>178</v>
      </c>
      <c r="B71" s="47" t="s">
        <v>179</v>
      </c>
      <c r="C71" s="48" t="s">
        <v>43</v>
      </c>
      <c r="D71" s="49" t="s">
        <v>44</v>
      </c>
      <c r="E71" s="50" t="s">
        <v>45</v>
      </c>
      <c r="F71" s="51" t="n">
        <v>3</v>
      </c>
      <c r="G71" s="52"/>
      <c r="H71" s="52"/>
      <c r="I71" s="53" t="n">
        <f aca="false">SUM(G71:H71)</f>
        <v>0</v>
      </c>
      <c r="J71" s="53" t="n">
        <f aca="false">G71*F71</f>
        <v>0</v>
      </c>
      <c r="K71" s="53" t="n">
        <f aca="false">H71*F71</f>
        <v>0</v>
      </c>
      <c r="L71" s="53" t="n">
        <f aca="false">I71*F71</f>
        <v>0</v>
      </c>
      <c r="M71" s="54" t="n">
        <f aca="false">L71*(1+$M$4)</f>
        <v>0</v>
      </c>
      <c r="N71" s="2"/>
      <c r="O71" s="3"/>
    </row>
    <row r="72" customFormat="false" ht="40.5" hidden="false" customHeight="false" outlineLevel="0" collapsed="false">
      <c r="A72" s="46" t="s">
        <v>180</v>
      </c>
      <c r="B72" s="47" t="s">
        <v>179</v>
      </c>
      <c r="C72" s="48" t="s">
        <v>47</v>
      </c>
      <c r="D72" s="49" t="s">
        <v>48</v>
      </c>
      <c r="E72" s="50" t="s">
        <v>45</v>
      </c>
      <c r="F72" s="51" t="n">
        <v>3</v>
      </c>
      <c r="G72" s="52"/>
      <c r="H72" s="52"/>
      <c r="I72" s="53" t="n">
        <f aca="false">SUM(G72:H72)</f>
        <v>0</v>
      </c>
      <c r="J72" s="53" t="n">
        <f aca="false">G72*F72</f>
        <v>0</v>
      </c>
      <c r="K72" s="53" t="n">
        <f aca="false">H72*F72</f>
        <v>0</v>
      </c>
      <c r="L72" s="53" t="n">
        <f aca="false">I72*F72</f>
        <v>0</v>
      </c>
      <c r="M72" s="54" t="n">
        <f aca="false">L72*(1+$M$4)</f>
        <v>0</v>
      </c>
      <c r="N72" s="2"/>
      <c r="O72" s="3"/>
    </row>
    <row r="73" customFormat="false" ht="30.75" hidden="false" customHeight="false" outlineLevel="0" collapsed="false">
      <c r="A73" s="46" t="s">
        <v>181</v>
      </c>
      <c r="B73" s="47" t="s">
        <v>182</v>
      </c>
      <c r="C73" s="48" t="n">
        <v>97631</v>
      </c>
      <c r="D73" s="49" t="s">
        <v>183</v>
      </c>
      <c r="E73" s="50" t="s">
        <v>29</v>
      </c>
      <c r="F73" s="51" t="n">
        <f aca="false">30*0.3</f>
        <v>9</v>
      </c>
      <c r="G73" s="52"/>
      <c r="H73" s="52"/>
      <c r="I73" s="53" t="n">
        <f aca="false">SUM(G73:H73)</f>
        <v>0</v>
      </c>
      <c r="J73" s="53" t="n">
        <f aca="false">G73*F73</f>
        <v>0</v>
      </c>
      <c r="K73" s="53" t="n">
        <f aca="false">H73*F73</f>
        <v>0</v>
      </c>
      <c r="L73" s="53" t="n">
        <f aca="false">I73*F73</f>
        <v>0</v>
      </c>
      <c r="M73" s="54" t="n">
        <f aca="false">L73*$M$4+L73</f>
        <v>0</v>
      </c>
      <c r="N73" s="2"/>
      <c r="O73" s="3"/>
    </row>
    <row r="74" customFormat="false" ht="66" hidden="false" customHeight="false" outlineLevel="0" collapsed="false">
      <c r="A74" s="46" t="s">
        <v>184</v>
      </c>
      <c r="B74" s="47" t="s">
        <v>182</v>
      </c>
      <c r="C74" s="48" t="n">
        <v>87775</v>
      </c>
      <c r="D74" s="49" t="s">
        <v>185</v>
      </c>
      <c r="E74" s="50" t="s">
        <v>29</v>
      </c>
      <c r="F74" s="51" t="n">
        <f aca="false">F73</f>
        <v>9</v>
      </c>
      <c r="G74" s="52"/>
      <c r="H74" s="52"/>
      <c r="I74" s="53" t="n">
        <f aca="false">SUM(G74:H74)</f>
        <v>0</v>
      </c>
      <c r="J74" s="53" t="n">
        <f aca="false">G74*F74</f>
        <v>0</v>
      </c>
      <c r="K74" s="53" t="n">
        <f aca="false">H74*F74</f>
        <v>0</v>
      </c>
      <c r="L74" s="53" t="n">
        <f aca="false">I74*F74</f>
        <v>0</v>
      </c>
      <c r="M74" s="54" t="n">
        <f aca="false">L74*$M$4+L74</f>
        <v>0</v>
      </c>
      <c r="N74" s="2"/>
      <c r="O74" s="3"/>
    </row>
    <row r="75" customFormat="false" ht="30.75" hidden="false" customHeight="false" outlineLevel="0" collapsed="false">
      <c r="A75" s="46" t="s">
        <v>186</v>
      </c>
      <c r="B75" s="47" t="s">
        <v>182</v>
      </c>
      <c r="C75" s="48" t="s">
        <v>77</v>
      </c>
      <c r="D75" s="49" t="s">
        <v>78</v>
      </c>
      <c r="E75" s="50" t="s">
        <v>29</v>
      </c>
      <c r="F75" s="51" t="n">
        <f aca="false">F73</f>
        <v>9</v>
      </c>
      <c r="G75" s="52"/>
      <c r="H75" s="52"/>
      <c r="I75" s="53" t="n">
        <f aca="false">SUM(G75:H75)</f>
        <v>0</v>
      </c>
      <c r="J75" s="53" t="n">
        <f aca="false">G75*F75</f>
        <v>0</v>
      </c>
      <c r="K75" s="53" t="n">
        <f aca="false">H75*F75</f>
        <v>0</v>
      </c>
      <c r="L75" s="53" t="n">
        <f aca="false">I75*F75</f>
        <v>0</v>
      </c>
      <c r="M75" s="54" t="n">
        <f aca="false">L75*(1+$M$4)</f>
        <v>0</v>
      </c>
      <c r="N75" s="2"/>
      <c r="O75" s="3"/>
    </row>
    <row r="76" customFormat="false" ht="30.75" hidden="false" customHeight="false" outlineLevel="0" collapsed="false">
      <c r="A76" s="57" t="s">
        <v>187</v>
      </c>
      <c r="B76" s="47" t="s">
        <v>188</v>
      </c>
      <c r="C76" s="48" t="s">
        <v>64</v>
      </c>
      <c r="D76" s="49" t="s">
        <v>65</v>
      </c>
      <c r="E76" s="50" t="s">
        <v>29</v>
      </c>
      <c r="F76" s="51" t="n">
        <f aca="false">62+48+48+14</f>
        <v>172</v>
      </c>
      <c r="G76" s="52"/>
      <c r="H76" s="52"/>
      <c r="I76" s="53" t="n">
        <f aca="false">H76+G76</f>
        <v>0</v>
      </c>
      <c r="J76" s="53" t="n">
        <f aca="false">G76*F76</f>
        <v>0</v>
      </c>
      <c r="K76" s="53" t="n">
        <f aca="false">H76*F76</f>
        <v>0</v>
      </c>
      <c r="L76" s="53" t="n">
        <f aca="false">I76*F76</f>
        <v>0</v>
      </c>
      <c r="M76" s="54" t="n">
        <f aca="false">L76*(1+$M$4)</f>
        <v>0</v>
      </c>
      <c r="N76" s="2"/>
      <c r="O76" s="3"/>
    </row>
    <row r="77" customFormat="false" ht="40.5" hidden="false" customHeight="false" outlineLevel="0" collapsed="false">
      <c r="A77" s="46" t="s">
        <v>189</v>
      </c>
      <c r="B77" s="47" t="s">
        <v>190</v>
      </c>
      <c r="C77" s="48" t="s">
        <v>191</v>
      </c>
      <c r="D77" s="49" t="s">
        <v>192</v>
      </c>
      <c r="E77" s="50" t="s">
        <v>29</v>
      </c>
      <c r="F77" s="51" t="n">
        <f aca="false">2.5*2.5</f>
        <v>6.25</v>
      </c>
      <c r="G77" s="52"/>
      <c r="H77" s="52"/>
      <c r="I77" s="53" t="n">
        <f aca="false">SUM(G77:H77)</f>
        <v>0</v>
      </c>
      <c r="J77" s="53" t="n">
        <f aca="false">G77*F77</f>
        <v>0</v>
      </c>
      <c r="K77" s="53" t="n">
        <f aca="false">H77*F77</f>
        <v>0</v>
      </c>
      <c r="L77" s="53" t="n">
        <f aca="false">I77*F77</f>
        <v>0</v>
      </c>
      <c r="M77" s="54" t="n">
        <f aca="false">L77*(1+$M$4)</f>
        <v>0</v>
      </c>
      <c r="N77" s="2"/>
      <c r="O77" s="3"/>
    </row>
    <row r="78" customFormat="false" ht="60" hidden="false" customHeight="false" outlineLevel="0" collapsed="false">
      <c r="A78" s="46" t="s">
        <v>193</v>
      </c>
      <c r="B78" s="47" t="s">
        <v>194</v>
      </c>
      <c r="C78" s="48" t="n">
        <v>87479</v>
      </c>
      <c r="D78" s="49" t="s">
        <v>71</v>
      </c>
      <c r="E78" s="50" t="s">
        <v>29</v>
      </c>
      <c r="F78" s="51" t="n">
        <v>4.8</v>
      </c>
      <c r="G78" s="52"/>
      <c r="H78" s="52"/>
      <c r="I78" s="53" t="n">
        <f aca="false">SUM(G78,H78)</f>
        <v>0</v>
      </c>
      <c r="J78" s="53" t="n">
        <f aca="false">G78*F78</f>
        <v>0</v>
      </c>
      <c r="K78" s="53" t="n">
        <f aca="false">H78*F78</f>
        <v>0</v>
      </c>
      <c r="L78" s="53" t="n">
        <f aca="false">I78*F78</f>
        <v>0</v>
      </c>
      <c r="M78" s="54" t="n">
        <f aca="false">L78*$M$4+L78</f>
        <v>0</v>
      </c>
      <c r="N78" s="2"/>
      <c r="O78" s="3"/>
    </row>
    <row r="79" customFormat="false" ht="40.5" hidden="false" customHeight="false" outlineLevel="0" collapsed="false">
      <c r="A79" s="46" t="s">
        <v>195</v>
      </c>
      <c r="B79" s="47" t="s">
        <v>194</v>
      </c>
      <c r="C79" s="48" t="n">
        <v>87879</v>
      </c>
      <c r="D79" s="49" t="s">
        <v>73</v>
      </c>
      <c r="E79" s="50" t="s">
        <v>29</v>
      </c>
      <c r="F79" s="51" t="n">
        <f aca="false">2*F78</f>
        <v>9.6</v>
      </c>
      <c r="G79" s="52"/>
      <c r="H79" s="52"/>
      <c r="I79" s="53" t="n">
        <f aca="false">SUM(G79:H79)</f>
        <v>0</v>
      </c>
      <c r="J79" s="53" t="n">
        <f aca="false">G79*F79</f>
        <v>0</v>
      </c>
      <c r="K79" s="53" t="n">
        <f aca="false">H79*F79</f>
        <v>0</v>
      </c>
      <c r="L79" s="53" t="n">
        <f aca="false">I79*F79</f>
        <v>0</v>
      </c>
      <c r="M79" s="54" t="n">
        <f aca="false">L79*(1+$M$4)</f>
        <v>0</v>
      </c>
      <c r="N79" s="2"/>
      <c r="O79" s="3"/>
    </row>
    <row r="80" customFormat="false" ht="50.25" hidden="false" customHeight="false" outlineLevel="0" collapsed="false">
      <c r="A80" s="46" t="s">
        <v>196</v>
      </c>
      <c r="B80" s="47" t="s">
        <v>194</v>
      </c>
      <c r="C80" s="48" t="n">
        <v>87794</v>
      </c>
      <c r="D80" s="49" t="s">
        <v>75</v>
      </c>
      <c r="E80" s="50" t="s">
        <v>29</v>
      </c>
      <c r="F80" s="51" t="n">
        <f aca="false">F79</f>
        <v>9.6</v>
      </c>
      <c r="G80" s="52"/>
      <c r="H80" s="52"/>
      <c r="I80" s="53" t="n">
        <f aca="false">SUM(G80:H80)</f>
        <v>0</v>
      </c>
      <c r="J80" s="53" t="n">
        <f aca="false">G80*F80</f>
        <v>0</v>
      </c>
      <c r="K80" s="53" t="n">
        <f aca="false">H80*F80</f>
        <v>0</v>
      </c>
      <c r="L80" s="53" t="n">
        <f aca="false">I80*F80</f>
        <v>0</v>
      </c>
      <c r="M80" s="54" t="n">
        <f aca="false">L80*(1+$M$4)</f>
        <v>0</v>
      </c>
      <c r="N80" s="2"/>
      <c r="O80" s="3"/>
    </row>
    <row r="81" customFormat="false" ht="30.75" hidden="false" customHeight="false" outlineLevel="0" collapsed="false">
      <c r="A81" s="46" t="s">
        <v>197</v>
      </c>
      <c r="B81" s="47" t="s">
        <v>194</v>
      </c>
      <c r="C81" s="48" t="s">
        <v>77</v>
      </c>
      <c r="D81" s="49" t="s">
        <v>78</v>
      </c>
      <c r="E81" s="50" t="s">
        <v>29</v>
      </c>
      <c r="F81" s="51" t="n">
        <f aca="false">F80</f>
        <v>9.6</v>
      </c>
      <c r="G81" s="52"/>
      <c r="H81" s="52"/>
      <c r="I81" s="53" t="n">
        <f aca="false">SUM(G81:H81)</f>
        <v>0</v>
      </c>
      <c r="J81" s="53" t="n">
        <f aca="false">G81*F81</f>
        <v>0</v>
      </c>
      <c r="K81" s="53" t="n">
        <f aca="false">H81*F81</f>
        <v>0</v>
      </c>
      <c r="L81" s="53" t="n">
        <f aca="false">I81*F81</f>
        <v>0</v>
      </c>
      <c r="M81" s="54" t="n">
        <f aca="false">L81*(1+$M$4)</f>
        <v>0</v>
      </c>
      <c r="N81" s="2"/>
      <c r="O81" s="3"/>
    </row>
    <row r="82" customFormat="false" ht="30.75" hidden="false" customHeight="false" outlineLevel="0" collapsed="false">
      <c r="A82" s="46" t="s">
        <v>198</v>
      </c>
      <c r="B82" s="47" t="s">
        <v>199</v>
      </c>
      <c r="C82" s="48" t="s">
        <v>200</v>
      </c>
      <c r="D82" s="49" t="s">
        <v>201</v>
      </c>
      <c r="E82" s="50" t="s">
        <v>57</v>
      </c>
      <c r="F82" s="51" t="n">
        <v>3</v>
      </c>
      <c r="G82" s="52"/>
      <c r="H82" s="52"/>
      <c r="I82" s="53" t="n">
        <f aca="false">SUM(G82:H82)</f>
        <v>0</v>
      </c>
      <c r="J82" s="53" t="n">
        <f aca="false">G82*F82</f>
        <v>0</v>
      </c>
      <c r="K82" s="53" t="n">
        <f aca="false">H82*F82</f>
        <v>0</v>
      </c>
      <c r="L82" s="53" t="n">
        <f aca="false">I82*F82</f>
        <v>0</v>
      </c>
      <c r="M82" s="54" t="n">
        <f aca="false">L82*(1+$M$4)</f>
        <v>0</v>
      </c>
      <c r="N82" s="2"/>
      <c r="O82" s="3"/>
    </row>
    <row r="83" customFormat="false" ht="30.75" hidden="false" customHeight="false" outlineLevel="0" collapsed="false">
      <c r="A83" s="46" t="s">
        <v>202</v>
      </c>
      <c r="B83" s="47" t="s">
        <v>203</v>
      </c>
      <c r="C83" s="48" t="s">
        <v>204</v>
      </c>
      <c r="D83" s="49" t="s">
        <v>205</v>
      </c>
      <c r="E83" s="50" t="s">
        <v>45</v>
      </c>
      <c r="F83" s="51" t="n">
        <v>3</v>
      </c>
      <c r="G83" s="52"/>
      <c r="H83" s="52"/>
      <c r="I83" s="53" t="n">
        <f aca="false">SUM(G83:H83)</f>
        <v>0</v>
      </c>
      <c r="J83" s="53" t="n">
        <f aca="false">G83*F83</f>
        <v>0</v>
      </c>
      <c r="K83" s="53" t="n">
        <f aca="false">H83*F83</f>
        <v>0</v>
      </c>
      <c r="L83" s="53" t="n">
        <f aca="false">I83*F83</f>
        <v>0</v>
      </c>
      <c r="M83" s="54" t="n">
        <f aca="false">L83*(1+$M$4)</f>
        <v>0</v>
      </c>
      <c r="N83" s="2"/>
      <c r="O83" s="3"/>
    </row>
    <row r="84" customFormat="false" ht="30.75" hidden="false" customHeight="false" outlineLevel="0" collapsed="false">
      <c r="A84" s="46" t="s">
        <v>206</v>
      </c>
      <c r="B84" s="47" t="s">
        <v>207</v>
      </c>
      <c r="C84" s="48" t="n">
        <v>97634</v>
      </c>
      <c r="D84" s="49" t="s">
        <v>208</v>
      </c>
      <c r="E84" s="50" t="s">
        <v>29</v>
      </c>
      <c r="F84" s="51" t="n">
        <f aca="false">62+48+48+14</f>
        <v>172</v>
      </c>
      <c r="G84" s="52"/>
      <c r="H84" s="52"/>
      <c r="I84" s="53" t="n">
        <f aca="false">SUM(G84:H84)</f>
        <v>0</v>
      </c>
      <c r="J84" s="53" t="n">
        <f aca="false">G84*F84</f>
        <v>0</v>
      </c>
      <c r="K84" s="53" t="n">
        <f aca="false">H84*F84</f>
        <v>0</v>
      </c>
      <c r="L84" s="53" t="n">
        <f aca="false">I84*F84</f>
        <v>0</v>
      </c>
      <c r="M84" s="54" t="n">
        <f aca="false">L84*(1+$M$4)</f>
        <v>0</v>
      </c>
      <c r="N84" s="2"/>
      <c r="O84" s="3"/>
    </row>
    <row r="85" customFormat="false" ht="40.5" hidden="false" customHeight="false" outlineLevel="0" collapsed="false">
      <c r="A85" s="46" t="s">
        <v>209</v>
      </c>
      <c r="B85" s="47" t="s">
        <v>210</v>
      </c>
      <c r="C85" s="48" t="s">
        <v>211</v>
      </c>
      <c r="D85" s="49" t="s">
        <v>212</v>
      </c>
      <c r="E85" s="50" t="s">
        <v>29</v>
      </c>
      <c r="F85" s="51" t="n">
        <f aca="false">62+48+48+14</f>
        <v>172</v>
      </c>
      <c r="G85" s="52"/>
      <c r="H85" s="52"/>
      <c r="I85" s="53" t="n">
        <f aca="false">SUM(G85:H85)</f>
        <v>0</v>
      </c>
      <c r="J85" s="53" t="n">
        <f aca="false">G85*F85</f>
        <v>0</v>
      </c>
      <c r="K85" s="53" t="n">
        <f aca="false">H85*F85</f>
        <v>0</v>
      </c>
      <c r="L85" s="53" t="n">
        <f aca="false">I85*F85</f>
        <v>0</v>
      </c>
      <c r="M85" s="54" t="n">
        <f aca="false">L85*(1+$M$4)</f>
        <v>0</v>
      </c>
      <c r="N85" s="2"/>
      <c r="O85" s="3"/>
    </row>
    <row r="86" customFormat="false" ht="30.75" hidden="false" customHeight="false" outlineLevel="0" collapsed="false">
      <c r="A86" s="46" t="s">
        <v>213</v>
      </c>
      <c r="B86" s="47" t="s">
        <v>214</v>
      </c>
      <c r="C86" s="48" t="s">
        <v>200</v>
      </c>
      <c r="D86" s="49" t="s">
        <v>201</v>
      </c>
      <c r="E86" s="50" t="s">
        <v>57</v>
      </c>
      <c r="F86" s="51" t="n">
        <v>110</v>
      </c>
      <c r="G86" s="52"/>
      <c r="H86" s="52"/>
      <c r="I86" s="53" t="n">
        <f aca="false">SUM(G86:H86)</f>
        <v>0</v>
      </c>
      <c r="J86" s="53" t="n">
        <f aca="false">G86*F86</f>
        <v>0</v>
      </c>
      <c r="K86" s="53" t="n">
        <f aca="false">H86*F86</f>
        <v>0</v>
      </c>
      <c r="L86" s="53" t="n">
        <f aca="false">I86*F86</f>
        <v>0</v>
      </c>
      <c r="M86" s="54" t="n">
        <f aca="false">L86*(1+$M$4)</f>
        <v>0</v>
      </c>
      <c r="N86" s="2"/>
      <c r="O86" s="3"/>
    </row>
    <row r="87" customFormat="false" ht="12.8" hidden="false" customHeight="false" outlineLevel="0" collapsed="false">
      <c r="A87" s="73"/>
      <c r="B87" s="73"/>
      <c r="C87" s="73"/>
      <c r="D87" s="3"/>
      <c r="E87" s="3"/>
      <c r="F87" s="74"/>
      <c r="G87" s="9"/>
      <c r="H87" s="9"/>
      <c r="I87" s="3"/>
      <c r="J87" s="3"/>
      <c r="K87" s="3"/>
      <c r="L87" s="3"/>
      <c r="M87" s="3"/>
      <c r="N87" s="2"/>
      <c r="O87" s="3"/>
    </row>
    <row r="88" customFormat="false" ht="12.8" hidden="false" customHeight="true" outlineLevel="0" collapsed="false">
      <c r="A88" s="43" t="s">
        <v>215</v>
      </c>
      <c r="B88" s="43"/>
      <c r="C88" s="43"/>
      <c r="D88" s="44" t="s">
        <v>216</v>
      </c>
      <c r="E88" s="44"/>
      <c r="F88" s="44"/>
      <c r="G88" s="44"/>
      <c r="H88" s="44"/>
      <c r="I88" s="44"/>
      <c r="J88" s="45" t="n">
        <f aca="false">SUM(J89:J103)</f>
        <v>0</v>
      </c>
      <c r="K88" s="45" t="n">
        <f aca="false">SUM(K89:K103)</f>
        <v>0</v>
      </c>
      <c r="L88" s="45" t="n">
        <f aca="false">SUM(L89:L103)</f>
        <v>0</v>
      </c>
      <c r="M88" s="45" t="n">
        <f aca="false">SUM(M89:M103)</f>
        <v>0</v>
      </c>
      <c r="N88" s="2"/>
      <c r="O88" s="3"/>
    </row>
    <row r="89" customFormat="false" ht="30.75" hidden="false" customHeight="false" outlineLevel="0" collapsed="false">
      <c r="A89" s="46" t="s">
        <v>217</v>
      </c>
      <c r="B89" s="47" t="s">
        <v>86</v>
      </c>
      <c r="C89" s="48" t="s">
        <v>87</v>
      </c>
      <c r="D89" s="49" t="s">
        <v>88</v>
      </c>
      <c r="E89" s="50" t="s">
        <v>45</v>
      </c>
      <c r="F89" s="51" t="n">
        <v>21</v>
      </c>
      <c r="G89" s="52"/>
      <c r="H89" s="52"/>
      <c r="I89" s="53" t="n">
        <f aca="false">SUM(G89:H89)</f>
        <v>0</v>
      </c>
      <c r="J89" s="53" t="n">
        <f aca="false">G89*F89</f>
        <v>0</v>
      </c>
      <c r="K89" s="53" t="n">
        <f aca="false">H89*F89</f>
        <v>0</v>
      </c>
      <c r="L89" s="53" t="n">
        <f aca="false">I89*F89</f>
        <v>0</v>
      </c>
      <c r="M89" s="54" t="n">
        <f aca="false">L89*(1+$M$4)</f>
        <v>0</v>
      </c>
      <c r="N89" s="2"/>
      <c r="O89" s="3"/>
    </row>
    <row r="90" customFormat="false" ht="40.5" hidden="false" customHeight="false" outlineLevel="0" collapsed="false">
      <c r="A90" s="46" t="s">
        <v>218</v>
      </c>
      <c r="B90" s="47" t="s">
        <v>90</v>
      </c>
      <c r="C90" s="48" t="n">
        <v>95801</v>
      </c>
      <c r="D90" s="49" t="s">
        <v>91</v>
      </c>
      <c r="E90" s="50" t="s">
        <v>45</v>
      </c>
      <c r="F90" s="51" t="n">
        <v>31</v>
      </c>
      <c r="G90" s="52"/>
      <c r="H90" s="52"/>
      <c r="I90" s="53" t="n">
        <f aca="false">SUM(G90:H90)</f>
        <v>0</v>
      </c>
      <c r="J90" s="53" t="n">
        <f aca="false">G90*F90</f>
        <v>0</v>
      </c>
      <c r="K90" s="53" t="n">
        <f aca="false">H90*F90</f>
        <v>0</v>
      </c>
      <c r="L90" s="53" t="n">
        <f aca="false">I90*F90</f>
        <v>0</v>
      </c>
      <c r="M90" s="54" t="n">
        <f aca="false">L90*(1+$M$4)</f>
        <v>0</v>
      </c>
      <c r="N90" s="2"/>
      <c r="O90" s="3"/>
    </row>
    <row r="91" customFormat="false" ht="30.75" hidden="false" customHeight="false" outlineLevel="0" collapsed="false">
      <c r="A91" s="46" t="s">
        <v>219</v>
      </c>
      <c r="B91" s="47" t="s">
        <v>93</v>
      </c>
      <c r="C91" s="48" t="s">
        <v>97</v>
      </c>
      <c r="D91" s="49" t="s">
        <v>98</v>
      </c>
      <c r="E91" s="50" t="s">
        <v>45</v>
      </c>
      <c r="F91" s="51" t="n">
        <v>22</v>
      </c>
      <c r="G91" s="52"/>
      <c r="H91" s="52"/>
      <c r="I91" s="53" t="n">
        <f aca="false">SUM(G91:H91)</f>
        <v>0</v>
      </c>
      <c r="J91" s="53" t="n">
        <f aca="false">G91*F91</f>
        <v>0</v>
      </c>
      <c r="K91" s="53" t="n">
        <f aca="false">H91*F91</f>
        <v>0</v>
      </c>
      <c r="L91" s="53" t="n">
        <f aca="false">I91*F91</f>
        <v>0</v>
      </c>
      <c r="M91" s="54" t="n">
        <f aca="false">L91*(1+$M$4)</f>
        <v>0</v>
      </c>
      <c r="N91" s="2"/>
      <c r="O91" s="3"/>
    </row>
    <row r="92" customFormat="false" ht="30.75" hidden="false" customHeight="false" outlineLevel="0" collapsed="false">
      <c r="A92" s="46" t="s">
        <v>220</v>
      </c>
      <c r="B92" s="47" t="s">
        <v>93</v>
      </c>
      <c r="C92" s="48" t="s">
        <v>100</v>
      </c>
      <c r="D92" s="49" t="s">
        <v>101</v>
      </c>
      <c r="E92" s="50" t="s">
        <v>45</v>
      </c>
      <c r="F92" s="51" t="n">
        <v>3</v>
      </c>
      <c r="G92" s="52"/>
      <c r="H92" s="52"/>
      <c r="I92" s="53" t="n">
        <f aca="false">SUM(G92:H92)</f>
        <v>0</v>
      </c>
      <c r="J92" s="53" t="n">
        <f aca="false">G92*F92</f>
        <v>0</v>
      </c>
      <c r="K92" s="53" t="n">
        <f aca="false">H92*F92</f>
        <v>0</v>
      </c>
      <c r="L92" s="53" t="n">
        <f aca="false">I92*F92</f>
        <v>0</v>
      </c>
      <c r="M92" s="54" t="n">
        <f aca="false">L92*(1+$M$4)</f>
        <v>0</v>
      </c>
      <c r="N92" s="2"/>
      <c r="O92" s="3"/>
    </row>
    <row r="93" customFormat="false" ht="30.75" hidden="false" customHeight="false" outlineLevel="0" collapsed="false">
      <c r="A93" s="46" t="s">
        <v>221</v>
      </c>
      <c r="B93" s="47" t="s">
        <v>103</v>
      </c>
      <c r="C93" s="48" t="s">
        <v>106</v>
      </c>
      <c r="D93" s="49" t="s">
        <v>107</v>
      </c>
      <c r="E93" s="50" t="s">
        <v>45</v>
      </c>
      <c r="F93" s="51" t="n">
        <v>5</v>
      </c>
      <c r="G93" s="52"/>
      <c r="H93" s="52"/>
      <c r="I93" s="53" t="n">
        <f aca="false">SUM(G93:H93)</f>
        <v>0</v>
      </c>
      <c r="J93" s="53" t="n">
        <f aca="false">G93*F93</f>
        <v>0</v>
      </c>
      <c r="K93" s="53" t="n">
        <f aca="false">H93*F93</f>
        <v>0</v>
      </c>
      <c r="L93" s="53" t="n">
        <f aca="false">I93*F93</f>
        <v>0</v>
      </c>
      <c r="M93" s="54" t="n">
        <f aca="false">L93*(1+$M$4)</f>
        <v>0</v>
      </c>
      <c r="N93" s="2"/>
      <c r="O93" s="3"/>
    </row>
    <row r="94" customFormat="false" ht="40.5" hidden="false" customHeight="false" outlineLevel="0" collapsed="false">
      <c r="A94" s="46" t="s">
        <v>222</v>
      </c>
      <c r="B94" s="47" t="s">
        <v>109</v>
      </c>
      <c r="C94" s="48" t="s">
        <v>110</v>
      </c>
      <c r="D94" s="49" t="s">
        <v>111</v>
      </c>
      <c r="E94" s="50" t="s">
        <v>57</v>
      </c>
      <c r="F94" s="51" t="n">
        <v>16</v>
      </c>
      <c r="G94" s="52"/>
      <c r="H94" s="52"/>
      <c r="I94" s="53" t="n">
        <f aca="false">SUM(G94:H94)</f>
        <v>0</v>
      </c>
      <c r="J94" s="53" t="n">
        <f aca="false">G94*F94</f>
        <v>0</v>
      </c>
      <c r="K94" s="53" t="n">
        <f aca="false">H94*F94</f>
        <v>0</v>
      </c>
      <c r="L94" s="53" t="n">
        <f aca="false">I94*F94</f>
        <v>0</v>
      </c>
      <c r="M94" s="54" t="n">
        <f aca="false">L94*(1+$M$4)</f>
        <v>0</v>
      </c>
      <c r="N94" s="2"/>
      <c r="O94" s="3"/>
    </row>
    <row r="95" customFormat="false" ht="40.5" hidden="false" customHeight="false" outlineLevel="0" collapsed="false">
      <c r="A95" s="46" t="s">
        <v>223</v>
      </c>
      <c r="B95" s="47" t="s">
        <v>109</v>
      </c>
      <c r="C95" s="48" t="s">
        <v>113</v>
      </c>
      <c r="D95" s="49" t="s">
        <v>114</v>
      </c>
      <c r="E95" s="50" t="s">
        <v>57</v>
      </c>
      <c r="F95" s="51" t="n">
        <v>60</v>
      </c>
      <c r="G95" s="52"/>
      <c r="H95" s="52"/>
      <c r="I95" s="53" t="n">
        <f aca="false">SUM(G95:H95)</f>
        <v>0</v>
      </c>
      <c r="J95" s="53" t="n">
        <f aca="false">G95*F95</f>
        <v>0</v>
      </c>
      <c r="K95" s="53" t="n">
        <f aca="false">H95*F95</f>
        <v>0</v>
      </c>
      <c r="L95" s="53" t="n">
        <f aca="false">I95*F95</f>
        <v>0</v>
      </c>
      <c r="M95" s="54" t="n">
        <f aca="false">L95*(1+$M$4)</f>
        <v>0</v>
      </c>
      <c r="N95" s="2"/>
      <c r="O95" s="3"/>
    </row>
    <row r="96" customFormat="false" ht="40.5" hidden="false" customHeight="false" outlineLevel="0" collapsed="false">
      <c r="A96" s="46" t="s">
        <v>224</v>
      </c>
      <c r="B96" s="47" t="s">
        <v>116</v>
      </c>
      <c r="C96" s="48" t="n">
        <v>91871</v>
      </c>
      <c r="D96" s="49" t="s">
        <v>117</v>
      </c>
      <c r="E96" s="50" t="s">
        <v>57</v>
      </c>
      <c r="F96" s="51" t="n">
        <v>93</v>
      </c>
      <c r="G96" s="52"/>
      <c r="H96" s="52"/>
      <c r="I96" s="53" t="n">
        <f aca="false">SUM(G96:H96)</f>
        <v>0</v>
      </c>
      <c r="J96" s="53" t="n">
        <f aca="false">G96*F96</f>
        <v>0</v>
      </c>
      <c r="K96" s="53" t="n">
        <f aca="false">H96*F96</f>
        <v>0</v>
      </c>
      <c r="L96" s="53" t="n">
        <f aca="false">I96*F96</f>
        <v>0</v>
      </c>
      <c r="M96" s="54" t="n">
        <f aca="false">L96*(1+$M$4)</f>
        <v>0</v>
      </c>
      <c r="N96" s="2"/>
      <c r="O96" s="3"/>
    </row>
    <row r="97" customFormat="false" ht="40.5" hidden="false" customHeight="false" outlineLevel="0" collapsed="false">
      <c r="A97" s="46" t="s">
        <v>225</v>
      </c>
      <c r="B97" s="47" t="s">
        <v>119</v>
      </c>
      <c r="C97" s="48" t="s">
        <v>120</v>
      </c>
      <c r="D97" s="49" t="s">
        <v>121</v>
      </c>
      <c r="E97" s="50" t="s">
        <v>57</v>
      </c>
      <c r="F97" s="51" t="n">
        <v>182.2</v>
      </c>
      <c r="G97" s="52"/>
      <c r="H97" s="52"/>
      <c r="I97" s="53" t="n">
        <f aca="false">SUM(G97:H97)</f>
        <v>0</v>
      </c>
      <c r="J97" s="53" t="n">
        <f aca="false">G97*F97</f>
        <v>0</v>
      </c>
      <c r="K97" s="53" t="n">
        <f aca="false">H97*F97</f>
        <v>0</v>
      </c>
      <c r="L97" s="53" t="n">
        <f aca="false">I97*F97</f>
        <v>0</v>
      </c>
      <c r="M97" s="54" t="n">
        <f aca="false">L97*(1+$M$4)</f>
        <v>0</v>
      </c>
      <c r="N97" s="2"/>
      <c r="O97" s="3"/>
    </row>
    <row r="98" customFormat="false" ht="40.5" hidden="false" customHeight="false" outlineLevel="0" collapsed="false">
      <c r="A98" s="46" t="s">
        <v>226</v>
      </c>
      <c r="B98" s="47" t="s">
        <v>119</v>
      </c>
      <c r="C98" s="48" t="n">
        <v>91927</v>
      </c>
      <c r="D98" s="49" t="s">
        <v>123</v>
      </c>
      <c r="E98" s="50" t="s">
        <v>57</v>
      </c>
      <c r="F98" s="51" t="n">
        <v>286.4</v>
      </c>
      <c r="G98" s="52"/>
      <c r="H98" s="52"/>
      <c r="I98" s="53" t="n">
        <f aca="false">SUM(G98:H98)</f>
        <v>0</v>
      </c>
      <c r="J98" s="53" t="n">
        <f aca="false">G98*F98</f>
        <v>0</v>
      </c>
      <c r="K98" s="53" t="n">
        <f aca="false">H98*F98</f>
        <v>0</v>
      </c>
      <c r="L98" s="53" t="n">
        <f aca="false">I98*F98</f>
        <v>0</v>
      </c>
      <c r="M98" s="54" t="n">
        <f aca="false">L98*(1+$M$4)</f>
        <v>0</v>
      </c>
      <c r="N98" s="2"/>
      <c r="O98" s="3"/>
    </row>
    <row r="99" customFormat="false" ht="30.75" hidden="false" customHeight="false" outlineLevel="0" collapsed="false">
      <c r="A99" s="46" t="s">
        <v>227</v>
      </c>
      <c r="B99" s="47" t="s">
        <v>125</v>
      </c>
      <c r="C99" s="48" t="n">
        <v>91929</v>
      </c>
      <c r="D99" s="49" t="s">
        <v>126</v>
      </c>
      <c r="E99" s="50" t="s">
        <v>57</v>
      </c>
      <c r="F99" s="51" t="n">
        <v>193.1</v>
      </c>
      <c r="G99" s="52"/>
      <c r="H99" s="52"/>
      <c r="I99" s="53" t="n">
        <f aca="false">SUM(G99:H99)</f>
        <v>0</v>
      </c>
      <c r="J99" s="53" t="n">
        <f aca="false">G99*F99</f>
        <v>0</v>
      </c>
      <c r="K99" s="53" t="n">
        <f aca="false">H99*F99</f>
        <v>0</v>
      </c>
      <c r="L99" s="53" t="n">
        <f aca="false">I99*F99</f>
        <v>0</v>
      </c>
      <c r="M99" s="54" t="n">
        <f aca="false">L99*(1+$M$4)</f>
        <v>0</v>
      </c>
      <c r="N99" s="2"/>
      <c r="O99" s="3"/>
    </row>
    <row r="100" customFormat="false" ht="30.75" hidden="false" customHeight="false" outlineLevel="0" collapsed="false">
      <c r="A100" s="46" t="s">
        <v>228</v>
      </c>
      <c r="B100" s="47" t="s">
        <v>128</v>
      </c>
      <c r="C100" s="48" t="n">
        <v>93653</v>
      </c>
      <c r="D100" s="49" t="s">
        <v>129</v>
      </c>
      <c r="E100" s="50" t="s">
        <v>45</v>
      </c>
      <c r="F100" s="51" t="n">
        <v>4</v>
      </c>
      <c r="G100" s="52"/>
      <c r="H100" s="52"/>
      <c r="I100" s="53" t="n">
        <f aca="false">SUM(G100:H100)</f>
        <v>0</v>
      </c>
      <c r="J100" s="53" t="n">
        <f aca="false">G100*F100</f>
        <v>0</v>
      </c>
      <c r="K100" s="53" t="n">
        <f aca="false">H100*F100</f>
        <v>0</v>
      </c>
      <c r="L100" s="53" t="n">
        <f aca="false">I100*F100</f>
        <v>0</v>
      </c>
      <c r="M100" s="54" t="n">
        <f aca="false">L100*(1+$M$4)</f>
        <v>0</v>
      </c>
      <c r="N100" s="2"/>
      <c r="O100" s="3"/>
    </row>
    <row r="101" customFormat="false" ht="30.75" hidden="false" customHeight="false" outlineLevel="0" collapsed="false">
      <c r="A101" s="46" t="s">
        <v>229</v>
      </c>
      <c r="B101" s="47" t="s">
        <v>128</v>
      </c>
      <c r="C101" s="48" t="s">
        <v>230</v>
      </c>
      <c r="D101" s="49" t="s">
        <v>231</v>
      </c>
      <c r="E101" s="50" t="s">
        <v>45</v>
      </c>
      <c r="F101" s="51" t="n">
        <v>3</v>
      </c>
      <c r="G101" s="52"/>
      <c r="H101" s="52"/>
      <c r="I101" s="53" t="n">
        <f aca="false">SUM(G101:H101)</f>
        <v>0</v>
      </c>
      <c r="J101" s="53" t="n">
        <f aca="false">G101*F101</f>
        <v>0</v>
      </c>
      <c r="K101" s="53" t="n">
        <f aca="false">H101*F101</f>
        <v>0</v>
      </c>
      <c r="L101" s="53" t="n">
        <f aca="false">I101*F101</f>
        <v>0</v>
      </c>
      <c r="M101" s="54" t="n">
        <f aca="false">L101*(1+$M$4)</f>
        <v>0</v>
      </c>
      <c r="N101" s="2"/>
      <c r="O101" s="3"/>
    </row>
    <row r="102" customFormat="false" ht="30.75" hidden="false" customHeight="false" outlineLevel="0" collapsed="false">
      <c r="A102" s="46" t="s">
        <v>232</v>
      </c>
      <c r="B102" s="47" t="s">
        <v>128</v>
      </c>
      <c r="C102" s="48" t="s">
        <v>233</v>
      </c>
      <c r="D102" s="49" t="s">
        <v>234</v>
      </c>
      <c r="E102" s="50" t="s">
        <v>45</v>
      </c>
      <c r="F102" s="51" t="n">
        <v>1</v>
      </c>
      <c r="G102" s="52"/>
      <c r="H102" s="52"/>
      <c r="I102" s="53" t="n">
        <f aca="false">SUM(G102:H102)</f>
        <v>0</v>
      </c>
      <c r="J102" s="53" t="n">
        <f aca="false">G102*F102</f>
        <v>0</v>
      </c>
      <c r="K102" s="53" t="n">
        <f aca="false">H102*F102</f>
        <v>0</v>
      </c>
      <c r="L102" s="53" t="n">
        <f aca="false">I102*F102</f>
        <v>0</v>
      </c>
      <c r="M102" s="54" t="n">
        <f aca="false">L102*(1+$M$4)</f>
        <v>0</v>
      </c>
      <c r="N102" s="2"/>
      <c r="O102" s="3"/>
    </row>
    <row r="103" customFormat="false" ht="50.25" hidden="false" customHeight="false" outlineLevel="0" collapsed="false">
      <c r="A103" s="46" t="s">
        <v>235</v>
      </c>
      <c r="B103" s="47" t="s">
        <v>236</v>
      </c>
      <c r="C103" s="48" t="s">
        <v>237</v>
      </c>
      <c r="D103" s="49" t="s">
        <v>238</v>
      </c>
      <c r="E103" s="50" t="s">
        <v>45</v>
      </c>
      <c r="F103" s="51" t="n">
        <v>1</v>
      </c>
      <c r="G103" s="52"/>
      <c r="H103" s="52"/>
      <c r="I103" s="53" t="n">
        <f aca="false">SUM(G103:H103)</f>
        <v>0</v>
      </c>
      <c r="J103" s="53" t="n">
        <f aca="false">G103*F103</f>
        <v>0</v>
      </c>
      <c r="K103" s="53" t="n">
        <f aca="false">H103*F103</f>
        <v>0</v>
      </c>
      <c r="L103" s="53" t="n">
        <f aca="false">I103*F103</f>
        <v>0</v>
      </c>
      <c r="M103" s="54" t="n">
        <f aca="false">L103*(1+$M$4)</f>
        <v>0</v>
      </c>
      <c r="N103" s="2"/>
      <c r="O103" s="3"/>
    </row>
    <row r="104" customFormat="false" ht="12.8" hidden="false" customHeight="false" outlineLevel="0" collapsed="false">
      <c r="A104" s="73"/>
      <c r="B104" s="73"/>
      <c r="C104" s="73"/>
      <c r="D104" s="3"/>
      <c r="E104" s="3"/>
      <c r="F104" s="74"/>
      <c r="G104" s="9"/>
      <c r="H104" s="9"/>
      <c r="I104" s="3"/>
      <c r="J104" s="3"/>
      <c r="K104" s="3"/>
      <c r="L104" s="3"/>
      <c r="M104" s="3"/>
      <c r="N104" s="2"/>
      <c r="O104" s="3"/>
    </row>
    <row r="105" customFormat="false" ht="12.8" hidden="false" customHeight="true" outlineLevel="0" collapsed="false">
      <c r="A105" s="75" t="s">
        <v>239</v>
      </c>
      <c r="B105" s="75"/>
      <c r="C105" s="75"/>
      <c r="D105" s="35" t="s">
        <v>240</v>
      </c>
      <c r="E105" s="35"/>
      <c r="F105" s="35"/>
      <c r="G105" s="35"/>
      <c r="H105" s="35"/>
      <c r="I105" s="35"/>
      <c r="J105" s="36" t="n">
        <f aca="false">J107+J123</f>
        <v>0</v>
      </c>
      <c r="K105" s="36" t="n">
        <f aca="false">K107+K123</f>
        <v>0</v>
      </c>
      <c r="L105" s="36" t="n">
        <f aca="false">L107+L123</f>
        <v>0</v>
      </c>
      <c r="M105" s="36" t="n">
        <f aca="false">M107+M123</f>
        <v>0</v>
      </c>
      <c r="N105" s="22" t="n">
        <f aca="false">M105</f>
        <v>0</v>
      </c>
      <c r="O105" s="3"/>
    </row>
    <row r="106" customFormat="false" ht="12.8" hidden="false" customHeight="false" outlineLevel="0" collapsed="false">
      <c r="A106" s="39"/>
      <c r="B106" s="39"/>
      <c r="C106" s="39"/>
      <c r="D106" s="40"/>
      <c r="E106" s="40"/>
      <c r="F106" s="41"/>
      <c r="G106" s="62"/>
      <c r="H106" s="62"/>
      <c r="I106" s="40"/>
      <c r="J106" s="42"/>
      <c r="K106" s="42"/>
      <c r="L106" s="42"/>
      <c r="M106" s="42"/>
      <c r="N106" s="2"/>
      <c r="O106" s="3"/>
    </row>
    <row r="107" customFormat="false" ht="12.8" hidden="false" customHeight="true" outlineLevel="0" collapsed="false">
      <c r="A107" s="43" t="s">
        <v>241</v>
      </c>
      <c r="B107" s="43"/>
      <c r="C107" s="43"/>
      <c r="D107" s="44" t="s">
        <v>242</v>
      </c>
      <c r="E107" s="44"/>
      <c r="F107" s="44"/>
      <c r="G107" s="44"/>
      <c r="H107" s="44"/>
      <c r="I107" s="44"/>
      <c r="J107" s="45" t="n">
        <f aca="false">SUM(J108:J121)</f>
        <v>0</v>
      </c>
      <c r="K107" s="45" t="n">
        <f aca="false">SUM(K108:K121)</f>
        <v>0</v>
      </c>
      <c r="L107" s="45" t="n">
        <f aca="false">SUM(L108:L121)</f>
        <v>0</v>
      </c>
      <c r="M107" s="45" t="n">
        <f aca="false">SUM(M108:M121)</f>
        <v>0</v>
      </c>
      <c r="N107" s="2"/>
      <c r="O107" s="2"/>
    </row>
    <row r="108" customFormat="false" ht="30.75" hidden="false" customHeight="false" outlineLevel="0" collapsed="false">
      <c r="A108" s="46" t="s">
        <v>243</v>
      </c>
      <c r="B108" s="47" t="s">
        <v>244</v>
      </c>
      <c r="C108" s="48" t="n">
        <v>97629</v>
      </c>
      <c r="D108" s="49" t="s">
        <v>245</v>
      </c>
      <c r="E108" s="50" t="s">
        <v>165</v>
      </c>
      <c r="F108" s="51" t="n">
        <f aca="false">58*0.15</f>
        <v>8.7</v>
      </c>
      <c r="G108" s="52"/>
      <c r="H108" s="52"/>
      <c r="I108" s="53" t="n">
        <f aca="false">SUM(G108:H108)</f>
        <v>0</v>
      </c>
      <c r="J108" s="53" t="n">
        <f aca="false">G108*F108</f>
        <v>0</v>
      </c>
      <c r="K108" s="53" t="n">
        <f aca="false">H108*F108</f>
        <v>0</v>
      </c>
      <c r="L108" s="53" t="n">
        <f aca="false">I108*F108</f>
        <v>0</v>
      </c>
      <c r="M108" s="54" t="n">
        <f aca="false">L108*(1+$M$4)</f>
        <v>0</v>
      </c>
      <c r="N108" s="2"/>
      <c r="O108" s="3"/>
    </row>
    <row r="109" customFormat="false" ht="21" hidden="false" customHeight="false" outlineLevel="0" collapsed="false">
      <c r="A109" s="46" t="s">
        <v>246</v>
      </c>
      <c r="B109" s="47" t="s">
        <v>247</v>
      </c>
      <c r="C109" s="48" t="n">
        <v>97644</v>
      </c>
      <c r="D109" s="49" t="s">
        <v>248</v>
      </c>
      <c r="E109" s="50" t="s">
        <v>29</v>
      </c>
      <c r="F109" s="51" t="n">
        <f aca="false">6*0.8*2.1</f>
        <v>10.08</v>
      </c>
      <c r="G109" s="52"/>
      <c r="H109" s="52"/>
      <c r="I109" s="53" t="n">
        <f aca="false">SUM(G109:H109)</f>
        <v>0</v>
      </c>
      <c r="J109" s="53" t="n">
        <f aca="false">G109*F109</f>
        <v>0</v>
      </c>
      <c r="K109" s="53" t="n">
        <f aca="false">H109*F109</f>
        <v>0</v>
      </c>
      <c r="L109" s="53" t="n">
        <f aca="false">I109*F109</f>
        <v>0</v>
      </c>
      <c r="M109" s="54" t="n">
        <f aca="false">L109*(1+$M$4)</f>
        <v>0</v>
      </c>
      <c r="N109" s="2"/>
      <c r="O109" s="3"/>
    </row>
    <row r="110" customFormat="false" ht="21" hidden="false" customHeight="false" outlineLevel="0" collapsed="false">
      <c r="A110" s="46" t="s">
        <v>249</v>
      </c>
      <c r="B110" s="47" t="s">
        <v>250</v>
      </c>
      <c r="C110" s="48" t="n">
        <v>97644</v>
      </c>
      <c r="D110" s="49" t="s">
        <v>248</v>
      </c>
      <c r="E110" s="50" t="s">
        <v>29</v>
      </c>
      <c r="F110" s="51" t="n">
        <v>4.2</v>
      </c>
      <c r="G110" s="52"/>
      <c r="H110" s="52"/>
      <c r="I110" s="53" t="n">
        <f aca="false">SUM(G110:H110)</f>
        <v>0</v>
      </c>
      <c r="J110" s="53" t="n">
        <f aca="false">G110*F110</f>
        <v>0</v>
      </c>
      <c r="K110" s="53" t="n">
        <f aca="false">H110*F110</f>
        <v>0</v>
      </c>
      <c r="L110" s="53" t="n">
        <f aca="false">I110*F110</f>
        <v>0</v>
      </c>
      <c r="M110" s="54" t="n">
        <f aca="false">L110*(1+$M$4)</f>
        <v>0</v>
      </c>
      <c r="N110" s="2"/>
      <c r="O110" s="3"/>
    </row>
    <row r="111" customFormat="false" ht="21" hidden="false" customHeight="false" outlineLevel="0" collapsed="false">
      <c r="A111" s="46" t="s">
        <v>251</v>
      </c>
      <c r="B111" s="47" t="s">
        <v>252</v>
      </c>
      <c r="C111" s="48" t="n">
        <v>97645</v>
      </c>
      <c r="D111" s="49" t="s">
        <v>68</v>
      </c>
      <c r="E111" s="50" t="s">
        <v>29</v>
      </c>
      <c r="F111" s="51" t="n">
        <v>18.81</v>
      </c>
      <c r="G111" s="52"/>
      <c r="H111" s="52"/>
      <c r="I111" s="53" t="n">
        <f aca="false">SUM(G111:H111)</f>
        <v>0</v>
      </c>
      <c r="J111" s="53" t="n">
        <f aca="false">G111*F111</f>
        <v>0</v>
      </c>
      <c r="K111" s="53" t="n">
        <f aca="false">H111*F111</f>
        <v>0</v>
      </c>
      <c r="L111" s="53" t="n">
        <f aca="false">I111*F111</f>
        <v>0</v>
      </c>
      <c r="M111" s="54" t="n">
        <f aca="false">L111*(1+$M$4)</f>
        <v>0</v>
      </c>
      <c r="N111" s="2"/>
      <c r="O111" s="3"/>
    </row>
    <row r="112" customFormat="false" ht="30.75" hidden="false" customHeight="false" outlineLevel="0" collapsed="false">
      <c r="A112" s="46" t="s">
        <v>253</v>
      </c>
      <c r="B112" s="47" t="s">
        <v>252</v>
      </c>
      <c r="C112" s="48" t="s">
        <v>254</v>
      </c>
      <c r="D112" s="49" t="s">
        <v>255</v>
      </c>
      <c r="E112" s="50" t="s">
        <v>29</v>
      </c>
      <c r="F112" s="51" t="n">
        <v>14.4</v>
      </c>
      <c r="G112" s="52"/>
      <c r="H112" s="52"/>
      <c r="I112" s="53" t="n">
        <f aca="false">SUM(G112:H112)</f>
        <v>0</v>
      </c>
      <c r="J112" s="53" t="n">
        <f aca="false">G112*F112</f>
        <v>0</v>
      </c>
      <c r="K112" s="53" t="n">
        <f aca="false">H112*F112</f>
        <v>0</v>
      </c>
      <c r="L112" s="53" t="n">
        <f aca="false">I112*F112</f>
        <v>0</v>
      </c>
      <c r="M112" s="54" t="n">
        <f aca="false">L112*(1+$M$4)</f>
        <v>0</v>
      </c>
      <c r="N112" s="2"/>
      <c r="O112" s="3"/>
    </row>
    <row r="113" customFormat="false" ht="40.5" hidden="false" customHeight="false" outlineLevel="0" collapsed="false">
      <c r="A113" s="46" t="s">
        <v>256</v>
      </c>
      <c r="B113" s="47" t="s">
        <v>257</v>
      </c>
      <c r="C113" s="48" t="s">
        <v>258</v>
      </c>
      <c r="D113" s="49" t="s">
        <v>259</v>
      </c>
      <c r="E113" s="50" t="s">
        <v>29</v>
      </c>
      <c r="F113" s="51" t="n">
        <v>8.5</v>
      </c>
      <c r="G113" s="52"/>
      <c r="H113" s="52"/>
      <c r="I113" s="53" t="n">
        <f aca="false">SUM(G113:H113)</f>
        <v>0</v>
      </c>
      <c r="J113" s="53" t="n">
        <f aca="false">G113*F113</f>
        <v>0</v>
      </c>
      <c r="K113" s="53" t="n">
        <f aca="false">H113*F113</f>
        <v>0</v>
      </c>
      <c r="L113" s="53" t="n">
        <f aca="false">I113*F113</f>
        <v>0</v>
      </c>
      <c r="M113" s="54" t="n">
        <f aca="false">L113*(1+$M$4)</f>
        <v>0</v>
      </c>
      <c r="N113" s="2"/>
      <c r="O113" s="3"/>
    </row>
    <row r="114" customFormat="false" ht="21" hidden="false" customHeight="false" outlineLevel="0" collapsed="false">
      <c r="A114" s="46" t="s">
        <v>260</v>
      </c>
      <c r="B114" s="47" t="s">
        <v>261</v>
      </c>
      <c r="C114" s="48" t="s">
        <v>262</v>
      </c>
      <c r="D114" s="49" t="s">
        <v>263</v>
      </c>
      <c r="E114" s="50" t="s">
        <v>45</v>
      </c>
      <c r="F114" s="51" t="n">
        <v>6</v>
      </c>
      <c r="G114" s="52"/>
      <c r="H114" s="52"/>
      <c r="I114" s="53" t="n">
        <f aca="false">SUM(G114:H114)</f>
        <v>0</v>
      </c>
      <c r="J114" s="53" t="n">
        <f aca="false">G114*F114</f>
        <v>0</v>
      </c>
      <c r="K114" s="53" t="n">
        <f aca="false">H114*F114</f>
        <v>0</v>
      </c>
      <c r="L114" s="53" t="n">
        <f aca="false">I114*F114</f>
        <v>0</v>
      </c>
      <c r="M114" s="54" t="n">
        <f aca="false">L114*(1+$M$4)</f>
        <v>0</v>
      </c>
      <c r="N114" s="2"/>
      <c r="O114" s="3"/>
    </row>
    <row r="115" customFormat="false" ht="30.75" hidden="false" customHeight="false" outlineLevel="0" collapsed="false">
      <c r="A115" s="46" t="s">
        <v>264</v>
      </c>
      <c r="B115" s="47" t="s">
        <v>265</v>
      </c>
      <c r="C115" s="48" t="s">
        <v>266</v>
      </c>
      <c r="D115" s="49" t="s">
        <v>267</v>
      </c>
      <c r="E115" s="50" t="s">
        <v>57</v>
      </c>
      <c r="F115" s="51" t="n">
        <v>25</v>
      </c>
      <c r="G115" s="52"/>
      <c r="H115" s="52"/>
      <c r="I115" s="53" t="n">
        <f aca="false">SUM(G115:H115)</f>
        <v>0</v>
      </c>
      <c r="J115" s="53" t="n">
        <f aca="false">G115*F115</f>
        <v>0</v>
      </c>
      <c r="K115" s="53" t="n">
        <f aca="false">H115*F115</f>
        <v>0</v>
      </c>
      <c r="L115" s="53" t="n">
        <f aca="false">I115*F115</f>
        <v>0</v>
      </c>
      <c r="M115" s="54" t="n">
        <f aca="false">L115*(1+$M$4)</f>
        <v>0</v>
      </c>
      <c r="N115" s="2"/>
      <c r="O115" s="3"/>
    </row>
    <row r="116" customFormat="false" ht="40.5" hidden="false" customHeight="false" outlineLevel="0" collapsed="false">
      <c r="A116" s="46" t="s">
        <v>268</v>
      </c>
      <c r="B116" s="47" t="s">
        <v>269</v>
      </c>
      <c r="C116" s="48" t="n">
        <v>89386</v>
      </c>
      <c r="D116" s="49" t="s">
        <v>270</v>
      </c>
      <c r="E116" s="50" t="s">
        <v>45</v>
      </c>
      <c r="F116" s="51" t="n">
        <v>4</v>
      </c>
      <c r="G116" s="52"/>
      <c r="H116" s="52"/>
      <c r="I116" s="53" t="n">
        <f aca="false">SUM(G116:H116)</f>
        <v>0</v>
      </c>
      <c r="J116" s="53" t="n">
        <f aca="false">G116*F116</f>
        <v>0</v>
      </c>
      <c r="K116" s="53" t="n">
        <f aca="false">H116*F116</f>
        <v>0</v>
      </c>
      <c r="L116" s="53" t="n">
        <f aca="false">I116*F116</f>
        <v>0</v>
      </c>
      <c r="M116" s="54" t="n">
        <f aca="false">L116*(1+$M$4)</f>
        <v>0</v>
      </c>
      <c r="N116" s="2"/>
      <c r="O116" s="3"/>
    </row>
    <row r="117" customFormat="false" ht="30.75" hidden="false" customHeight="false" outlineLevel="0" collapsed="false">
      <c r="A117" s="46" t="s">
        <v>271</v>
      </c>
      <c r="B117" s="47" t="s">
        <v>272</v>
      </c>
      <c r="C117" s="48" t="n">
        <v>97625</v>
      </c>
      <c r="D117" s="49" t="s">
        <v>164</v>
      </c>
      <c r="E117" s="50" t="s">
        <v>165</v>
      </c>
      <c r="F117" s="51" t="n">
        <f aca="false">(3.65*6+15+12)*0.2*2.8</f>
        <v>27.384</v>
      </c>
      <c r="G117" s="52"/>
      <c r="H117" s="52"/>
      <c r="I117" s="53" t="n">
        <f aca="false">SUM(G117:H117)</f>
        <v>0</v>
      </c>
      <c r="J117" s="53" t="n">
        <f aca="false">G117*F117</f>
        <v>0</v>
      </c>
      <c r="K117" s="53" t="n">
        <f aca="false">H117*F117</f>
        <v>0</v>
      </c>
      <c r="L117" s="53" t="n">
        <f aca="false">I117*F117</f>
        <v>0</v>
      </c>
      <c r="M117" s="54" t="n">
        <f aca="false">L117*(1+$M$4)</f>
        <v>0</v>
      </c>
      <c r="N117" s="2"/>
      <c r="O117" s="3"/>
    </row>
    <row r="118" customFormat="false" ht="30.75" hidden="false" customHeight="false" outlineLevel="0" collapsed="false">
      <c r="A118" s="46" t="s">
        <v>273</v>
      </c>
      <c r="B118" s="47" t="s">
        <v>274</v>
      </c>
      <c r="C118" s="48" t="n">
        <v>97625</v>
      </c>
      <c r="D118" s="49" t="s">
        <v>164</v>
      </c>
      <c r="E118" s="50" t="s">
        <v>165</v>
      </c>
      <c r="F118" s="51" t="n">
        <f aca="false">(5.1+2+1+2.25+0.85)*0.2*2.8+24.3</f>
        <v>30.572</v>
      </c>
      <c r="G118" s="52"/>
      <c r="H118" s="52"/>
      <c r="I118" s="53" t="n">
        <f aca="false">SUM(G118:H118)</f>
        <v>0</v>
      </c>
      <c r="J118" s="53" t="n">
        <f aca="false">G118*F118</f>
        <v>0</v>
      </c>
      <c r="K118" s="53" t="n">
        <f aca="false">H118*F118</f>
        <v>0</v>
      </c>
      <c r="L118" s="53" t="n">
        <f aca="false">I118*F118</f>
        <v>0</v>
      </c>
      <c r="M118" s="54" t="n">
        <f aca="false">L118*(1+$M$4)</f>
        <v>0</v>
      </c>
      <c r="N118" s="2"/>
      <c r="O118" s="3"/>
    </row>
    <row r="119" customFormat="false" ht="30.75" hidden="false" customHeight="false" outlineLevel="0" collapsed="false">
      <c r="A119" s="46" t="s">
        <v>275</v>
      </c>
      <c r="B119" s="47" t="s">
        <v>276</v>
      </c>
      <c r="C119" s="48" t="n">
        <v>97625</v>
      </c>
      <c r="D119" s="49" t="s">
        <v>164</v>
      </c>
      <c r="E119" s="50" t="s">
        <v>165</v>
      </c>
      <c r="F119" s="51" t="n">
        <v>1.1</v>
      </c>
      <c r="G119" s="52"/>
      <c r="H119" s="52"/>
      <c r="I119" s="53" t="n">
        <f aca="false">SUM(G119:H119)</f>
        <v>0</v>
      </c>
      <c r="J119" s="53" t="n">
        <f aca="false">G119*F119</f>
        <v>0</v>
      </c>
      <c r="K119" s="53" t="n">
        <f aca="false">H119*F119</f>
        <v>0</v>
      </c>
      <c r="L119" s="53" t="n">
        <f aca="false">I119*F119</f>
        <v>0</v>
      </c>
      <c r="M119" s="54" t="n">
        <f aca="false">L119*(1+$M$4)</f>
        <v>0</v>
      </c>
      <c r="N119" s="2"/>
      <c r="O119" s="3"/>
    </row>
    <row r="120" customFormat="false" ht="30.75" hidden="false" customHeight="false" outlineLevel="0" collapsed="false">
      <c r="A120" s="46" t="s">
        <v>277</v>
      </c>
      <c r="B120" s="47" t="s">
        <v>278</v>
      </c>
      <c r="C120" s="48" t="n">
        <v>97634</v>
      </c>
      <c r="D120" s="49" t="s">
        <v>208</v>
      </c>
      <c r="E120" s="50" t="s">
        <v>29</v>
      </c>
      <c r="F120" s="51" t="n">
        <v>58</v>
      </c>
      <c r="G120" s="52"/>
      <c r="H120" s="52"/>
      <c r="I120" s="53" t="n">
        <f aca="false">SUM(G120:H120)</f>
        <v>0</v>
      </c>
      <c r="J120" s="53" t="n">
        <f aca="false">G120*F120</f>
        <v>0</v>
      </c>
      <c r="K120" s="53" t="n">
        <f aca="false">H120*F120</f>
        <v>0</v>
      </c>
      <c r="L120" s="53" t="n">
        <f aca="false">I120*F120</f>
        <v>0</v>
      </c>
      <c r="M120" s="54" t="n">
        <f aca="false">L120*(1+$M$4)</f>
        <v>0</v>
      </c>
      <c r="N120" s="2"/>
      <c r="O120" s="3"/>
    </row>
    <row r="121" customFormat="false" ht="30.75" hidden="false" customHeight="false" outlineLevel="0" collapsed="false">
      <c r="A121" s="46" t="s">
        <v>279</v>
      </c>
      <c r="B121" s="47" t="s">
        <v>280</v>
      </c>
      <c r="C121" s="48" t="n">
        <v>97625</v>
      </c>
      <c r="D121" s="49" t="s">
        <v>164</v>
      </c>
      <c r="E121" s="50" t="s">
        <v>165</v>
      </c>
      <c r="F121" s="51" t="n">
        <f aca="false">4.3*1.5*0.2</f>
        <v>1.29</v>
      </c>
      <c r="G121" s="52"/>
      <c r="H121" s="52"/>
      <c r="I121" s="53" t="n">
        <f aca="false">SUM(G121:H121)</f>
        <v>0</v>
      </c>
      <c r="J121" s="53" t="n">
        <f aca="false">G121*F121</f>
        <v>0</v>
      </c>
      <c r="K121" s="53" t="n">
        <f aca="false">H121*F121</f>
        <v>0</v>
      </c>
      <c r="L121" s="53" t="n">
        <f aca="false">I121*F121</f>
        <v>0</v>
      </c>
      <c r="M121" s="54" t="n">
        <f aca="false">L121*(1+$M$4)</f>
        <v>0</v>
      </c>
      <c r="N121" s="2"/>
      <c r="O121" s="3"/>
    </row>
    <row r="122" customFormat="false" ht="12.8" hidden="false" customHeight="false" outlineLevel="0" collapsed="false">
      <c r="A122" s="73"/>
      <c r="B122" s="73"/>
      <c r="C122" s="73"/>
      <c r="D122" s="3"/>
      <c r="E122" s="3"/>
      <c r="F122" s="74"/>
      <c r="G122" s="9"/>
      <c r="H122" s="9"/>
      <c r="I122" s="3"/>
      <c r="J122" s="3"/>
      <c r="K122" s="3"/>
      <c r="L122" s="3"/>
      <c r="M122" s="3"/>
      <c r="N122" s="2"/>
      <c r="O122" s="3"/>
    </row>
    <row r="123" customFormat="false" ht="12.8" hidden="false" customHeight="true" outlineLevel="0" collapsed="false">
      <c r="A123" s="43" t="s">
        <v>281</v>
      </c>
      <c r="B123" s="43"/>
      <c r="C123" s="43"/>
      <c r="D123" s="44" t="s">
        <v>282</v>
      </c>
      <c r="E123" s="44"/>
      <c r="F123" s="44"/>
      <c r="G123" s="44"/>
      <c r="H123" s="44"/>
      <c r="I123" s="44"/>
      <c r="J123" s="45" t="n">
        <f aca="false">J125+J140+J158+J202+J216+J220+J229+J235+J247</f>
        <v>0</v>
      </c>
      <c r="K123" s="45" t="n">
        <f aca="false">K125+K140+K158+K202+K216+K220+K229+K235+K247</f>
        <v>0</v>
      </c>
      <c r="L123" s="45" t="n">
        <f aca="false">L125+L140+L158+L202+L216+L220+L229+L235+L247</f>
        <v>0</v>
      </c>
      <c r="M123" s="45" t="n">
        <f aca="false">M125+M140+M158+M202+M216+M220+M229+M235+M247</f>
        <v>0</v>
      </c>
      <c r="N123" s="2"/>
      <c r="O123" s="3"/>
    </row>
    <row r="124" customFormat="false" ht="12.8" hidden="false" customHeight="false" outlineLevel="0" collapsed="false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2"/>
      <c r="O124" s="3"/>
    </row>
    <row r="125" customFormat="false" ht="12.8" hidden="false" customHeight="true" outlineLevel="0" collapsed="false">
      <c r="A125" s="76" t="s">
        <v>283</v>
      </c>
      <c r="B125" s="76"/>
      <c r="C125" s="76"/>
      <c r="D125" s="77" t="s">
        <v>284</v>
      </c>
      <c r="E125" s="77"/>
      <c r="F125" s="77"/>
      <c r="G125" s="77"/>
      <c r="H125" s="77"/>
      <c r="I125" s="77"/>
      <c r="J125" s="78" t="n">
        <f aca="false">SUM(J126:J139)</f>
        <v>0</v>
      </c>
      <c r="K125" s="78" t="n">
        <f aca="false">SUM(K126:K139)</f>
        <v>0</v>
      </c>
      <c r="L125" s="78" t="n">
        <f aca="false">SUM(L126:L139)</f>
        <v>0</v>
      </c>
      <c r="M125" s="78" t="n">
        <f aca="false">SUM(M126:M139)</f>
        <v>0</v>
      </c>
      <c r="N125" s="2"/>
      <c r="O125" s="3"/>
    </row>
    <row r="126" customFormat="false" ht="40.5" hidden="false" customHeight="false" outlineLevel="0" collapsed="false">
      <c r="A126" s="46" t="s">
        <v>285</v>
      </c>
      <c r="B126" s="47" t="s">
        <v>286</v>
      </c>
      <c r="C126" s="48" t="n">
        <v>95241</v>
      </c>
      <c r="D126" s="49" t="s">
        <v>287</v>
      </c>
      <c r="E126" s="50" t="s">
        <v>29</v>
      </c>
      <c r="F126" s="51" t="n">
        <v>58</v>
      </c>
      <c r="G126" s="52"/>
      <c r="H126" s="52"/>
      <c r="I126" s="53" t="n">
        <f aca="false">SUM(G126:H126)</f>
        <v>0</v>
      </c>
      <c r="J126" s="53" t="n">
        <f aca="false">G126*F126</f>
        <v>0</v>
      </c>
      <c r="K126" s="53" t="n">
        <f aca="false">H126*F126</f>
        <v>0</v>
      </c>
      <c r="L126" s="53" t="n">
        <f aca="false">I126*F126</f>
        <v>0</v>
      </c>
      <c r="M126" s="54" t="n">
        <f aca="false">L126*(1+$M$4)</f>
        <v>0</v>
      </c>
      <c r="N126" s="2"/>
      <c r="O126" s="3"/>
    </row>
    <row r="127" customFormat="false" ht="30.75" hidden="false" customHeight="false" outlineLevel="0" collapsed="false">
      <c r="A127" s="46" t="s">
        <v>288</v>
      </c>
      <c r="B127" s="47" t="s">
        <v>289</v>
      </c>
      <c r="C127" s="48" t="s">
        <v>290</v>
      </c>
      <c r="D127" s="49" t="s">
        <v>291</v>
      </c>
      <c r="E127" s="50" t="s">
        <v>29</v>
      </c>
      <c r="F127" s="51" t="n">
        <v>7</v>
      </c>
      <c r="G127" s="52"/>
      <c r="H127" s="52"/>
      <c r="I127" s="53" t="n">
        <f aca="false">SUM(G127:H127)</f>
        <v>0</v>
      </c>
      <c r="J127" s="53" t="n">
        <f aca="false">G127*F127</f>
        <v>0</v>
      </c>
      <c r="K127" s="53" t="n">
        <f aca="false">H127*F127</f>
        <v>0</v>
      </c>
      <c r="L127" s="53" t="n">
        <f aca="false">I127*F127</f>
        <v>0</v>
      </c>
      <c r="M127" s="54" t="n">
        <f aca="false">L127*(1+$M$4)</f>
        <v>0</v>
      </c>
      <c r="N127" s="2"/>
      <c r="O127" s="3"/>
    </row>
    <row r="128" customFormat="false" ht="30.75" hidden="false" customHeight="false" outlineLevel="0" collapsed="false">
      <c r="A128" s="46" t="s">
        <v>292</v>
      </c>
      <c r="B128" s="47" t="s">
        <v>289</v>
      </c>
      <c r="C128" s="48" t="s">
        <v>293</v>
      </c>
      <c r="D128" s="49" t="s">
        <v>294</v>
      </c>
      <c r="E128" s="50" t="s">
        <v>29</v>
      </c>
      <c r="F128" s="51" t="n">
        <v>7</v>
      </c>
      <c r="G128" s="52"/>
      <c r="H128" s="52"/>
      <c r="I128" s="53" t="n">
        <f aca="false">SUM(G128:H128)</f>
        <v>0</v>
      </c>
      <c r="J128" s="53" t="n">
        <f aca="false">G128*F128</f>
        <v>0</v>
      </c>
      <c r="K128" s="53" t="n">
        <f aca="false">H128*F128</f>
        <v>0</v>
      </c>
      <c r="L128" s="53" t="n">
        <f aca="false">I128*F128</f>
        <v>0</v>
      </c>
      <c r="M128" s="54" t="n">
        <f aca="false">L128*(1+$M$4)</f>
        <v>0</v>
      </c>
      <c r="N128" s="2"/>
      <c r="O128" s="3"/>
    </row>
    <row r="129" customFormat="false" ht="30.75" hidden="false" customHeight="false" outlineLevel="0" collapsed="false">
      <c r="A129" s="46" t="s">
        <v>295</v>
      </c>
      <c r="B129" s="47" t="s">
        <v>296</v>
      </c>
      <c r="C129" s="48" t="n">
        <v>97634</v>
      </c>
      <c r="D129" s="49" t="s">
        <v>208</v>
      </c>
      <c r="E129" s="50" t="s">
        <v>29</v>
      </c>
      <c r="F129" s="51" t="n">
        <f aca="false">1.8*14.8</f>
        <v>26.64</v>
      </c>
      <c r="G129" s="52"/>
      <c r="H129" s="52"/>
      <c r="I129" s="53" t="n">
        <f aca="false">SUM(G129:H129)</f>
        <v>0</v>
      </c>
      <c r="J129" s="53" t="n">
        <f aca="false">G129*F129</f>
        <v>0</v>
      </c>
      <c r="K129" s="53" t="n">
        <f aca="false">H129*F129</f>
        <v>0</v>
      </c>
      <c r="L129" s="53" t="n">
        <f aca="false">I129*F129</f>
        <v>0</v>
      </c>
      <c r="M129" s="54" t="n">
        <f aca="false">L129*(1+$M$4)</f>
        <v>0</v>
      </c>
      <c r="N129" s="79"/>
      <c r="O129" s="80"/>
    </row>
    <row r="130" customFormat="false" ht="50.25" hidden="false" customHeight="false" outlineLevel="0" collapsed="false">
      <c r="A130" s="46" t="s">
        <v>297</v>
      </c>
      <c r="B130" s="47" t="s">
        <v>298</v>
      </c>
      <c r="C130" s="48" t="s">
        <v>299</v>
      </c>
      <c r="D130" s="49" t="s">
        <v>300</v>
      </c>
      <c r="E130" s="50" t="s">
        <v>29</v>
      </c>
      <c r="F130" s="51" t="n">
        <f aca="false">3*1.5*0.6</f>
        <v>2.7</v>
      </c>
      <c r="G130" s="52"/>
      <c r="H130" s="52"/>
      <c r="I130" s="53" t="n">
        <f aca="false">SUM(G130:H130)</f>
        <v>0</v>
      </c>
      <c r="J130" s="53" t="n">
        <f aca="false">G130*F130</f>
        <v>0</v>
      </c>
      <c r="K130" s="53" t="n">
        <f aca="false">H130*F130</f>
        <v>0</v>
      </c>
      <c r="L130" s="53" t="n">
        <f aca="false">I130*F130</f>
        <v>0</v>
      </c>
      <c r="M130" s="54" t="n">
        <f aca="false">L130*(1+$M$4)</f>
        <v>0</v>
      </c>
      <c r="N130" s="79"/>
      <c r="O130" s="80"/>
    </row>
    <row r="131" customFormat="false" ht="40.5" hidden="false" customHeight="false" outlineLevel="0" collapsed="false">
      <c r="A131" s="46" t="s">
        <v>301</v>
      </c>
      <c r="B131" s="47" t="s">
        <v>302</v>
      </c>
      <c r="C131" s="48" t="s">
        <v>293</v>
      </c>
      <c r="D131" s="49" t="s">
        <v>303</v>
      </c>
      <c r="E131" s="50" t="s">
        <v>29</v>
      </c>
      <c r="F131" s="51" t="n">
        <f aca="false">F129</f>
        <v>26.64</v>
      </c>
      <c r="G131" s="52"/>
      <c r="H131" s="52"/>
      <c r="I131" s="53" t="n">
        <f aca="false">SUM(G131:H131)</f>
        <v>0</v>
      </c>
      <c r="J131" s="53" t="n">
        <f aca="false">G131*F131</f>
        <v>0</v>
      </c>
      <c r="K131" s="53" t="n">
        <f aca="false">H131*F131</f>
        <v>0</v>
      </c>
      <c r="L131" s="53" t="n">
        <f aca="false">I131*F131</f>
        <v>0</v>
      </c>
      <c r="M131" s="54" t="n">
        <f aca="false">L131*(1+$M$4)</f>
        <v>0</v>
      </c>
      <c r="N131" s="79"/>
      <c r="O131" s="80"/>
    </row>
    <row r="132" customFormat="false" ht="21" hidden="false" customHeight="false" outlineLevel="0" collapsed="false">
      <c r="A132" s="46" t="s">
        <v>304</v>
      </c>
      <c r="B132" s="47" t="s">
        <v>305</v>
      </c>
      <c r="C132" s="48" t="s">
        <v>306</v>
      </c>
      <c r="D132" s="49" t="s">
        <v>307</v>
      </c>
      <c r="E132" s="50" t="s">
        <v>29</v>
      </c>
      <c r="F132" s="51" t="n">
        <v>170</v>
      </c>
      <c r="G132" s="52"/>
      <c r="H132" s="52"/>
      <c r="I132" s="53" t="n">
        <f aca="false">SUM(G132:H132)</f>
        <v>0</v>
      </c>
      <c r="J132" s="53" t="n">
        <f aca="false">G132*F132</f>
        <v>0</v>
      </c>
      <c r="K132" s="53" t="n">
        <f aca="false">H132*F132</f>
        <v>0</v>
      </c>
      <c r="L132" s="53" t="n">
        <f aca="false">I132*F132</f>
        <v>0</v>
      </c>
      <c r="M132" s="54" t="n">
        <f aca="false">L132*(1+$M$4)</f>
        <v>0</v>
      </c>
      <c r="N132" s="79"/>
      <c r="O132" s="80"/>
    </row>
    <row r="133" customFormat="false" ht="69.75" hidden="false" customHeight="false" outlineLevel="0" collapsed="false">
      <c r="A133" s="46" t="s">
        <v>308</v>
      </c>
      <c r="B133" s="47" t="s">
        <v>309</v>
      </c>
      <c r="C133" s="48" t="n">
        <v>87899</v>
      </c>
      <c r="D133" s="49" t="s">
        <v>310</v>
      </c>
      <c r="E133" s="50" t="s">
        <v>29</v>
      </c>
      <c r="F133" s="51" t="n">
        <v>3</v>
      </c>
      <c r="G133" s="52"/>
      <c r="H133" s="52"/>
      <c r="I133" s="53" t="n">
        <f aca="false">SUM(G133:H133)</f>
        <v>0</v>
      </c>
      <c r="J133" s="53" t="n">
        <f aca="false">G133*F133</f>
        <v>0</v>
      </c>
      <c r="K133" s="53" t="n">
        <f aca="false">H133*F133</f>
        <v>0</v>
      </c>
      <c r="L133" s="53" t="n">
        <f aca="false">I133*F133</f>
        <v>0</v>
      </c>
      <c r="M133" s="54" t="n">
        <f aca="false">L133*(1+$M$4)</f>
        <v>0</v>
      </c>
      <c r="N133" s="79"/>
      <c r="O133" s="80"/>
    </row>
    <row r="134" customFormat="false" ht="69.75" hidden="false" customHeight="false" outlineLevel="0" collapsed="false">
      <c r="A134" s="46" t="s">
        <v>311</v>
      </c>
      <c r="B134" s="47" t="s">
        <v>309</v>
      </c>
      <c r="C134" s="48" t="n">
        <v>87529</v>
      </c>
      <c r="D134" s="49" t="s">
        <v>312</v>
      </c>
      <c r="E134" s="50" t="s">
        <v>29</v>
      </c>
      <c r="F134" s="51" t="n">
        <v>3</v>
      </c>
      <c r="G134" s="52"/>
      <c r="H134" s="52"/>
      <c r="I134" s="53" t="n">
        <f aca="false">SUM(G134:H134)</f>
        <v>0</v>
      </c>
      <c r="J134" s="53" t="n">
        <f aca="false">G134*F134</f>
        <v>0</v>
      </c>
      <c r="K134" s="53" t="n">
        <f aca="false">H134*F134</f>
        <v>0</v>
      </c>
      <c r="L134" s="53" t="n">
        <f aca="false">I134*F134</f>
        <v>0</v>
      </c>
      <c r="M134" s="54" t="n">
        <f aca="false">L134*(1+$M$4)</f>
        <v>0</v>
      </c>
      <c r="N134" s="79"/>
      <c r="O134" s="80"/>
    </row>
    <row r="135" customFormat="false" ht="60" hidden="false" customHeight="false" outlineLevel="0" collapsed="false">
      <c r="A135" s="46" t="s">
        <v>313</v>
      </c>
      <c r="B135" s="47" t="s">
        <v>314</v>
      </c>
      <c r="C135" s="48" t="n">
        <v>87479</v>
      </c>
      <c r="D135" s="49" t="s">
        <v>71</v>
      </c>
      <c r="E135" s="50" t="s">
        <v>29</v>
      </c>
      <c r="F135" s="51" t="n">
        <v>23.7</v>
      </c>
      <c r="G135" s="52"/>
      <c r="H135" s="52"/>
      <c r="I135" s="53" t="n">
        <f aca="false">SUM(G135,H135)</f>
        <v>0</v>
      </c>
      <c r="J135" s="53" t="n">
        <f aca="false">G135*F135</f>
        <v>0</v>
      </c>
      <c r="K135" s="53" t="n">
        <f aca="false">H135*F135</f>
        <v>0</v>
      </c>
      <c r="L135" s="53" t="n">
        <f aca="false">I135*F135</f>
        <v>0</v>
      </c>
      <c r="M135" s="54" t="n">
        <f aca="false">L135*$M$4+L135</f>
        <v>0</v>
      </c>
      <c r="N135" s="79"/>
      <c r="O135" s="80"/>
    </row>
    <row r="136" customFormat="false" ht="60" hidden="false" customHeight="false" outlineLevel="0" collapsed="false">
      <c r="A136" s="46" t="s">
        <v>315</v>
      </c>
      <c r="B136" s="47" t="s">
        <v>316</v>
      </c>
      <c r="C136" s="48" t="n">
        <v>87479</v>
      </c>
      <c r="D136" s="49" t="s">
        <v>71</v>
      </c>
      <c r="E136" s="50" t="s">
        <v>29</v>
      </c>
      <c r="F136" s="51" t="n">
        <v>30</v>
      </c>
      <c r="G136" s="52"/>
      <c r="H136" s="52"/>
      <c r="I136" s="53" t="n">
        <f aca="false">SUM(G136,H136)</f>
        <v>0</v>
      </c>
      <c r="J136" s="53" t="n">
        <f aca="false">G136*F136</f>
        <v>0</v>
      </c>
      <c r="K136" s="53" t="n">
        <f aca="false">H136*F136</f>
        <v>0</v>
      </c>
      <c r="L136" s="53" t="n">
        <f aca="false">I136*F136</f>
        <v>0</v>
      </c>
      <c r="M136" s="54" t="n">
        <f aca="false">L136*$M$4+L136</f>
        <v>0</v>
      </c>
      <c r="N136" s="79"/>
      <c r="O136" s="80"/>
    </row>
    <row r="137" customFormat="false" ht="30.75" hidden="false" customHeight="false" outlineLevel="0" collapsed="false">
      <c r="A137" s="46" t="s">
        <v>317</v>
      </c>
      <c r="B137" s="47" t="s">
        <v>318</v>
      </c>
      <c r="C137" s="48" t="s">
        <v>319</v>
      </c>
      <c r="D137" s="49" t="s">
        <v>320</v>
      </c>
      <c r="E137" s="50" t="s">
        <v>57</v>
      </c>
      <c r="F137" s="51" t="n">
        <f aca="false">4.5+5.9+12</f>
        <v>22.4</v>
      </c>
      <c r="G137" s="52"/>
      <c r="H137" s="52"/>
      <c r="I137" s="53" t="n">
        <f aca="false">SUM(G137,H137)</f>
        <v>0</v>
      </c>
      <c r="J137" s="53" t="n">
        <f aca="false">G137*F137</f>
        <v>0</v>
      </c>
      <c r="K137" s="53" t="n">
        <f aca="false">H137*F137</f>
        <v>0</v>
      </c>
      <c r="L137" s="53" t="n">
        <f aca="false">I137*F137</f>
        <v>0</v>
      </c>
      <c r="M137" s="54" t="n">
        <f aca="false">L137*$M$4+L137</f>
        <v>0</v>
      </c>
      <c r="N137" s="79"/>
      <c r="O137" s="80"/>
    </row>
    <row r="138" customFormat="false" ht="60" hidden="false" customHeight="false" outlineLevel="0" collapsed="false">
      <c r="A138" s="46" t="s">
        <v>321</v>
      </c>
      <c r="B138" s="47" t="s">
        <v>322</v>
      </c>
      <c r="C138" s="48" t="s">
        <v>323</v>
      </c>
      <c r="D138" s="49" t="s">
        <v>324</v>
      </c>
      <c r="E138" s="50" t="s">
        <v>29</v>
      </c>
      <c r="F138" s="51" t="n">
        <v>80</v>
      </c>
      <c r="G138" s="52"/>
      <c r="H138" s="52"/>
      <c r="I138" s="53" t="n">
        <f aca="false">SUM(G138,H138)</f>
        <v>0</v>
      </c>
      <c r="J138" s="53" t="n">
        <f aca="false">G138*F138</f>
        <v>0</v>
      </c>
      <c r="K138" s="53" t="n">
        <f aca="false">H138*F138</f>
        <v>0</v>
      </c>
      <c r="L138" s="53" t="n">
        <f aca="false">I138*F138</f>
        <v>0</v>
      </c>
      <c r="M138" s="54" t="n">
        <f aca="false">L138*$M$4+L138</f>
        <v>0</v>
      </c>
      <c r="N138" s="79"/>
      <c r="O138" s="80"/>
    </row>
    <row r="139" customFormat="false" ht="12.8" hidden="false" customHeight="false" outlineLevel="0" collapsed="false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2"/>
      <c r="O139" s="3"/>
    </row>
    <row r="140" customFormat="false" ht="12.8" hidden="false" customHeight="true" outlineLevel="0" collapsed="false">
      <c r="A140" s="76" t="s">
        <v>325</v>
      </c>
      <c r="B140" s="76"/>
      <c r="C140" s="76"/>
      <c r="D140" s="77" t="s">
        <v>216</v>
      </c>
      <c r="E140" s="77"/>
      <c r="F140" s="77"/>
      <c r="G140" s="77"/>
      <c r="H140" s="77"/>
      <c r="I140" s="77"/>
      <c r="J140" s="78" t="n">
        <f aca="false">SUM(J141:J156)</f>
        <v>0</v>
      </c>
      <c r="K140" s="78" t="n">
        <f aca="false">SUM(K141:K156)</f>
        <v>0</v>
      </c>
      <c r="L140" s="78" t="n">
        <f aca="false">SUM(L141:L156)</f>
        <v>0</v>
      </c>
      <c r="M140" s="78" t="n">
        <f aca="false">SUM(M141:M156)</f>
        <v>0</v>
      </c>
      <c r="N140" s="2"/>
      <c r="O140" s="3"/>
    </row>
    <row r="141" customFormat="false" ht="40.5" hidden="false" customHeight="false" outlineLevel="0" collapsed="false">
      <c r="A141" s="46" t="s">
        <v>326</v>
      </c>
      <c r="B141" s="47" t="s">
        <v>327</v>
      </c>
      <c r="C141" s="48" t="s">
        <v>87</v>
      </c>
      <c r="D141" s="49" t="s">
        <v>328</v>
      </c>
      <c r="E141" s="50" t="s">
        <v>45</v>
      </c>
      <c r="F141" s="51" t="n">
        <v>24</v>
      </c>
      <c r="G141" s="52"/>
      <c r="H141" s="52"/>
      <c r="I141" s="53" t="n">
        <f aca="false">SUM(G141:H141)</f>
        <v>0</v>
      </c>
      <c r="J141" s="53" t="n">
        <f aca="false">G141*F141</f>
        <v>0</v>
      </c>
      <c r="K141" s="53" t="n">
        <f aca="false">H141*F141</f>
        <v>0</v>
      </c>
      <c r="L141" s="53" t="n">
        <f aca="false">I141*F141</f>
        <v>0</v>
      </c>
      <c r="M141" s="54" t="n">
        <f aca="false">L141*$M$4+L141</f>
        <v>0</v>
      </c>
      <c r="N141" s="79"/>
      <c r="O141" s="80"/>
    </row>
    <row r="142" customFormat="false" ht="30.75" hidden="false" customHeight="false" outlineLevel="0" collapsed="false">
      <c r="A142" s="46" t="s">
        <v>329</v>
      </c>
      <c r="B142" s="47" t="s">
        <v>330</v>
      </c>
      <c r="C142" s="48" t="n">
        <v>91953</v>
      </c>
      <c r="D142" s="49" t="s">
        <v>331</v>
      </c>
      <c r="E142" s="50" t="s">
        <v>45</v>
      </c>
      <c r="F142" s="51" t="n">
        <v>7</v>
      </c>
      <c r="G142" s="52"/>
      <c r="H142" s="52"/>
      <c r="I142" s="53" t="n">
        <f aca="false">SUM(G142:H142)</f>
        <v>0</v>
      </c>
      <c r="J142" s="53" t="n">
        <f aca="false">G142*F142</f>
        <v>0</v>
      </c>
      <c r="K142" s="53" t="n">
        <f aca="false">H142*F142</f>
        <v>0</v>
      </c>
      <c r="L142" s="53" t="n">
        <f aca="false">I142*F142</f>
        <v>0</v>
      </c>
      <c r="M142" s="54" t="n">
        <f aca="false">L142*$M$4+L142</f>
        <v>0</v>
      </c>
      <c r="N142" s="79"/>
      <c r="O142" s="80"/>
    </row>
    <row r="143" customFormat="false" ht="40.5" hidden="false" customHeight="false" outlineLevel="0" collapsed="false">
      <c r="A143" s="46" t="s">
        <v>332</v>
      </c>
      <c r="B143" s="47" t="s">
        <v>90</v>
      </c>
      <c r="C143" s="48" t="n">
        <v>95801</v>
      </c>
      <c r="D143" s="49" t="s">
        <v>91</v>
      </c>
      <c r="E143" s="50" t="s">
        <v>45</v>
      </c>
      <c r="F143" s="51" t="n">
        <v>11</v>
      </c>
      <c r="G143" s="52"/>
      <c r="H143" s="52"/>
      <c r="I143" s="53" t="n">
        <f aca="false">SUM(G143:H143)</f>
        <v>0</v>
      </c>
      <c r="J143" s="53" t="n">
        <f aca="false">G143*F143</f>
        <v>0</v>
      </c>
      <c r="K143" s="53" t="n">
        <f aca="false">H143*F143</f>
        <v>0</v>
      </c>
      <c r="L143" s="53" t="n">
        <f aca="false">I143*F143</f>
        <v>0</v>
      </c>
      <c r="M143" s="54" t="n">
        <f aca="false">L143*(1+$M$4)</f>
        <v>0</v>
      </c>
      <c r="N143" s="79"/>
      <c r="O143" s="80"/>
    </row>
    <row r="144" customFormat="false" ht="30.75" hidden="false" customHeight="false" outlineLevel="0" collapsed="false">
      <c r="A144" s="46" t="s">
        <v>333</v>
      </c>
      <c r="B144" s="47" t="s">
        <v>334</v>
      </c>
      <c r="C144" s="48" t="n">
        <v>92004</v>
      </c>
      <c r="D144" s="49" t="s">
        <v>335</v>
      </c>
      <c r="E144" s="50" t="s">
        <v>45</v>
      </c>
      <c r="F144" s="51" t="n">
        <v>1</v>
      </c>
      <c r="G144" s="52"/>
      <c r="H144" s="52"/>
      <c r="I144" s="53" t="n">
        <f aca="false">SUM(G144:H144)</f>
        <v>0</v>
      </c>
      <c r="J144" s="53" t="n">
        <f aca="false">G144*F144</f>
        <v>0</v>
      </c>
      <c r="K144" s="53" t="n">
        <f aca="false">H144*F144</f>
        <v>0</v>
      </c>
      <c r="L144" s="53" t="n">
        <f aca="false">I144*F144</f>
        <v>0</v>
      </c>
      <c r="M144" s="54" t="n">
        <f aca="false">L144*$M$4+L144</f>
        <v>0</v>
      </c>
      <c r="N144" s="79"/>
      <c r="O144" s="80"/>
    </row>
    <row r="145" customFormat="false" ht="30.75" hidden="false" customHeight="false" outlineLevel="0" collapsed="false">
      <c r="A145" s="46" t="s">
        <v>336</v>
      </c>
      <c r="B145" s="47" t="s">
        <v>334</v>
      </c>
      <c r="C145" s="48" t="s">
        <v>94</v>
      </c>
      <c r="D145" s="49" t="s">
        <v>95</v>
      </c>
      <c r="E145" s="50" t="s">
        <v>45</v>
      </c>
      <c r="F145" s="51" t="n">
        <v>6</v>
      </c>
      <c r="G145" s="52"/>
      <c r="H145" s="52"/>
      <c r="I145" s="53" t="n">
        <f aca="false">SUM(G145:H145)</f>
        <v>0</v>
      </c>
      <c r="J145" s="53" t="n">
        <f aca="false">G145*F145</f>
        <v>0</v>
      </c>
      <c r="K145" s="53" t="n">
        <f aca="false">H145*F145</f>
        <v>0</v>
      </c>
      <c r="L145" s="53" t="n">
        <f aca="false">I145*F145</f>
        <v>0</v>
      </c>
      <c r="M145" s="54" t="n">
        <f aca="false">L145*(1+$M$4)</f>
        <v>0</v>
      </c>
      <c r="N145" s="79"/>
      <c r="O145" s="80"/>
    </row>
    <row r="146" customFormat="false" ht="40.5" hidden="false" customHeight="false" outlineLevel="0" collapsed="false">
      <c r="A146" s="46" t="s">
        <v>337</v>
      </c>
      <c r="B146" s="47" t="s">
        <v>338</v>
      </c>
      <c r="C146" s="48" t="n">
        <v>91855</v>
      </c>
      <c r="D146" s="49" t="s">
        <v>339</v>
      </c>
      <c r="E146" s="50" t="s">
        <v>57</v>
      </c>
      <c r="F146" s="51" t="n">
        <v>105</v>
      </c>
      <c r="G146" s="52"/>
      <c r="H146" s="52"/>
      <c r="I146" s="53" t="n">
        <f aca="false">SUM(G146:H146)</f>
        <v>0</v>
      </c>
      <c r="J146" s="53" t="n">
        <f aca="false">G146*F146</f>
        <v>0</v>
      </c>
      <c r="K146" s="53" t="n">
        <f aca="false">H146*F146</f>
        <v>0</v>
      </c>
      <c r="L146" s="53" t="n">
        <f aca="false">I146*F146</f>
        <v>0</v>
      </c>
      <c r="M146" s="54" t="n">
        <f aca="false">L146*$M$4+L146</f>
        <v>0</v>
      </c>
      <c r="N146" s="79"/>
      <c r="O146" s="80"/>
    </row>
    <row r="147" customFormat="false" ht="40.5" hidden="false" customHeight="false" outlineLevel="0" collapsed="false">
      <c r="A147" s="46" t="s">
        <v>340</v>
      </c>
      <c r="B147" s="47" t="s">
        <v>338</v>
      </c>
      <c r="C147" s="48" t="n">
        <v>95728</v>
      </c>
      <c r="D147" s="49" t="s">
        <v>341</v>
      </c>
      <c r="E147" s="50" t="s">
        <v>57</v>
      </c>
      <c r="F147" s="51" t="n">
        <v>16</v>
      </c>
      <c r="G147" s="52"/>
      <c r="H147" s="52"/>
      <c r="I147" s="53" t="n">
        <f aca="false">SUM(G147:H147)</f>
        <v>0</v>
      </c>
      <c r="J147" s="53" t="n">
        <f aca="false">G147*F147</f>
        <v>0</v>
      </c>
      <c r="K147" s="53" t="n">
        <f aca="false">H147*F147</f>
        <v>0</v>
      </c>
      <c r="L147" s="53" t="n">
        <f aca="false">I147*F147</f>
        <v>0</v>
      </c>
      <c r="M147" s="54" t="n">
        <f aca="false">L147*$M$4+L147</f>
        <v>0</v>
      </c>
      <c r="N147" s="79"/>
      <c r="O147" s="80"/>
    </row>
    <row r="148" customFormat="false" ht="50.25" hidden="false" customHeight="false" outlineLevel="0" collapsed="false">
      <c r="A148" s="46" t="s">
        <v>342</v>
      </c>
      <c r="B148" s="47" t="s">
        <v>343</v>
      </c>
      <c r="C148" s="48" t="s">
        <v>344</v>
      </c>
      <c r="D148" s="49" t="s">
        <v>345</v>
      </c>
      <c r="E148" s="50" t="s">
        <v>29</v>
      </c>
      <c r="F148" s="51" t="n">
        <f aca="false">0.2*F147+0.157*F146</f>
        <v>19.685</v>
      </c>
      <c r="G148" s="52"/>
      <c r="H148" s="52"/>
      <c r="I148" s="53" t="n">
        <f aca="false">SUM(G148:H148)</f>
        <v>0</v>
      </c>
      <c r="J148" s="53" t="n">
        <f aca="false">G148*F148</f>
        <v>0</v>
      </c>
      <c r="K148" s="53" t="n">
        <f aca="false">H148*F148</f>
        <v>0</v>
      </c>
      <c r="L148" s="53" t="n">
        <f aca="false">I148*F148</f>
        <v>0</v>
      </c>
      <c r="M148" s="54" t="n">
        <f aca="false">L148*$M$4+L148</f>
        <v>0</v>
      </c>
      <c r="N148" s="79"/>
      <c r="O148" s="80"/>
    </row>
    <row r="149" customFormat="false" ht="40.5" hidden="false" customHeight="false" outlineLevel="0" collapsed="false">
      <c r="A149" s="46" t="s">
        <v>346</v>
      </c>
      <c r="B149" s="47" t="s">
        <v>347</v>
      </c>
      <c r="C149" s="48" t="s">
        <v>120</v>
      </c>
      <c r="D149" s="49" t="s">
        <v>121</v>
      </c>
      <c r="E149" s="50" t="s">
        <v>57</v>
      </c>
      <c r="F149" s="51" t="n">
        <v>220</v>
      </c>
      <c r="G149" s="52"/>
      <c r="H149" s="52"/>
      <c r="I149" s="53" t="n">
        <f aca="false">SUM(G149:H149)</f>
        <v>0</v>
      </c>
      <c r="J149" s="53" t="n">
        <f aca="false">G149*F149</f>
        <v>0</v>
      </c>
      <c r="K149" s="53" t="n">
        <f aca="false">H149*F149</f>
        <v>0</v>
      </c>
      <c r="L149" s="53" t="n">
        <f aca="false">I149*F149</f>
        <v>0</v>
      </c>
      <c r="M149" s="54" t="n">
        <f aca="false">L149*(1+$M$4)</f>
        <v>0</v>
      </c>
      <c r="N149" s="79"/>
      <c r="O149" s="80"/>
    </row>
    <row r="150" customFormat="false" ht="30.75" hidden="false" customHeight="false" outlineLevel="0" collapsed="false">
      <c r="A150" s="46" t="s">
        <v>348</v>
      </c>
      <c r="B150" s="47" t="s">
        <v>347</v>
      </c>
      <c r="C150" s="48" t="n">
        <v>91928</v>
      </c>
      <c r="D150" s="49" t="s">
        <v>349</v>
      </c>
      <c r="E150" s="50" t="s">
        <v>57</v>
      </c>
      <c r="F150" s="51" t="n">
        <v>95</v>
      </c>
      <c r="G150" s="52"/>
      <c r="H150" s="52"/>
      <c r="I150" s="53" t="n">
        <f aca="false">H150+G150</f>
        <v>0</v>
      </c>
      <c r="J150" s="53" t="n">
        <f aca="false">G150*F150</f>
        <v>0</v>
      </c>
      <c r="K150" s="53" t="n">
        <f aca="false">H150*F150</f>
        <v>0</v>
      </c>
      <c r="L150" s="53" t="n">
        <f aca="false">I150*F150</f>
        <v>0</v>
      </c>
      <c r="M150" s="54" t="n">
        <f aca="false">L150*(1+$M$4)</f>
        <v>0</v>
      </c>
      <c r="N150" s="79"/>
      <c r="O150" s="80"/>
    </row>
    <row r="151" customFormat="false" ht="40.5" hidden="false" customHeight="false" outlineLevel="0" collapsed="false">
      <c r="A151" s="46" t="s">
        <v>350</v>
      </c>
      <c r="B151" s="47" t="s">
        <v>347</v>
      </c>
      <c r="C151" s="48" t="n">
        <v>91927</v>
      </c>
      <c r="D151" s="49" t="s">
        <v>123</v>
      </c>
      <c r="E151" s="50" t="s">
        <v>57</v>
      </c>
      <c r="F151" s="51" t="n">
        <v>80</v>
      </c>
      <c r="G151" s="52"/>
      <c r="H151" s="52"/>
      <c r="I151" s="53" t="n">
        <f aca="false">SUM(G151:H151)</f>
        <v>0</v>
      </c>
      <c r="J151" s="53" t="n">
        <f aca="false">G151*F151</f>
        <v>0</v>
      </c>
      <c r="K151" s="53" t="n">
        <f aca="false">H151*F151</f>
        <v>0</v>
      </c>
      <c r="L151" s="53" t="n">
        <f aca="false">I151*F151</f>
        <v>0</v>
      </c>
      <c r="M151" s="54" t="n">
        <f aca="false">L151*$M$4+L151</f>
        <v>0</v>
      </c>
      <c r="N151" s="79"/>
      <c r="O151" s="80"/>
    </row>
    <row r="152" customFormat="false" ht="30.75" hidden="false" customHeight="false" outlineLevel="0" collapsed="false">
      <c r="A152" s="46" t="s">
        <v>351</v>
      </c>
      <c r="B152" s="47" t="s">
        <v>352</v>
      </c>
      <c r="C152" s="48" t="n">
        <v>91931</v>
      </c>
      <c r="D152" s="49" t="s">
        <v>353</v>
      </c>
      <c r="E152" s="50" t="s">
        <v>57</v>
      </c>
      <c r="F152" s="51" t="n">
        <f aca="false">ROUNDUP(45*1.1,0)</f>
        <v>50</v>
      </c>
      <c r="G152" s="52"/>
      <c r="H152" s="52"/>
      <c r="I152" s="53" t="n">
        <f aca="false">SUM(G152:H152)</f>
        <v>0</v>
      </c>
      <c r="J152" s="53" t="n">
        <f aca="false">G152*F152</f>
        <v>0</v>
      </c>
      <c r="K152" s="53" t="n">
        <f aca="false">H152*F152</f>
        <v>0</v>
      </c>
      <c r="L152" s="53" t="n">
        <f aca="false">I152*F152</f>
        <v>0</v>
      </c>
      <c r="M152" s="54" t="n">
        <f aca="false">L152*$M$4+L152</f>
        <v>0</v>
      </c>
      <c r="N152" s="79"/>
      <c r="O152" s="80"/>
    </row>
    <row r="153" customFormat="false" ht="30.75" hidden="false" customHeight="false" outlineLevel="0" collapsed="false">
      <c r="A153" s="46" t="s">
        <v>354</v>
      </c>
      <c r="B153" s="47" t="s">
        <v>128</v>
      </c>
      <c r="C153" s="48" t="s">
        <v>355</v>
      </c>
      <c r="D153" s="49" t="s">
        <v>356</v>
      </c>
      <c r="E153" s="50" t="s">
        <v>57</v>
      </c>
      <c r="F153" s="51" t="n">
        <v>3</v>
      </c>
      <c r="G153" s="52"/>
      <c r="H153" s="52"/>
      <c r="I153" s="53" t="n">
        <f aca="false">SUM(G153:H153)</f>
        <v>0</v>
      </c>
      <c r="J153" s="53" t="n">
        <f aca="false">G153*F153</f>
        <v>0</v>
      </c>
      <c r="K153" s="53" t="n">
        <f aca="false">H153*F153</f>
        <v>0</v>
      </c>
      <c r="L153" s="53" t="n">
        <f aca="false">I153*F153</f>
        <v>0</v>
      </c>
      <c r="M153" s="54" t="n">
        <f aca="false">L153*$M$4+L153</f>
        <v>0</v>
      </c>
      <c r="N153" s="79"/>
      <c r="O153" s="80"/>
    </row>
    <row r="154" customFormat="false" ht="30.75" hidden="false" customHeight="false" outlineLevel="0" collapsed="false">
      <c r="A154" s="46" t="s">
        <v>357</v>
      </c>
      <c r="B154" s="47" t="s">
        <v>128</v>
      </c>
      <c r="C154" s="48" t="n">
        <v>93661</v>
      </c>
      <c r="D154" s="49" t="s">
        <v>135</v>
      </c>
      <c r="E154" s="50" t="s">
        <v>45</v>
      </c>
      <c r="F154" s="51" t="n">
        <v>1</v>
      </c>
      <c r="G154" s="52"/>
      <c r="H154" s="52"/>
      <c r="I154" s="53" t="n">
        <f aca="false">SUM(G154:H154)</f>
        <v>0</v>
      </c>
      <c r="J154" s="53" t="n">
        <f aca="false">G154*F154</f>
        <v>0</v>
      </c>
      <c r="K154" s="53" t="n">
        <f aca="false">H154*F154</f>
        <v>0</v>
      </c>
      <c r="L154" s="53" t="n">
        <f aca="false">I154*F154</f>
        <v>0</v>
      </c>
      <c r="M154" s="54" t="n">
        <f aca="false">L154*(1+$M$4)</f>
        <v>0</v>
      </c>
      <c r="N154" s="79"/>
      <c r="O154" s="80"/>
    </row>
    <row r="155" customFormat="false" ht="30.75" hidden="false" customHeight="false" outlineLevel="0" collapsed="false">
      <c r="A155" s="46" t="s">
        <v>358</v>
      </c>
      <c r="B155" s="47" t="s">
        <v>236</v>
      </c>
      <c r="C155" s="48" t="n">
        <v>90457</v>
      </c>
      <c r="D155" s="49" t="s">
        <v>359</v>
      </c>
      <c r="E155" s="50" t="s">
        <v>45</v>
      </c>
      <c r="F155" s="51" t="n">
        <v>1</v>
      </c>
      <c r="G155" s="52"/>
      <c r="H155" s="52"/>
      <c r="I155" s="53" t="n">
        <f aca="false">SUM(G155:H155)</f>
        <v>0</v>
      </c>
      <c r="J155" s="53" t="n">
        <f aca="false">G155*F155</f>
        <v>0</v>
      </c>
      <c r="K155" s="53" t="n">
        <f aca="false">H155*F155</f>
        <v>0</v>
      </c>
      <c r="L155" s="53" t="n">
        <f aca="false">I155*F155</f>
        <v>0</v>
      </c>
      <c r="M155" s="54" t="n">
        <f aca="false">L155*$M$4+L155</f>
        <v>0</v>
      </c>
      <c r="N155" s="79"/>
      <c r="O155" s="80"/>
    </row>
    <row r="156" customFormat="false" ht="40.5" hidden="false" customHeight="false" outlineLevel="0" collapsed="false">
      <c r="A156" s="46" t="s">
        <v>360</v>
      </c>
      <c r="B156" s="47" t="s">
        <v>236</v>
      </c>
      <c r="C156" s="48" t="n">
        <v>84402</v>
      </c>
      <c r="D156" s="49" t="s">
        <v>361</v>
      </c>
      <c r="E156" s="50" t="s">
        <v>45</v>
      </c>
      <c r="F156" s="51" t="n">
        <v>1</v>
      </c>
      <c r="G156" s="52"/>
      <c r="H156" s="52"/>
      <c r="I156" s="53" t="n">
        <f aca="false">SUM(G156:H156)</f>
        <v>0</v>
      </c>
      <c r="J156" s="53" t="n">
        <f aca="false">G156*F156</f>
        <v>0</v>
      </c>
      <c r="K156" s="53" t="n">
        <f aca="false">H156*F156</f>
        <v>0</v>
      </c>
      <c r="L156" s="53" t="n">
        <f aca="false">I156*F156</f>
        <v>0</v>
      </c>
      <c r="M156" s="54" t="n">
        <f aca="false">L156*$M$4+L156</f>
        <v>0</v>
      </c>
      <c r="N156" s="79"/>
      <c r="O156" s="80"/>
    </row>
    <row r="157" customFormat="false" ht="12.8" hidden="false" customHeight="false" outlineLevel="0" collapsed="false">
      <c r="A157" s="63"/>
      <c r="B157" s="64"/>
      <c r="C157" s="81"/>
      <c r="D157" s="82"/>
      <c r="E157" s="83"/>
      <c r="F157" s="84"/>
      <c r="G157" s="85"/>
      <c r="H157" s="85"/>
      <c r="I157" s="86"/>
      <c r="J157" s="86"/>
      <c r="K157" s="86"/>
      <c r="L157" s="86"/>
      <c r="M157" s="87"/>
      <c r="N157" s="2"/>
      <c r="O157" s="3"/>
    </row>
    <row r="158" customFormat="false" ht="12.8" hidden="false" customHeight="true" outlineLevel="0" collapsed="false">
      <c r="A158" s="76" t="s">
        <v>362</v>
      </c>
      <c r="B158" s="76"/>
      <c r="C158" s="76"/>
      <c r="D158" s="77" t="s">
        <v>363</v>
      </c>
      <c r="E158" s="77"/>
      <c r="F158" s="77"/>
      <c r="G158" s="77"/>
      <c r="H158" s="77"/>
      <c r="I158" s="77"/>
      <c r="J158" s="78" t="n">
        <f aca="false">SUM(J159:J200)</f>
        <v>0</v>
      </c>
      <c r="K158" s="78" t="n">
        <f aca="false">SUM(K159:K200)</f>
        <v>0</v>
      </c>
      <c r="L158" s="78" t="n">
        <f aca="false">SUM(L159:L200)</f>
        <v>0</v>
      </c>
      <c r="M158" s="78" t="n">
        <f aca="false">SUM(M159:M200)</f>
        <v>0</v>
      </c>
      <c r="N158" s="2"/>
      <c r="O158" s="3"/>
    </row>
    <row r="159" customFormat="false" ht="40.5" hidden="false" customHeight="false" outlineLevel="0" collapsed="false">
      <c r="A159" s="46" t="s">
        <v>364</v>
      </c>
      <c r="B159" s="47" t="s">
        <v>365</v>
      </c>
      <c r="C159" s="48" t="n">
        <v>86888</v>
      </c>
      <c r="D159" s="49" t="s">
        <v>366</v>
      </c>
      <c r="E159" s="50" t="s">
        <v>45</v>
      </c>
      <c r="F159" s="51" t="n">
        <v>2</v>
      </c>
      <c r="G159" s="52"/>
      <c r="H159" s="52"/>
      <c r="I159" s="53" t="n">
        <f aca="false">SUM(G159:H159)</f>
        <v>0</v>
      </c>
      <c r="J159" s="53" t="n">
        <f aca="false">G159*F159</f>
        <v>0</v>
      </c>
      <c r="K159" s="53" t="n">
        <f aca="false">H159*F159</f>
        <v>0</v>
      </c>
      <c r="L159" s="53" t="n">
        <f aca="false">I159*F159</f>
        <v>0</v>
      </c>
      <c r="M159" s="54" t="n">
        <f aca="false">L159*$M$4+L159</f>
        <v>0</v>
      </c>
      <c r="N159" s="2"/>
      <c r="O159" s="3"/>
    </row>
    <row r="160" customFormat="false" ht="30.75" hidden="false" customHeight="false" outlineLevel="0" collapsed="false">
      <c r="A160" s="46" t="s">
        <v>367</v>
      </c>
      <c r="B160" s="47" t="s">
        <v>368</v>
      </c>
      <c r="C160" s="48" t="n">
        <v>86900</v>
      </c>
      <c r="D160" s="49" t="s">
        <v>369</v>
      </c>
      <c r="E160" s="50" t="s">
        <v>45</v>
      </c>
      <c r="F160" s="51" t="n">
        <v>2</v>
      </c>
      <c r="G160" s="52"/>
      <c r="H160" s="52"/>
      <c r="I160" s="53" t="n">
        <f aca="false">SUM(G160:H160)</f>
        <v>0</v>
      </c>
      <c r="J160" s="53" t="n">
        <f aca="false">G160*F160</f>
        <v>0</v>
      </c>
      <c r="K160" s="53" t="n">
        <f aca="false">H160*F160</f>
        <v>0</v>
      </c>
      <c r="L160" s="53" t="n">
        <f aca="false">I160*F160</f>
        <v>0</v>
      </c>
      <c r="M160" s="54" t="n">
        <f aca="false">L160*$M$4+L160</f>
        <v>0</v>
      </c>
      <c r="N160" s="2"/>
      <c r="O160" s="3"/>
    </row>
    <row r="161" customFormat="false" ht="30.75" hidden="false" customHeight="false" outlineLevel="0" collapsed="false">
      <c r="A161" s="46" t="s">
        <v>370</v>
      </c>
      <c r="B161" s="47" t="s">
        <v>371</v>
      </c>
      <c r="C161" s="48" t="s">
        <v>372</v>
      </c>
      <c r="D161" s="49" t="s">
        <v>373</v>
      </c>
      <c r="E161" s="50" t="s">
        <v>45</v>
      </c>
      <c r="F161" s="51" t="n">
        <v>2</v>
      </c>
      <c r="G161" s="52"/>
      <c r="H161" s="52"/>
      <c r="I161" s="53" t="n">
        <f aca="false">SUM(G161:H161)</f>
        <v>0</v>
      </c>
      <c r="J161" s="53" t="n">
        <f aca="false">G161*F161</f>
        <v>0</v>
      </c>
      <c r="K161" s="53" t="n">
        <f aca="false">H161*F161</f>
        <v>0</v>
      </c>
      <c r="L161" s="53" t="n">
        <f aca="false">I161*F161</f>
        <v>0</v>
      </c>
      <c r="M161" s="54" t="n">
        <f aca="false">L161*$M$4+L161</f>
        <v>0</v>
      </c>
      <c r="N161" s="2"/>
      <c r="O161" s="3"/>
    </row>
    <row r="162" customFormat="false" ht="40.5" hidden="false" customHeight="false" outlineLevel="0" collapsed="false">
      <c r="A162" s="46" t="s">
        <v>374</v>
      </c>
      <c r="B162" s="47" t="s">
        <v>375</v>
      </c>
      <c r="C162" s="48" t="s">
        <v>376</v>
      </c>
      <c r="D162" s="49" t="s">
        <v>377</v>
      </c>
      <c r="E162" s="50" t="s">
        <v>45</v>
      </c>
      <c r="F162" s="51" t="n">
        <v>2</v>
      </c>
      <c r="G162" s="52"/>
      <c r="H162" s="52"/>
      <c r="I162" s="53" t="n">
        <f aca="false">SUM(G162:H162)</f>
        <v>0</v>
      </c>
      <c r="J162" s="53" t="n">
        <f aca="false">G162*F162</f>
        <v>0</v>
      </c>
      <c r="K162" s="53" t="n">
        <f aca="false">H162*F162</f>
        <v>0</v>
      </c>
      <c r="L162" s="53" t="n">
        <f aca="false">I162*F162</f>
        <v>0</v>
      </c>
      <c r="M162" s="54" t="n">
        <f aca="false">L162*$M$4+L162</f>
        <v>0</v>
      </c>
      <c r="N162" s="2"/>
      <c r="O162" s="3"/>
    </row>
    <row r="163" customFormat="false" ht="40.5" hidden="false" customHeight="false" outlineLevel="0" collapsed="false">
      <c r="A163" s="46" t="s">
        <v>378</v>
      </c>
      <c r="B163" s="47" t="s">
        <v>379</v>
      </c>
      <c r="C163" s="48" t="n">
        <v>86910</v>
      </c>
      <c r="D163" s="49" t="s">
        <v>380</v>
      </c>
      <c r="E163" s="50" t="s">
        <v>45</v>
      </c>
      <c r="F163" s="51" t="n">
        <v>2</v>
      </c>
      <c r="G163" s="52"/>
      <c r="H163" s="52"/>
      <c r="I163" s="53" t="n">
        <f aca="false">SUM(G163:H163)</f>
        <v>0</v>
      </c>
      <c r="J163" s="53" t="n">
        <f aca="false">G163*F163</f>
        <v>0</v>
      </c>
      <c r="K163" s="53" t="n">
        <f aca="false">H163*F163</f>
        <v>0</v>
      </c>
      <c r="L163" s="53" t="n">
        <f aca="false">I163*F163</f>
        <v>0</v>
      </c>
      <c r="M163" s="54" t="n">
        <f aca="false">L163*$M$4+L163</f>
        <v>0</v>
      </c>
      <c r="N163" s="2"/>
      <c r="O163" s="3"/>
    </row>
    <row r="164" customFormat="false" ht="40.5" hidden="false" customHeight="false" outlineLevel="0" collapsed="false">
      <c r="A164" s="46" t="s">
        <v>381</v>
      </c>
      <c r="B164" s="47" t="s">
        <v>382</v>
      </c>
      <c r="C164" s="48" t="n">
        <v>86930</v>
      </c>
      <c r="D164" s="49" t="s">
        <v>383</v>
      </c>
      <c r="E164" s="50" t="s">
        <v>45</v>
      </c>
      <c r="F164" s="51" t="n">
        <v>1</v>
      </c>
      <c r="G164" s="52"/>
      <c r="H164" s="52"/>
      <c r="I164" s="53" t="n">
        <f aca="false">SUM(G164:H164)</f>
        <v>0</v>
      </c>
      <c r="J164" s="53" t="n">
        <f aca="false">G164*F164</f>
        <v>0</v>
      </c>
      <c r="K164" s="53" t="n">
        <f aca="false">H164*F164</f>
        <v>0</v>
      </c>
      <c r="L164" s="53" t="n">
        <f aca="false">I164*F164</f>
        <v>0</v>
      </c>
      <c r="M164" s="54" t="n">
        <f aca="false">L164*$M$4+L164</f>
        <v>0</v>
      </c>
      <c r="N164" s="2"/>
      <c r="O164" s="3"/>
    </row>
    <row r="165" customFormat="false" ht="30.75" hidden="false" customHeight="false" outlineLevel="0" collapsed="false">
      <c r="A165" s="46" t="s">
        <v>384</v>
      </c>
      <c r="B165" s="47" t="s">
        <v>385</v>
      </c>
      <c r="C165" s="48" t="n">
        <v>89356</v>
      </c>
      <c r="D165" s="49" t="s">
        <v>386</v>
      </c>
      <c r="E165" s="50" t="s">
        <v>57</v>
      </c>
      <c r="F165" s="51" t="n">
        <f aca="false">ROUNDUP(14*1.1,0)</f>
        <v>16</v>
      </c>
      <c r="G165" s="52"/>
      <c r="H165" s="52"/>
      <c r="I165" s="53" t="n">
        <f aca="false">SUM(G165:H165)</f>
        <v>0</v>
      </c>
      <c r="J165" s="53" t="n">
        <f aca="false">G165*F165</f>
        <v>0</v>
      </c>
      <c r="K165" s="53" t="n">
        <f aca="false">H165*F165</f>
        <v>0</v>
      </c>
      <c r="L165" s="53" t="n">
        <f aca="false">I165*F165</f>
        <v>0</v>
      </c>
      <c r="M165" s="54" t="n">
        <f aca="false">L165*$M$4+L165</f>
        <v>0</v>
      </c>
      <c r="N165" s="2"/>
      <c r="O165" s="3"/>
    </row>
    <row r="166" customFormat="false" ht="30.75" hidden="false" customHeight="false" outlineLevel="0" collapsed="false">
      <c r="A166" s="46" t="s">
        <v>387</v>
      </c>
      <c r="B166" s="47" t="s">
        <v>385</v>
      </c>
      <c r="C166" s="48" t="n">
        <v>89357</v>
      </c>
      <c r="D166" s="49" t="s">
        <v>388</v>
      </c>
      <c r="E166" s="50" t="s">
        <v>57</v>
      </c>
      <c r="F166" s="51" t="n">
        <f aca="false">ROUNDUP((13+7)*1.1,0)</f>
        <v>22</v>
      </c>
      <c r="G166" s="52"/>
      <c r="H166" s="52"/>
      <c r="I166" s="53" t="n">
        <f aca="false">SUM(G166:H166)</f>
        <v>0</v>
      </c>
      <c r="J166" s="53" t="n">
        <f aca="false">G166*F166</f>
        <v>0</v>
      </c>
      <c r="K166" s="53" t="n">
        <f aca="false">H166*F166</f>
        <v>0</v>
      </c>
      <c r="L166" s="53" t="n">
        <f aca="false">I166*F166</f>
        <v>0</v>
      </c>
      <c r="M166" s="54" t="n">
        <f aca="false">L166*$M$4+L166</f>
        <v>0</v>
      </c>
      <c r="N166" s="2"/>
      <c r="O166" s="3"/>
    </row>
    <row r="167" customFormat="false" ht="40.5" hidden="false" customHeight="false" outlineLevel="0" collapsed="false">
      <c r="A167" s="46" t="s">
        <v>389</v>
      </c>
      <c r="B167" s="47" t="s">
        <v>390</v>
      </c>
      <c r="C167" s="48" t="s">
        <v>391</v>
      </c>
      <c r="D167" s="49" t="s">
        <v>392</v>
      </c>
      <c r="E167" s="50" t="s">
        <v>57</v>
      </c>
      <c r="F167" s="51" t="n">
        <v>12</v>
      </c>
      <c r="G167" s="52"/>
      <c r="H167" s="52"/>
      <c r="I167" s="53" t="n">
        <f aca="false">SUM(G167:H167)</f>
        <v>0</v>
      </c>
      <c r="J167" s="53" t="n">
        <f aca="false">G167*F167</f>
        <v>0</v>
      </c>
      <c r="K167" s="53" t="n">
        <f aca="false">H167*F167</f>
        <v>0</v>
      </c>
      <c r="L167" s="53" t="n">
        <f aca="false">I167*F167</f>
        <v>0</v>
      </c>
      <c r="M167" s="54" t="n">
        <f aca="false">L167*$M$4+L167</f>
        <v>0</v>
      </c>
      <c r="N167" s="2"/>
      <c r="O167" s="3"/>
    </row>
    <row r="168" customFormat="false" ht="21" hidden="false" customHeight="false" outlineLevel="0" collapsed="false">
      <c r="A168" s="46" t="s">
        <v>393</v>
      </c>
      <c r="B168" s="47" t="s">
        <v>394</v>
      </c>
      <c r="C168" s="48" t="s">
        <v>395</v>
      </c>
      <c r="D168" s="49" t="s">
        <v>396</v>
      </c>
      <c r="E168" s="50" t="s">
        <v>29</v>
      </c>
      <c r="F168" s="51" t="n">
        <f aca="false">0.15+0.15*12</f>
        <v>1.95</v>
      </c>
      <c r="G168" s="52"/>
      <c r="H168" s="52"/>
      <c r="I168" s="53" t="n">
        <f aca="false">SUM(G168:H168)</f>
        <v>0</v>
      </c>
      <c r="J168" s="53" t="n">
        <f aca="false">G168*F168</f>
        <v>0</v>
      </c>
      <c r="K168" s="53" t="n">
        <f aca="false">H168*F168</f>
        <v>0</v>
      </c>
      <c r="L168" s="53" t="n">
        <f aca="false">I168*F168</f>
        <v>0</v>
      </c>
      <c r="M168" s="54" t="n">
        <f aca="false">L168*$M$4+L168</f>
        <v>0</v>
      </c>
      <c r="N168" s="2"/>
      <c r="O168" s="3"/>
    </row>
    <row r="169" customFormat="false" ht="30.75" hidden="false" customHeight="false" outlineLevel="0" collapsed="false">
      <c r="A169" s="46" t="s">
        <v>397</v>
      </c>
      <c r="B169" s="47" t="s">
        <v>398</v>
      </c>
      <c r="C169" s="48" t="n">
        <v>89395</v>
      </c>
      <c r="D169" s="49" t="s">
        <v>399</v>
      </c>
      <c r="E169" s="50" t="s">
        <v>45</v>
      </c>
      <c r="F169" s="51" t="n">
        <v>4</v>
      </c>
      <c r="G169" s="52"/>
      <c r="H169" s="52"/>
      <c r="I169" s="53" t="n">
        <f aca="false">SUM(G169:H169)</f>
        <v>0</v>
      </c>
      <c r="J169" s="53" t="n">
        <f aca="false">G169*F169</f>
        <v>0</v>
      </c>
      <c r="K169" s="53" t="n">
        <f aca="false">H169*F169</f>
        <v>0</v>
      </c>
      <c r="L169" s="53" t="n">
        <f aca="false">I169*F169</f>
        <v>0</v>
      </c>
      <c r="M169" s="54" t="n">
        <f aca="false">L169*$M$4+L169</f>
        <v>0</v>
      </c>
      <c r="N169" s="2"/>
      <c r="O169" s="3"/>
    </row>
    <row r="170" customFormat="false" ht="30.75" hidden="false" customHeight="false" outlineLevel="0" collapsed="false">
      <c r="A170" s="46" t="s">
        <v>400</v>
      </c>
      <c r="B170" s="47" t="s">
        <v>398</v>
      </c>
      <c r="C170" s="48" t="n">
        <v>89398</v>
      </c>
      <c r="D170" s="49" t="s">
        <v>401</v>
      </c>
      <c r="E170" s="50" t="s">
        <v>45</v>
      </c>
      <c r="F170" s="51" t="n">
        <v>2</v>
      </c>
      <c r="G170" s="52"/>
      <c r="H170" s="52"/>
      <c r="I170" s="53" t="n">
        <f aca="false">SUM(G170:H170)</f>
        <v>0</v>
      </c>
      <c r="J170" s="53" t="n">
        <f aca="false">G170*F170</f>
        <v>0</v>
      </c>
      <c r="K170" s="53" t="n">
        <f aca="false">H170*F170</f>
        <v>0</v>
      </c>
      <c r="L170" s="53" t="n">
        <f aca="false">I170*F170</f>
        <v>0</v>
      </c>
      <c r="M170" s="54" t="n">
        <f aca="false">L170*$M$4+L170</f>
        <v>0</v>
      </c>
      <c r="N170" s="2"/>
      <c r="O170" s="3"/>
    </row>
    <row r="171" customFormat="false" ht="30.75" hidden="false" customHeight="false" outlineLevel="0" collapsed="false">
      <c r="A171" s="46" t="s">
        <v>402</v>
      </c>
      <c r="B171" s="47" t="s">
        <v>398</v>
      </c>
      <c r="C171" s="48" t="n">
        <v>89362</v>
      </c>
      <c r="D171" s="49" t="s">
        <v>403</v>
      </c>
      <c r="E171" s="50" t="s">
        <v>45</v>
      </c>
      <c r="F171" s="51" t="n">
        <v>8</v>
      </c>
      <c r="G171" s="52"/>
      <c r="H171" s="52"/>
      <c r="I171" s="53" t="n">
        <f aca="false">SUM(G171:H171)</f>
        <v>0</v>
      </c>
      <c r="J171" s="53" t="n">
        <f aca="false">G171*F171</f>
        <v>0</v>
      </c>
      <c r="K171" s="53" t="n">
        <f aca="false">H171*F171</f>
        <v>0</v>
      </c>
      <c r="L171" s="53" t="n">
        <f aca="false">I171*F171</f>
        <v>0</v>
      </c>
      <c r="M171" s="54" t="n">
        <f aca="false">L171*$M$4+L171</f>
        <v>0</v>
      </c>
      <c r="N171" s="2"/>
      <c r="O171" s="3"/>
    </row>
    <row r="172" customFormat="false" ht="30.75" hidden="false" customHeight="false" outlineLevel="0" collapsed="false">
      <c r="A172" s="46" t="s">
        <v>404</v>
      </c>
      <c r="B172" s="47" t="s">
        <v>398</v>
      </c>
      <c r="C172" s="48" t="n">
        <v>89367</v>
      </c>
      <c r="D172" s="49" t="s">
        <v>405</v>
      </c>
      <c r="E172" s="50" t="s">
        <v>45</v>
      </c>
      <c r="F172" s="51" t="n">
        <v>3</v>
      </c>
      <c r="G172" s="52"/>
      <c r="H172" s="52"/>
      <c r="I172" s="53" t="n">
        <f aca="false">SUM(G172:H172)</f>
        <v>0</v>
      </c>
      <c r="J172" s="53" t="n">
        <f aca="false">G172*F172</f>
        <v>0</v>
      </c>
      <c r="K172" s="53" t="n">
        <f aca="false">H172*F172</f>
        <v>0</v>
      </c>
      <c r="L172" s="53" t="n">
        <f aca="false">I172*F172</f>
        <v>0</v>
      </c>
      <c r="M172" s="54" t="n">
        <f aca="false">L172*$M$4+L172</f>
        <v>0</v>
      </c>
      <c r="N172" s="2"/>
      <c r="O172" s="3"/>
    </row>
    <row r="173" customFormat="false" ht="40.5" hidden="false" customHeight="false" outlineLevel="0" collapsed="false">
      <c r="A173" s="46" t="s">
        <v>406</v>
      </c>
      <c r="B173" s="47" t="s">
        <v>398</v>
      </c>
      <c r="C173" s="48" t="n">
        <v>89380</v>
      </c>
      <c r="D173" s="49" t="s">
        <v>407</v>
      </c>
      <c r="E173" s="50" t="s">
        <v>45</v>
      </c>
      <c r="F173" s="51" t="n">
        <v>3</v>
      </c>
      <c r="G173" s="52"/>
      <c r="H173" s="52"/>
      <c r="I173" s="53" t="n">
        <f aca="false">SUM(G173:H173)</f>
        <v>0</v>
      </c>
      <c r="J173" s="53" t="n">
        <f aca="false">G173*F173</f>
        <v>0</v>
      </c>
      <c r="K173" s="53" t="n">
        <f aca="false">H173*F173</f>
        <v>0</v>
      </c>
      <c r="L173" s="53" t="n">
        <f aca="false">I173*F173</f>
        <v>0</v>
      </c>
      <c r="M173" s="54" t="n">
        <f aca="false">L173*$M$4+L173</f>
        <v>0</v>
      </c>
      <c r="N173" s="2"/>
      <c r="O173" s="3"/>
    </row>
    <row r="174" customFormat="false" ht="30.75" hidden="false" customHeight="false" outlineLevel="0" collapsed="false">
      <c r="A174" s="46" t="s">
        <v>408</v>
      </c>
      <c r="B174" s="47" t="s">
        <v>398</v>
      </c>
      <c r="C174" s="48" t="n">
        <v>89386</v>
      </c>
      <c r="D174" s="49" t="s">
        <v>409</v>
      </c>
      <c r="E174" s="50" t="s">
        <v>45</v>
      </c>
      <c r="F174" s="51" t="n">
        <v>1</v>
      </c>
      <c r="G174" s="52"/>
      <c r="H174" s="52"/>
      <c r="I174" s="53" t="n">
        <f aca="false">SUM(G174:H174)</f>
        <v>0</v>
      </c>
      <c r="J174" s="53" t="n">
        <f aca="false">G174*F174</f>
        <v>0</v>
      </c>
      <c r="K174" s="53" t="n">
        <f aca="false">H174*F174</f>
        <v>0</v>
      </c>
      <c r="L174" s="53" t="n">
        <f aca="false">I174*F174</f>
        <v>0</v>
      </c>
      <c r="M174" s="54" t="n">
        <f aca="false">L174*$M$4+L174</f>
        <v>0</v>
      </c>
      <c r="N174" s="2"/>
      <c r="O174" s="3"/>
    </row>
    <row r="175" customFormat="false" ht="46.5" hidden="false" customHeight="false" outlineLevel="0" collapsed="false">
      <c r="A175" s="46" t="s">
        <v>410</v>
      </c>
      <c r="B175" s="47" t="s">
        <v>398</v>
      </c>
      <c r="C175" s="48" t="n">
        <v>89987</v>
      </c>
      <c r="D175" s="49" t="s">
        <v>411</v>
      </c>
      <c r="E175" s="50" t="s">
        <v>45</v>
      </c>
      <c r="F175" s="51" t="n">
        <v>3</v>
      </c>
      <c r="G175" s="52"/>
      <c r="H175" s="52"/>
      <c r="I175" s="53" t="n">
        <f aca="false">SUM(G175:H175)</f>
        <v>0</v>
      </c>
      <c r="J175" s="53" t="n">
        <f aca="false">G175*F175</f>
        <v>0</v>
      </c>
      <c r="K175" s="53" t="n">
        <f aca="false">H175*F175</f>
        <v>0</v>
      </c>
      <c r="L175" s="53" t="n">
        <f aca="false">I175*F175</f>
        <v>0</v>
      </c>
      <c r="M175" s="54" t="n">
        <f aca="false">L175*$M$4+L175</f>
        <v>0</v>
      </c>
      <c r="N175" s="2"/>
      <c r="O175" s="3"/>
    </row>
    <row r="176" customFormat="false" ht="75.75" hidden="false" customHeight="false" outlineLevel="0" collapsed="false">
      <c r="A176" s="46" t="s">
        <v>412</v>
      </c>
      <c r="B176" s="47" t="s">
        <v>398</v>
      </c>
      <c r="C176" s="48" t="n">
        <v>94792</v>
      </c>
      <c r="D176" s="49" t="s">
        <v>413</v>
      </c>
      <c r="E176" s="50" t="s">
        <v>45</v>
      </c>
      <c r="F176" s="51" t="n">
        <v>1</v>
      </c>
      <c r="G176" s="52"/>
      <c r="H176" s="52"/>
      <c r="I176" s="53" t="n">
        <f aca="false">SUM(G176:H176)</f>
        <v>0</v>
      </c>
      <c r="J176" s="53" t="n">
        <f aca="false">G176*F176</f>
        <v>0</v>
      </c>
      <c r="K176" s="53" t="n">
        <f aca="false">H176*F176</f>
        <v>0</v>
      </c>
      <c r="L176" s="53" t="n">
        <f aca="false">I176*F176</f>
        <v>0</v>
      </c>
      <c r="M176" s="54" t="n">
        <f aca="false">L176*$M$4+L176</f>
        <v>0</v>
      </c>
      <c r="N176" s="2"/>
      <c r="O176" s="3"/>
    </row>
    <row r="177" customFormat="false" ht="40.5" hidden="false" customHeight="false" outlineLevel="0" collapsed="false">
      <c r="A177" s="46" t="s">
        <v>414</v>
      </c>
      <c r="B177" s="47" t="s">
        <v>415</v>
      </c>
      <c r="C177" s="48" t="n">
        <v>89711</v>
      </c>
      <c r="D177" s="49" t="s">
        <v>416</v>
      </c>
      <c r="E177" s="50" t="s">
        <v>57</v>
      </c>
      <c r="F177" s="51" t="n">
        <v>4</v>
      </c>
      <c r="G177" s="52"/>
      <c r="H177" s="52"/>
      <c r="I177" s="53" t="n">
        <f aca="false">SUM(G177:H177)</f>
        <v>0</v>
      </c>
      <c r="J177" s="53" t="n">
        <f aca="false">G177*F177</f>
        <v>0</v>
      </c>
      <c r="K177" s="53" t="n">
        <f aca="false">H177*F177</f>
        <v>0</v>
      </c>
      <c r="L177" s="53" t="n">
        <f aca="false">I177*F177</f>
        <v>0</v>
      </c>
      <c r="M177" s="54" t="n">
        <f aca="false">L177*$M$4+L177</f>
        <v>0</v>
      </c>
      <c r="N177" s="2"/>
      <c r="O177" s="3"/>
    </row>
    <row r="178" customFormat="false" ht="40.5" hidden="false" customHeight="false" outlineLevel="0" collapsed="false">
      <c r="A178" s="46" t="s">
        <v>417</v>
      </c>
      <c r="B178" s="47" t="s">
        <v>415</v>
      </c>
      <c r="C178" s="48" t="n">
        <v>89712</v>
      </c>
      <c r="D178" s="49" t="s">
        <v>418</v>
      </c>
      <c r="E178" s="50" t="s">
        <v>57</v>
      </c>
      <c r="F178" s="51" t="n">
        <v>6</v>
      </c>
      <c r="G178" s="52"/>
      <c r="H178" s="52"/>
      <c r="I178" s="53" t="n">
        <f aca="false">SUM(G178:H178)</f>
        <v>0</v>
      </c>
      <c r="J178" s="53" t="n">
        <f aca="false">G178*F178</f>
        <v>0</v>
      </c>
      <c r="K178" s="53" t="n">
        <f aca="false">H178*F178</f>
        <v>0</v>
      </c>
      <c r="L178" s="53" t="n">
        <f aca="false">I178*F178</f>
        <v>0</v>
      </c>
      <c r="M178" s="54" t="n">
        <f aca="false">L178*$M$4+L178</f>
        <v>0</v>
      </c>
      <c r="N178" s="2"/>
      <c r="O178" s="3"/>
    </row>
    <row r="179" customFormat="false" ht="40.5" hidden="false" customHeight="false" outlineLevel="0" collapsed="false">
      <c r="A179" s="46" t="s">
        <v>419</v>
      </c>
      <c r="B179" s="47" t="s">
        <v>415</v>
      </c>
      <c r="C179" s="48" t="s">
        <v>420</v>
      </c>
      <c r="D179" s="49" t="s">
        <v>421</v>
      </c>
      <c r="E179" s="50" t="s">
        <v>57</v>
      </c>
      <c r="F179" s="51" t="n">
        <v>3</v>
      </c>
      <c r="G179" s="52"/>
      <c r="H179" s="52"/>
      <c r="I179" s="53" t="n">
        <f aca="false">SUM(G179:H179)</f>
        <v>0</v>
      </c>
      <c r="J179" s="53" t="n">
        <f aca="false">G179*F179</f>
        <v>0</v>
      </c>
      <c r="K179" s="53" t="n">
        <f aca="false">H179*F179</f>
        <v>0</v>
      </c>
      <c r="L179" s="53" t="n">
        <f aca="false">I179*F179</f>
        <v>0</v>
      </c>
      <c r="M179" s="54" t="n">
        <f aca="false">L179*$M$4+L179</f>
        <v>0</v>
      </c>
      <c r="N179" s="2"/>
      <c r="O179" s="3"/>
    </row>
    <row r="180" customFormat="false" ht="40.5" hidden="false" customHeight="false" outlineLevel="0" collapsed="false">
      <c r="A180" s="46" t="s">
        <v>422</v>
      </c>
      <c r="B180" s="47" t="s">
        <v>415</v>
      </c>
      <c r="C180" s="48" t="n">
        <v>89714</v>
      </c>
      <c r="D180" s="49" t="s">
        <v>423</v>
      </c>
      <c r="E180" s="50" t="s">
        <v>57</v>
      </c>
      <c r="F180" s="51" t="n">
        <v>6</v>
      </c>
      <c r="G180" s="52"/>
      <c r="H180" s="52"/>
      <c r="I180" s="53" t="n">
        <f aca="false">SUM(G180:H180)</f>
        <v>0</v>
      </c>
      <c r="J180" s="53" t="n">
        <f aca="false">G180*F180</f>
        <v>0</v>
      </c>
      <c r="K180" s="53" t="n">
        <f aca="false">H180*F180</f>
        <v>0</v>
      </c>
      <c r="L180" s="53" t="n">
        <f aca="false">I180*F180</f>
        <v>0</v>
      </c>
      <c r="M180" s="54" t="n">
        <f aca="false">L180*$M$4+L180</f>
        <v>0</v>
      </c>
      <c r="N180" s="2"/>
      <c r="O180" s="3"/>
    </row>
    <row r="181" customFormat="false" ht="50.25" hidden="false" customHeight="false" outlineLevel="0" collapsed="false">
      <c r="A181" s="46" t="s">
        <v>424</v>
      </c>
      <c r="B181" s="47" t="s">
        <v>425</v>
      </c>
      <c r="C181" s="48" t="n">
        <v>89724</v>
      </c>
      <c r="D181" s="49" t="s">
        <v>426</v>
      </c>
      <c r="E181" s="50" t="s">
        <v>45</v>
      </c>
      <c r="F181" s="51" t="n">
        <v>5</v>
      </c>
      <c r="G181" s="52"/>
      <c r="H181" s="52"/>
      <c r="I181" s="53" t="n">
        <f aca="false">SUM(G181:H181)</f>
        <v>0</v>
      </c>
      <c r="J181" s="53" t="n">
        <f aca="false">G181*F181</f>
        <v>0</v>
      </c>
      <c r="K181" s="53" t="n">
        <f aca="false">H181*F181</f>
        <v>0</v>
      </c>
      <c r="L181" s="53" t="n">
        <f aca="false">I181*F181</f>
        <v>0</v>
      </c>
      <c r="M181" s="54" t="n">
        <f aca="false">L181*$M$4+L181</f>
        <v>0</v>
      </c>
      <c r="N181" s="2"/>
      <c r="O181" s="3"/>
    </row>
    <row r="182" customFormat="false" ht="50.25" hidden="false" customHeight="false" outlineLevel="0" collapsed="false">
      <c r="A182" s="46" t="s">
        <v>427</v>
      </c>
      <c r="B182" s="47" t="s">
        <v>425</v>
      </c>
      <c r="C182" s="48" t="n">
        <v>89731</v>
      </c>
      <c r="D182" s="49" t="s">
        <v>428</v>
      </c>
      <c r="E182" s="50" t="s">
        <v>45</v>
      </c>
      <c r="F182" s="51" t="n">
        <v>4</v>
      </c>
      <c r="G182" s="52"/>
      <c r="H182" s="52"/>
      <c r="I182" s="53" t="n">
        <f aca="false">SUM(G182:H182)</f>
        <v>0</v>
      </c>
      <c r="J182" s="53" t="n">
        <f aca="false">G182*F182</f>
        <v>0</v>
      </c>
      <c r="K182" s="53" t="n">
        <f aca="false">H182*F182</f>
        <v>0</v>
      </c>
      <c r="L182" s="53" t="n">
        <f aca="false">I182*F182</f>
        <v>0</v>
      </c>
      <c r="M182" s="54" t="n">
        <f aca="false">L182*$M$4+L182</f>
        <v>0</v>
      </c>
      <c r="N182" s="2"/>
      <c r="O182" s="3"/>
    </row>
    <row r="183" customFormat="false" ht="50.25" hidden="false" customHeight="false" outlineLevel="0" collapsed="false">
      <c r="A183" s="46" t="s">
        <v>429</v>
      </c>
      <c r="B183" s="47" t="s">
        <v>425</v>
      </c>
      <c r="C183" s="48" t="s">
        <v>430</v>
      </c>
      <c r="D183" s="49" t="s">
        <v>431</v>
      </c>
      <c r="E183" s="50" t="s">
        <v>45</v>
      </c>
      <c r="F183" s="51" t="n">
        <v>3</v>
      </c>
      <c r="G183" s="52"/>
      <c r="H183" s="52"/>
      <c r="I183" s="53" t="n">
        <f aca="false">SUM(G183:H183)</f>
        <v>0</v>
      </c>
      <c r="J183" s="53" t="n">
        <f aca="false">G183*F183</f>
        <v>0</v>
      </c>
      <c r="K183" s="53" t="n">
        <f aca="false">H183*F183</f>
        <v>0</v>
      </c>
      <c r="L183" s="53" t="n">
        <f aca="false">I183*F183</f>
        <v>0</v>
      </c>
      <c r="M183" s="54" t="n">
        <f aca="false">L183*$M$4+L183</f>
        <v>0</v>
      </c>
      <c r="N183" s="2"/>
      <c r="O183" s="3"/>
    </row>
    <row r="184" customFormat="false" ht="50.25" hidden="false" customHeight="false" outlineLevel="0" collapsed="false">
      <c r="A184" s="46" t="s">
        <v>432</v>
      </c>
      <c r="B184" s="47" t="s">
        <v>425</v>
      </c>
      <c r="C184" s="48" t="n">
        <v>89744</v>
      </c>
      <c r="D184" s="49" t="s">
        <v>433</v>
      </c>
      <c r="E184" s="50" t="s">
        <v>45</v>
      </c>
      <c r="F184" s="51" t="n">
        <v>2</v>
      </c>
      <c r="G184" s="52"/>
      <c r="H184" s="52"/>
      <c r="I184" s="53" t="n">
        <f aca="false">SUM(G184:H184)</f>
        <v>0</v>
      </c>
      <c r="J184" s="53" t="n">
        <f aca="false">G184*F184</f>
        <v>0</v>
      </c>
      <c r="K184" s="53" t="n">
        <f aca="false">H184*F184</f>
        <v>0</v>
      </c>
      <c r="L184" s="53" t="n">
        <f aca="false">I184*F184</f>
        <v>0</v>
      </c>
      <c r="M184" s="54" t="n">
        <f aca="false">L184*$M$4+L184</f>
        <v>0</v>
      </c>
      <c r="N184" s="2"/>
      <c r="O184" s="3"/>
    </row>
    <row r="185" customFormat="false" ht="50.25" hidden="false" customHeight="false" outlineLevel="0" collapsed="false">
      <c r="A185" s="46" t="s">
        <v>434</v>
      </c>
      <c r="B185" s="47" t="s">
        <v>425</v>
      </c>
      <c r="C185" s="48" t="s">
        <v>435</v>
      </c>
      <c r="D185" s="49" t="s">
        <v>436</v>
      </c>
      <c r="E185" s="50" t="s">
        <v>45</v>
      </c>
      <c r="F185" s="51" t="n">
        <v>1</v>
      </c>
      <c r="G185" s="52"/>
      <c r="H185" s="52"/>
      <c r="I185" s="53" t="n">
        <f aca="false">SUM(G185:H185)</f>
        <v>0</v>
      </c>
      <c r="J185" s="53" t="n">
        <f aca="false">G185*F185</f>
        <v>0</v>
      </c>
      <c r="K185" s="53" t="n">
        <f aca="false">H185*F185</f>
        <v>0</v>
      </c>
      <c r="L185" s="53" t="n">
        <f aca="false">I185*F185</f>
        <v>0</v>
      </c>
      <c r="M185" s="54" t="n">
        <f aca="false">L185*$M$4+L185</f>
        <v>0</v>
      </c>
      <c r="N185" s="2"/>
      <c r="O185" s="3"/>
    </row>
    <row r="186" customFormat="false" ht="50.25" hidden="false" customHeight="false" outlineLevel="0" collapsed="false">
      <c r="A186" s="46" t="s">
        <v>437</v>
      </c>
      <c r="B186" s="47" t="s">
        <v>425</v>
      </c>
      <c r="C186" s="48" t="n">
        <v>89797</v>
      </c>
      <c r="D186" s="49" t="s">
        <v>438</v>
      </c>
      <c r="E186" s="50" t="s">
        <v>45</v>
      </c>
      <c r="F186" s="51" t="n">
        <v>1</v>
      </c>
      <c r="G186" s="52"/>
      <c r="H186" s="52"/>
      <c r="I186" s="53" t="n">
        <f aca="false">SUM(G186:H186)</f>
        <v>0</v>
      </c>
      <c r="J186" s="53" t="n">
        <f aca="false">G186*F186</f>
        <v>0</v>
      </c>
      <c r="K186" s="53" t="n">
        <f aca="false">H186*F186</f>
        <v>0</v>
      </c>
      <c r="L186" s="53" t="n">
        <f aca="false">I186*F186</f>
        <v>0</v>
      </c>
      <c r="M186" s="54" t="n">
        <f aca="false">L186*$M$4+L186</f>
        <v>0</v>
      </c>
      <c r="N186" s="2"/>
      <c r="O186" s="3"/>
    </row>
    <row r="187" customFormat="false" ht="30.75" hidden="false" customHeight="false" outlineLevel="0" collapsed="false">
      <c r="A187" s="46" t="s">
        <v>439</v>
      </c>
      <c r="B187" s="47" t="s">
        <v>440</v>
      </c>
      <c r="C187" s="48" t="n">
        <v>86882</v>
      </c>
      <c r="D187" s="49" t="s">
        <v>441</v>
      </c>
      <c r="E187" s="50" t="s">
        <v>45</v>
      </c>
      <c r="F187" s="51" t="n">
        <v>2</v>
      </c>
      <c r="G187" s="52"/>
      <c r="H187" s="52"/>
      <c r="I187" s="53" t="n">
        <f aca="false">SUM(G187:H187)</f>
        <v>0</v>
      </c>
      <c r="J187" s="53" t="n">
        <f aca="false">G187*F187</f>
        <v>0</v>
      </c>
      <c r="K187" s="53" t="n">
        <f aca="false">H187*F187</f>
        <v>0</v>
      </c>
      <c r="L187" s="53" t="n">
        <f aca="false">I187*F187</f>
        <v>0</v>
      </c>
      <c r="M187" s="54" t="n">
        <f aca="false">L187*$M$4+L187</f>
        <v>0</v>
      </c>
      <c r="N187" s="2"/>
      <c r="O187" s="3"/>
    </row>
    <row r="188" customFormat="false" ht="30.75" hidden="false" customHeight="false" outlineLevel="0" collapsed="false">
      <c r="A188" s="46" t="s">
        <v>442</v>
      </c>
      <c r="B188" s="47" t="s">
        <v>443</v>
      </c>
      <c r="C188" s="48" t="s">
        <v>444</v>
      </c>
      <c r="D188" s="49" t="s">
        <v>445</v>
      </c>
      <c r="E188" s="50" t="s">
        <v>45</v>
      </c>
      <c r="F188" s="51" t="n">
        <v>2</v>
      </c>
      <c r="G188" s="52"/>
      <c r="H188" s="52"/>
      <c r="I188" s="53" t="n">
        <f aca="false">SUM(G188:H188)</f>
        <v>0</v>
      </c>
      <c r="J188" s="53" t="n">
        <f aca="false">G188*F188</f>
        <v>0</v>
      </c>
      <c r="K188" s="53" t="n">
        <f aca="false">H188*F188</f>
        <v>0</v>
      </c>
      <c r="L188" s="53" t="n">
        <f aca="false">I188*F188</f>
        <v>0</v>
      </c>
      <c r="M188" s="54" t="n">
        <f aca="false">L188*$M$4+L188</f>
        <v>0</v>
      </c>
      <c r="N188" s="2"/>
      <c r="O188" s="3"/>
    </row>
    <row r="189" customFormat="false" ht="40.5" hidden="false" customHeight="false" outlineLevel="0" collapsed="false">
      <c r="A189" s="46" t="s">
        <v>446</v>
      </c>
      <c r="B189" s="47" t="s">
        <v>447</v>
      </c>
      <c r="C189" s="48" t="n">
        <v>89709</v>
      </c>
      <c r="D189" s="49" t="s">
        <v>448</v>
      </c>
      <c r="E189" s="50" t="s">
        <v>45</v>
      </c>
      <c r="F189" s="51" t="n">
        <v>3</v>
      </c>
      <c r="G189" s="52"/>
      <c r="H189" s="52"/>
      <c r="I189" s="53" t="n">
        <f aca="false">SUM(G189:H189)</f>
        <v>0</v>
      </c>
      <c r="J189" s="53" t="n">
        <f aca="false">G189*F189</f>
        <v>0</v>
      </c>
      <c r="K189" s="53" t="n">
        <f aca="false">H189*F189</f>
        <v>0</v>
      </c>
      <c r="L189" s="53" t="n">
        <f aca="false">I189*F189</f>
        <v>0</v>
      </c>
      <c r="M189" s="54" t="n">
        <f aca="false">L189*$M$4+L189</f>
        <v>0</v>
      </c>
      <c r="N189" s="2"/>
      <c r="O189" s="3"/>
    </row>
    <row r="190" customFormat="false" ht="21" hidden="false" customHeight="false" outlineLevel="0" collapsed="false">
      <c r="A190" s="46" t="s">
        <v>449</v>
      </c>
      <c r="B190" s="47" t="s">
        <v>450</v>
      </c>
      <c r="C190" s="48" t="s">
        <v>451</v>
      </c>
      <c r="D190" s="49" t="s">
        <v>452</v>
      </c>
      <c r="E190" s="50" t="s">
        <v>45</v>
      </c>
      <c r="F190" s="51" t="n">
        <v>3</v>
      </c>
      <c r="G190" s="52"/>
      <c r="H190" s="52"/>
      <c r="I190" s="53" t="n">
        <f aca="false">SUM(G190:H190)</f>
        <v>0</v>
      </c>
      <c r="J190" s="53" t="n">
        <f aca="false">G190*F190</f>
        <v>0</v>
      </c>
      <c r="K190" s="53" t="n">
        <f aca="false">H190*F190</f>
        <v>0</v>
      </c>
      <c r="L190" s="53" t="n">
        <f aca="false">I190*F190</f>
        <v>0</v>
      </c>
      <c r="M190" s="54" t="n">
        <f aca="false">L190*$M$4+L190</f>
        <v>0</v>
      </c>
      <c r="N190" s="2"/>
      <c r="O190" s="3"/>
    </row>
    <row r="191" customFormat="false" ht="40.5" hidden="false" customHeight="false" outlineLevel="0" collapsed="false">
      <c r="A191" s="46" t="s">
        <v>453</v>
      </c>
      <c r="B191" s="47" t="s">
        <v>454</v>
      </c>
      <c r="C191" s="48" t="n">
        <v>89707</v>
      </c>
      <c r="D191" s="49" t="s">
        <v>455</v>
      </c>
      <c r="E191" s="50" t="s">
        <v>45</v>
      </c>
      <c r="F191" s="51" t="n">
        <v>1</v>
      </c>
      <c r="G191" s="52"/>
      <c r="H191" s="52"/>
      <c r="I191" s="53" t="n">
        <f aca="false">SUM(G191:H191)</f>
        <v>0</v>
      </c>
      <c r="J191" s="53" t="n">
        <f aca="false">G191*F191</f>
        <v>0</v>
      </c>
      <c r="K191" s="53" t="n">
        <f aca="false">H191*F191</f>
        <v>0</v>
      </c>
      <c r="L191" s="53" t="n">
        <f aca="false">I191*F191</f>
        <v>0</v>
      </c>
      <c r="M191" s="54" t="n">
        <f aca="false">L191*$M$4+L191</f>
        <v>0</v>
      </c>
      <c r="N191" s="2"/>
      <c r="O191" s="3"/>
    </row>
    <row r="192" customFormat="false" ht="40.5" hidden="false" customHeight="false" outlineLevel="0" collapsed="false">
      <c r="A192" s="46" t="s">
        <v>456</v>
      </c>
      <c r="B192" s="47" t="s">
        <v>457</v>
      </c>
      <c r="C192" s="48" t="s">
        <v>458</v>
      </c>
      <c r="D192" s="49" t="s">
        <v>459</v>
      </c>
      <c r="E192" s="50" t="s">
        <v>45</v>
      </c>
      <c r="F192" s="51" t="n">
        <v>1</v>
      </c>
      <c r="G192" s="52"/>
      <c r="H192" s="52"/>
      <c r="I192" s="53" t="n">
        <f aca="false">SUM(G192:H192)</f>
        <v>0</v>
      </c>
      <c r="J192" s="53" t="n">
        <f aca="false">G192*F192</f>
        <v>0</v>
      </c>
      <c r="K192" s="53" t="n">
        <f aca="false">H192*F192</f>
        <v>0</v>
      </c>
      <c r="L192" s="53" t="n">
        <f aca="false">I192*F192</f>
        <v>0</v>
      </c>
      <c r="M192" s="54" t="n">
        <f aca="false">L192*$M$4+L192</f>
        <v>0</v>
      </c>
      <c r="N192" s="2"/>
      <c r="O192" s="3"/>
    </row>
    <row r="193" customFormat="false" ht="30.75" hidden="false" customHeight="false" outlineLevel="0" collapsed="false">
      <c r="A193" s="46" t="s">
        <v>460</v>
      </c>
      <c r="B193" s="47" t="s">
        <v>461</v>
      </c>
      <c r="C193" s="48" t="n">
        <v>98110</v>
      </c>
      <c r="D193" s="49" t="s">
        <v>462</v>
      </c>
      <c r="E193" s="50" t="s">
        <v>45</v>
      </c>
      <c r="F193" s="51" t="n">
        <v>1</v>
      </c>
      <c r="G193" s="52"/>
      <c r="H193" s="52"/>
      <c r="I193" s="53" t="n">
        <f aca="false">SUM(G193:H193)</f>
        <v>0</v>
      </c>
      <c r="J193" s="53" t="n">
        <f aca="false">G193*F193</f>
        <v>0</v>
      </c>
      <c r="K193" s="53" t="n">
        <f aca="false">H193*F193</f>
        <v>0</v>
      </c>
      <c r="L193" s="53" t="n">
        <f aca="false">I193*F193</f>
        <v>0</v>
      </c>
      <c r="M193" s="54" t="n">
        <f aca="false">L193*$M$4+L193</f>
        <v>0</v>
      </c>
      <c r="N193" s="2"/>
      <c r="O193" s="3"/>
    </row>
    <row r="194" customFormat="false" ht="30.75" hidden="false" customHeight="false" outlineLevel="0" collapsed="false">
      <c r="A194" s="46" t="s">
        <v>463</v>
      </c>
      <c r="B194" s="47" t="s">
        <v>464</v>
      </c>
      <c r="C194" s="48" t="n">
        <v>93358</v>
      </c>
      <c r="D194" s="49" t="s">
        <v>465</v>
      </c>
      <c r="E194" s="50" t="s">
        <v>165</v>
      </c>
      <c r="F194" s="51" t="n">
        <f aca="false">20*0.3*0.5</f>
        <v>3</v>
      </c>
      <c r="G194" s="52"/>
      <c r="H194" s="52"/>
      <c r="I194" s="53" t="n">
        <f aca="false">SUM(G194:H194)</f>
        <v>0</v>
      </c>
      <c r="J194" s="53" t="n">
        <f aca="false">G194*F194</f>
        <v>0</v>
      </c>
      <c r="K194" s="53" t="n">
        <f aca="false">H194*F194</f>
        <v>0</v>
      </c>
      <c r="L194" s="53" t="n">
        <f aca="false">I194*F194</f>
        <v>0</v>
      </c>
      <c r="M194" s="54" t="n">
        <f aca="false">L194*$M$4+L194</f>
        <v>0</v>
      </c>
      <c r="N194" s="2"/>
      <c r="O194" s="3"/>
    </row>
    <row r="195" customFormat="false" ht="21" hidden="false" customHeight="false" outlineLevel="0" collapsed="false">
      <c r="A195" s="46" t="s">
        <v>466</v>
      </c>
      <c r="B195" s="47" t="s">
        <v>467</v>
      </c>
      <c r="C195" s="48" t="s">
        <v>468</v>
      </c>
      <c r="D195" s="49" t="s">
        <v>469</v>
      </c>
      <c r="E195" s="50" t="s">
        <v>165</v>
      </c>
      <c r="F195" s="51" t="n">
        <f aca="false">F194</f>
        <v>3</v>
      </c>
      <c r="G195" s="52"/>
      <c r="H195" s="52"/>
      <c r="I195" s="53" t="n">
        <f aca="false">SUM(G195:H195)</f>
        <v>0</v>
      </c>
      <c r="J195" s="53" t="n">
        <f aca="false">G195*F195</f>
        <v>0</v>
      </c>
      <c r="K195" s="53" t="n">
        <f aca="false">H195*F195</f>
        <v>0</v>
      </c>
      <c r="L195" s="53" t="n">
        <f aca="false">I195*F195</f>
        <v>0</v>
      </c>
      <c r="M195" s="54" t="n">
        <f aca="false">L195*$M$4+L195</f>
        <v>0</v>
      </c>
      <c r="N195" s="2"/>
      <c r="O195" s="3"/>
    </row>
    <row r="196" customFormat="false" ht="30.75" hidden="false" customHeight="false" outlineLevel="0" collapsed="false">
      <c r="A196" s="46" t="s">
        <v>470</v>
      </c>
      <c r="B196" s="47" t="s">
        <v>471</v>
      </c>
      <c r="C196" s="48" t="s">
        <v>290</v>
      </c>
      <c r="D196" s="49" t="s">
        <v>472</v>
      </c>
      <c r="E196" s="50" t="s">
        <v>29</v>
      </c>
      <c r="F196" s="51" t="n">
        <f aca="false">20*0.3</f>
        <v>6</v>
      </c>
      <c r="G196" s="52"/>
      <c r="H196" s="52"/>
      <c r="I196" s="53" t="n">
        <f aca="false">SUM(G196:H196)</f>
        <v>0</v>
      </c>
      <c r="J196" s="53" t="n">
        <f aca="false">G196*F196</f>
        <v>0</v>
      </c>
      <c r="K196" s="53" t="n">
        <f aca="false">H196*F196</f>
        <v>0</v>
      </c>
      <c r="L196" s="53" t="n">
        <f aca="false">I196*F196</f>
        <v>0</v>
      </c>
      <c r="M196" s="54" t="n">
        <f aca="false">L196*$M$4+L196</f>
        <v>0</v>
      </c>
      <c r="N196" s="2"/>
      <c r="O196" s="3"/>
    </row>
    <row r="197" customFormat="false" ht="40.5" hidden="false" customHeight="false" outlineLevel="0" collapsed="false">
      <c r="A197" s="46" t="s">
        <v>473</v>
      </c>
      <c r="B197" s="47" t="s">
        <v>474</v>
      </c>
      <c r="C197" s="48" t="s">
        <v>475</v>
      </c>
      <c r="D197" s="49" t="s">
        <v>476</v>
      </c>
      <c r="E197" s="50" t="s">
        <v>45</v>
      </c>
      <c r="F197" s="51" t="n">
        <v>1</v>
      </c>
      <c r="G197" s="52"/>
      <c r="H197" s="52"/>
      <c r="I197" s="53" t="n">
        <f aca="false">SUM(G197:H197)</f>
        <v>0</v>
      </c>
      <c r="J197" s="53" t="n">
        <f aca="false">G197*F197</f>
        <v>0</v>
      </c>
      <c r="K197" s="53" t="n">
        <f aca="false">H197*F197</f>
        <v>0</v>
      </c>
      <c r="L197" s="53" t="n">
        <f aca="false">I197*F197</f>
        <v>0</v>
      </c>
      <c r="M197" s="54" t="n">
        <f aca="false">L197*$M$4+L197</f>
        <v>0</v>
      </c>
      <c r="N197" s="2"/>
      <c r="O197" s="3"/>
    </row>
    <row r="198" customFormat="false" ht="21" hidden="false" customHeight="false" outlineLevel="0" collapsed="false">
      <c r="A198" s="46" t="s">
        <v>477</v>
      </c>
      <c r="B198" s="47" t="s">
        <v>474</v>
      </c>
      <c r="C198" s="48" t="s">
        <v>478</v>
      </c>
      <c r="D198" s="49" t="s">
        <v>479</v>
      </c>
      <c r="E198" s="50" t="s">
        <v>45</v>
      </c>
      <c r="F198" s="51" t="n">
        <v>2</v>
      </c>
      <c r="G198" s="52"/>
      <c r="H198" s="52"/>
      <c r="I198" s="53" t="n">
        <f aca="false">SUM(G198:H198)</f>
        <v>0</v>
      </c>
      <c r="J198" s="53" t="n">
        <f aca="false">G198*F198</f>
        <v>0</v>
      </c>
      <c r="K198" s="53" t="n">
        <f aca="false">H198*F198</f>
        <v>0</v>
      </c>
      <c r="L198" s="53" t="n">
        <f aca="false">I198*F198</f>
        <v>0</v>
      </c>
      <c r="M198" s="54" t="n">
        <f aca="false">L198*$M$4+L198</f>
        <v>0</v>
      </c>
      <c r="N198" s="2"/>
      <c r="O198" s="3"/>
    </row>
    <row r="199" customFormat="false" ht="30.75" hidden="false" customHeight="false" outlineLevel="0" collapsed="false">
      <c r="A199" s="46" t="s">
        <v>480</v>
      </c>
      <c r="B199" s="47" t="s">
        <v>474</v>
      </c>
      <c r="C199" s="48" t="s">
        <v>481</v>
      </c>
      <c r="D199" s="49" t="s">
        <v>482</v>
      </c>
      <c r="E199" s="50" t="s">
        <v>45</v>
      </c>
      <c r="F199" s="51" t="n">
        <v>4</v>
      </c>
      <c r="G199" s="52"/>
      <c r="H199" s="52"/>
      <c r="I199" s="53" t="n">
        <f aca="false">SUM(G199:H199)</f>
        <v>0</v>
      </c>
      <c r="J199" s="53" t="n">
        <f aca="false">G199*F199</f>
        <v>0</v>
      </c>
      <c r="K199" s="53" t="n">
        <f aca="false">H199*F199</f>
        <v>0</v>
      </c>
      <c r="L199" s="53" t="n">
        <f aca="false">I199*F199</f>
        <v>0</v>
      </c>
      <c r="M199" s="54" t="n">
        <f aca="false">L199*$M$4+L199</f>
        <v>0</v>
      </c>
      <c r="N199" s="2"/>
      <c r="O199" s="3"/>
    </row>
    <row r="200" customFormat="false" ht="30.75" hidden="false" customHeight="false" outlineLevel="0" collapsed="false">
      <c r="A200" s="46" t="s">
        <v>483</v>
      </c>
      <c r="B200" s="47" t="s">
        <v>474</v>
      </c>
      <c r="C200" s="48" t="n">
        <v>100793</v>
      </c>
      <c r="D200" s="49" t="s">
        <v>484</v>
      </c>
      <c r="E200" s="50" t="s">
        <v>57</v>
      </c>
      <c r="F200" s="51" t="n">
        <v>3</v>
      </c>
      <c r="G200" s="52"/>
      <c r="H200" s="52"/>
      <c r="I200" s="53" t="n">
        <f aca="false">SUM(G200:H200)</f>
        <v>0</v>
      </c>
      <c r="J200" s="53" t="n">
        <f aca="false">G200*F200</f>
        <v>0</v>
      </c>
      <c r="K200" s="53" t="n">
        <f aca="false">H200*F200</f>
        <v>0</v>
      </c>
      <c r="L200" s="53" t="n">
        <f aca="false">I200*F200</f>
        <v>0</v>
      </c>
      <c r="M200" s="54" t="n">
        <f aca="false">L200*$M$4+L200</f>
        <v>0</v>
      </c>
      <c r="N200" s="2"/>
      <c r="O200" s="3"/>
    </row>
    <row r="201" customFormat="false" ht="12.8" hidden="false" customHeight="false" outlineLevel="0" collapsed="false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2"/>
      <c r="O201" s="3"/>
    </row>
    <row r="202" customFormat="false" ht="12.8" hidden="false" customHeight="true" outlineLevel="0" collapsed="false">
      <c r="A202" s="76" t="s">
        <v>485</v>
      </c>
      <c r="B202" s="76"/>
      <c r="C202" s="76"/>
      <c r="D202" s="77" t="s">
        <v>486</v>
      </c>
      <c r="E202" s="77"/>
      <c r="F202" s="77"/>
      <c r="G202" s="77"/>
      <c r="H202" s="77"/>
      <c r="I202" s="77"/>
      <c r="J202" s="78" t="n">
        <f aca="false">SUM(J203:J214)</f>
        <v>0</v>
      </c>
      <c r="K202" s="78" t="n">
        <f aca="false">SUM(K203:K214)</f>
        <v>0</v>
      </c>
      <c r="L202" s="78" t="n">
        <f aca="false">SUM(L203:L214)</f>
        <v>0</v>
      </c>
      <c r="M202" s="78" t="n">
        <f aca="false">SUM(M203:M214)</f>
        <v>0</v>
      </c>
      <c r="N202" s="2"/>
      <c r="O202" s="3"/>
    </row>
    <row r="203" customFormat="false" ht="60" hidden="false" customHeight="false" outlineLevel="0" collapsed="false">
      <c r="A203" s="46" t="s">
        <v>487</v>
      </c>
      <c r="B203" s="47" t="s">
        <v>488</v>
      </c>
      <c r="C203" s="48" t="s">
        <v>489</v>
      </c>
      <c r="D203" s="49" t="s">
        <v>490</v>
      </c>
      <c r="E203" s="50" t="s">
        <v>45</v>
      </c>
      <c r="F203" s="51" t="n">
        <v>3</v>
      </c>
      <c r="G203" s="52"/>
      <c r="H203" s="52"/>
      <c r="I203" s="53" t="n">
        <f aca="false">SUM(G203:H203)</f>
        <v>0</v>
      </c>
      <c r="J203" s="53" t="n">
        <f aca="false">G203*F203</f>
        <v>0</v>
      </c>
      <c r="K203" s="53" t="n">
        <f aca="false">H203*F203</f>
        <v>0</v>
      </c>
      <c r="L203" s="53" t="n">
        <f aca="false">I203*F203</f>
        <v>0</v>
      </c>
      <c r="M203" s="54" t="n">
        <f aca="false">L203*$M$4+L203</f>
        <v>0</v>
      </c>
      <c r="N203" s="88"/>
      <c r="O203" s="80"/>
    </row>
    <row r="204" customFormat="false" ht="40.5" hidden="false" customHeight="false" outlineLevel="0" collapsed="false">
      <c r="A204" s="46" t="s">
        <v>491</v>
      </c>
      <c r="B204" s="47" t="s">
        <v>492</v>
      </c>
      <c r="C204" s="48" t="s">
        <v>47</v>
      </c>
      <c r="D204" s="49" t="s">
        <v>48</v>
      </c>
      <c r="E204" s="50" t="s">
        <v>45</v>
      </c>
      <c r="F204" s="51" t="n">
        <v>3</v>
      </c>
      <c r="G204" s="52"/>
      <c r="H204" s="52"/>
      <c r="I204" s="53" t="n">
        <f aca="false">SUM(G204:H204)</f>
        <v>0</v>
      </c>
      <c r="J204" s="53" t="n">
        <f aca="false">G204*F204</f>
        <v>0</v>
      </c>
      <c r="K204" s="53" t="n">
        <f aca="false">H204*F204</f>
        <v>0</v>
      </c>
      <c r="L204" s="53" t="n">
        <f aca="false">I204*F204</f>
        <v>0</v>
      </c>
      <c r="M204" s="54" t="n">
        <f aca="false">L204*(1+$M$4)</f>
        <v>0</v>
      </c>
      <c r="N204" s="88"/>
      <c r="O204" s="80"/>
    </row>
    <row r="205" customFormat="false" ht="30.75" hidden="false" customHeight="false" outlineLevel="0" collapsed="false">
      <c r="A205" s="46" t="s">
        <v>493</v>
      </c>
      <c r="B205" s="47" t="s">
        <v>494</v>
      </c>
      <c r="C205" s="48" t="n">
        <v>91341</v>
      </c>
      <c r="D205" s="49" t="s">
        <v>495</v>
      </c>
      <c r="E205" s="50" t="s">
        <v>29</v>
      </c>
      <c r="F205" s="51" t="n">
        <v>1.89</v>
      </c>
      <c r="G205" s="52"/>
      <c r="H205" s="52"/>
      <c r="I205" s="53" t="n">
        <f aca="false">SUM(G205:H205)</f>
        <v>0</v>
      </c>
      <c r="J205" s="53" t="n">
        <f aca="false">G205*F205</f>
        <v>0</v>
      </c>
      <c r="K205" s="53" t="n">
        <f aca="false">H205*F205</f>
        <v>0</v>
      </c>
      <c r="L205" s="53" t="n">
        <f aca="false">I205*F205</f>
        <v>0</v>
      </c>
      <c r="M205" s="54" t="n">
        <f aca="false">L205*$M$4+L205</f>
        <v>0</v>
      </c>
      <c r="N205" s="88"/>
      <c r="O205" s="80"/>
    </row>
    <row r="206" customFormat="false" ht="40.5" hidden="false" customHeight="false" outlineLevel="0" collapsed="false">
      <c r="A206" s="46" t="s">
        <v>496</v>
      </c>
      <c r="B206" s="47" t="s">
        <v>497</v>
      </c>
      <c r="C206" s="48" t="n">
        <v>90801</v>
      </c>
      <c r="D206" s="49" t="s">
        <v>498</v>
      </c>
      <c r="E206" s="50" t="s">
        <v>45</v>
      </c>
      <c r="F206" s="51" t="n">
        <v>3</v>
      </c>
      <c r="G206" s="52"/>
      <c r="H206" s="52"/>
      <c r="I206" s="53" t="n">
        <f aca="false">SUM(G206:H206)</f>
        <v>0</v>
      </c>
      <c r="J206" s="53" t="n">
        <f aca="false">G206*F206</f>
        <v>0</v>
      </c>
      <c r="K206" s="53" t="n">
        <f aca="false">H206*F206</f>
        <v>0</v>
      </c>
      <c r="L206" s="53" t="n">
        <f aca="false">I206*F206</f>
        <v>0</v>
      </c>
      <c r="M206" s="54" t="n">
        <f aca="false">L206*$M$4+L206</f>
        <v>0</v>
      </c>
      <c r="N206" s="88"/>
      <c r="O206" s="80"/>
    </row>
    <row r="207" customFormat="false" ht="40.5" hidden="false" customHeight="false" outlineLevel="0" collapsed="false">
      <c r="A207" s="46" t="s">
        <v>499</v>
      </c>
      <c r="B207" s="47" t="s">
        <v>500</v>
      </c>
      <c r="C207" s="48" t="n">
        <v>94569</v>
      </c>
      <c r="D207" s="49" t="s">
        <v>501</v>
      </c>
      <c r="E207" s="50" t="s">
        <v>29</v>
      </c>
      <c r="F207" s="51" t="n">
        <v>1.2</v>
      </c>
      <c r="G207" s="52"/>
      <c r="H207" s="52"/>
      <c r="I207" s="53" t="n">
        <f aca="false">SUM(G207:H207)</f>
        <v>0</v>
      </c>
      <c r="J207" s="53" t="n">
        <f aca="false">G207*F207</f>
        <v>0</v>
      </c>
      <c r="K207" s="53" t="n">
        <f aca="false">H207*F207</f>
        <v>0</v>
      </c>
      <c r="L207" s="53" t="n">
        <f aca="false">I207*F207</f>
        <v>0</v>
      </c>
      <c r="M207" s="54" t="n">
        <f aca="false">L207*$M$4+L207</f>
        <v>0</v>
      </c>
      <c r="N207" s="88"/>
      <c r="O207" s="80"/>
    </row>
    <row r="208" customFormat="false" ht="40.5" hidden="false" customHeight="false" outlineLevel="0" collapsed="false">
      <c r="A208" s="46" t="s">
        <v>502</v>
      </c>
      <c r="B208" s="47" t="s">
        <v>503</v>
      </c>
      <c r="C208" s="48" t="n">
        <v>94569</v>
      </c>
      <c r="D208" s="49" t="s">
        <v>501</v>
      </c>
      <c r="E208" s="50" t="s">
        <v>29</v>
      </c>
      <c r="F208" s="51" t="n">
        <v>0.6</v>
      </c>
      <c r="G208" s="52"/>
      <c r="H208" s="52"/>
      <c r="I208" s="53" t="n">
        <f aca="false">SUM(G208:H208)</f>
        <v>0</v>
      </c>
      <c r="J208" s="53" t="n">
        <f aca="false">G208*F208</f>
        <v>0</v>
      </c>
      <c r="K208" s="53" t="n">
        <f aca="false">H208*F208</f>
        <v>0</v>
      </c>
      <c r="L208" s="53" t="n">
        <f aca="false">I208*F208</f>
        <v>0</v>
      </c>
      <c r="M208" s="54" t="n">
        <f aca="false">L208*$M$4+L208</f>
        <v>0</v>
      </c>
      <c r="N208" s="88"/>
      <c r="O208" s="80"/>
    </row>
    <row r="209" customFormat="false" ht="40.5" hidden="false" customHeight="false" outlineLevel="0" collapsed="false">
      <c r="A209" s="46" t="s">
        <v>504</v>
      </c>
      <c r="B209" s="47" t="s">
        <v>505</v>
      </c>
      <c r="C209" s="48" t="n">
        <v>94569</v>
      </c>
      <c r="D209" s="49" t="s">
        <v>501</v>
      </c>
      <c r="E209" s="50" t="s">
        <v>29</v>
      </c>
      <c r="F209" s="51" t="n">
        <v>2.1</v>
      </c>
      <c r="G209" s="52"/>
      <c r="H209" s="52"/>
      <c r="I209" s="53" t="n">
        <f aca="false">SUM(G209:H209)</f>
        <v>0</v>
      </c>
      <c r="J209" s="53" t="n">
        <f aca="false">G209*F209</f>
        <v>0</v>
      </c>
      <c r="K209" s="53" t="n">
        <f aca="false">H209*F209</f>
        <v>0</v>
      </c>
      <c r="L209" s="53" t="n">
        <f aca="false">I209*F209</f>
        <v>0</v>
      </c>
      <c r="M209" s="54" t="n">
        <f aca="false">L209*$M$4+L209</f>
        <v>0</v>
      </c>
      <c r="N209" s="88"/>
      <c r="O209" s="80"/>
    </row>
    <row r="210" customFormat="false" ht="40.5" hidden="false" customHeight="false" outlineLevel="0" collapsed="false">
      <c r="A210" s="46" t="s">
        <v>506</v>
      </c>
      <c r="B210" s="47" t="s">
        <v>507</v>
      </c>
      <c r="C210" s="48" t="n">
        <v>94569</v>
      </c>
      <c r="D210" s="49" t="s">
        <v>501</v>
      </c>
      <c r="E210" s="50" t="s">
        <v>29</v>
      </c>
      <c r="F210" s="51" t="n">
        <v>4.2</v>
      </c>
      <c r="G210" s="52"/>
      <c r="H210" s="52"/>
      <c r="I210" s="53" t="n">
        <f aca="false">SUM(G210:H210)</f>
        <v>0</v>
      </c>
      <c r="J210" s="53" t="n">
        <f aca="false">G210*F210</f>
        <v>0</v>
      </c>
      <c r="K210" s="53" t="n">
        <f aca="false">H210*F210</f>
        <v>0</v>
      </c>
      <c r="L210" s="53" t="n">
        <f aca="false">I210*F210</f>
        <v>0</v>
      </c>
      <c r="M210" s="54" t="n">
        <f aca="false">L210*$M$4+L210</f>
        <v>0</v>
      </c>
      <c r="N210" s="88"/>
      <c r="O210" s="80"/>
    </row>
    <row r="211" customFormat="false" ht="21" hidden="false" customHeight="false" outlineLevel="0" collapsed="false">
      <c r="A211" s="46" t="s">
        <v>508</v>
      </c>
      <c r="B211" s="47" t="s">
        <v>509</v>
      </c>
      <c r="C211" s="48" t="s">
        <v>510</v>
      </c>
      <c r="D211" s="49" t="s">
        <v>511</v>
      </c>
      <c r="E211" s="50" t="s">
        <v>29</v>
      </c>
      <c r="F211" s="51" t="n">
        <v>3.2</v>
      </c>
      <c r="G211" s="52"/>
      <c r="H211" s="52"/>
      <c r="I211" s="53" t="n">
        <f aca="false">SUM(G211:H211)</f>
        <v>0</v>
      </c>
      <c r="J211" s="53" t="n">
        <f aca="false">G211*F211</f>
        <v>0</v>
      </c>
      <c r="K211" s="53" t="n">
        <f aca="false">H211*F211</f>
        <v>0</v>
      </c>
      <c r="L211" s="53" t="n">
        <f aca="false">I211*F211</f>
        <v>0</v>
      </c>
      <c r="M211" s="54" t="n">
        <f aca="false">L211*$M$4+L211</f>
        <v>0</v>
      </c>
      <c r="N211" s="88"/>
      <c r="O211" s="80"/>
    </row>
    <row r="212" customFormat="false" ht="21" hidden="false" customHeight="false" outlineLevel="0" collapsed="false">
      <c r="A212" s="46" t="s">
        <v>512</v>
      </c>
      <c r="B212" s="47" t="s">
        <v>513</v>
      </c>
      <c r="C212" s="48" t="s">
        <v>514</v>
      </c>
      <c r="D212" s="49" t="s">
        <v>515</v>
      </c>
      <c r="E212" s="50" t="s">
        <v>29</v>
      </c>
      <c r="F212" s="51" t="n">
        <v>7.2</v>
      </c>
      <c r="G212" s="52"/>
      <c r="H212" s="52"/>
      <c r="I212" s="53" t="n">
        <f aca="false">SUM(G212:H212)</f>
        <v>0</v>
      </c>
      <c r="J212" s="53" t="n">
        <f aca="false">G212*F212</f>
        <v>0</v>
      </c>
      <c r="K212" s="53" t="n">
        <f aca="false">H212*F212</f>
        <v>0</v>
      </c>
      <c r="L212" s="53" t="n">
        <f aca="false">I212*F212</f>
        <v>0</v>
      </c>
      <c r="M212" s="54" t="n">
        <f aca="false">L212*$M$4+L212</f>
        <v>0</v>
      </c>
      <c r="N212" s="79"/>
      <c r="O212" s="80"/>
    </row>
    <row r="213" customFormat="false" ht="21" hidden="false" customHeight="false" outlineLevel="0" collapsed="false">
      <c r="A213" s="46" t="s">
        <v>516</v>
      </c>
      <c r="B213" s="47" t="s">
        <v>517</v>
      </c>
      <c r="C213" s="48" t="n">
        <v>98689</v>
      </c>
      <c r="D213" s="49" t="s">
        <v>518</v>
      </c>
      <c r="E213" s="50" t="s">
        <v>57</v>
      </c>
      <c r="F213" s="51" t="n">
        <f aca="false">1.2*2+1.5*1+1.5*2+2*3+2*1+2.5</f>
        <v>17.4</v>
      </c>
      <c r="G213" s="52"/>
      <c r="H213" s="52"/>
      <c r="I213" s="53" t="n">
        <f aca="false">SUM(G213:H213)</f>
        <v>0</v>
      </c>
      <c r="J213" s="53" t="n">
        <f aca="false">G213*F213</f>
        <v>0</v>
      </c>
      <c r="K213" s="53" t="n">
        <f aca="false">H213*F213</f>
        <v>0</v>
      </c>
      <c r="L213" s="53" t="n">
        <f aca="false">I213*F213</f>
        <v>0</v>
      </c>
      <c r="M213" s="54" t="n">
        <f aca="false">L213*(1+$M$4)</f>
        <v>0</v>
      </c>
      <c r="N213" s="79"/>
      <c r="O213" s="80"/>
    </row>
    <row r="214" customFormat="false" ht="30.75" hidden="false" customHeight="false" outlineLevel="0" collapsed="false">
      <c r="A214" s="46" t="s">
        <v>519</v>
      </c>
      <c r="B214" s="47" t="s">
        <v>520</v>
      </c>
      <c r="C214" s="48" t="s">
        <v>168</v>
      </c>
      <c r="D214" s="49" t="s">
        <v>169</v>
      </c>
      <c r="E214" s="50" t="s">
        <v>57</v>
      </c>
      <c r="F214" s="51" t="n">
        <v>35.5</v>
      </c>
      <c r="G214" s="52"/>
      <c r="H214" s="52"/>
      <c r="I214" s="53" t="n">
        <f aca="false">SUM(G214:H214)</f>
        <v>0</v>
      </c>
      <c r="J214" s="53" t="n">
        <f aca="false">G214*F214</f>
        <v>0</v>
      </c>
      <c r="K214" s="53" t="n">
        <f aca="false">H214*F214</f>
        <v>0</v>
      </c>
      <c r="L214" s="53" t="n">
        <f aca="false">I214*F214</f>
        <v>0</v>
      </c>
      <c r="M214" s="54" t="n">
        <f aca="false">L214*$M$4+L214</f>
        <v>0</v>
      </c>
      <c r="N214" s="79"/>
      <c r="O214" s="80"/>
    </row>
    <row r="215" customFormat="false" ht="12.8" hidden="false" customHeight="false" outlineLevel="0" collapsed="false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2"/>
      <c r="O215" s="3"/>
    </row>
    <row r="216" customFormat="false" ht="12.8" hidden="false" customHeight="true" outlineLevel="0" collapsed="false">
      <c r="A216" s="76" t="s">
        <v>521</v>
      </c>
      <c r="B216" s="76"/>
      <c r="C216" s="76"/>
      <c r="D216" s="77" t="s">
        <v>522</v>
      </c>
      <c r="E216" s="77"/>
      <c r="F216" s="77"/>
      <c r="G216" s="77"/>
      <c r="H216" s="77"/>
      <c r="I216" s="77"/>
      <c r="J216" s="78" t="n">
        <f aca="false">SUM(J217:J218)</f>
        <v>0</v>
      </c>
      <c r="K216" s="78" t="n">
        <f aca="false">SUM(K217:K218)</f>
        <v>0</v>
      </c>
      <c r="L216" s="78" t="n">
        <f aca="false">SUM(L217:L218)</f>
        <v>0</v>
      </c>
      <c r="M216" s="78" t="n">
        <f aca="false">SUM(M217:M218)</f>
        <v>0</v>
      </c>
      <c r="N216" s="2"/>
      <c r="O216" s="3"/>
    </row>
    <row r="217" customFormat="false" ht="69.75" hidden="false" customHeight="false" outlineLevel="0" collapsed="false">
      <c r="A217" s="46" t="s">
        <v>523</v>
      </c>
      <c r="B217" s="47" t="s">
        <v>524</v>
      </c>
      <c r="C217" s="48" t="n">
        <v>87899</v>
      </c>
      <c r="D217" s="49" t="s">
        <v>310</v>
      </c>
      <c r="E217" s="50" t="s">
        <v>29</v>
      </c>
      <c r="F217" s="51" t="n">
        <v>122</v>
      </c>
      <c r="G217" s="52"/>
      <c r="H217" s="52"/>
      <c r="I217" s="53" t="n">
        <f aca="false">SUM(G217:H217)</f>
        <v>0</v>
      </c>
      <c r="J217" s="53" t="n">
        <f aca="false">G217*F217</f>
        <v>0</v>
      </c>
      <c r="K217" s="53" t="n">
        <f aca="false">H217*F217</f>
        <v>0</v>
      </c>
      <c r="L217" s="53" t="n">
        <f aca="false">I217*F217</f>
        <v>0</v>
      </c>
      <c r="M217" s="54" t="n">
        <f aca="false">L217*(1+$M$4)</f>
        <v>0</v>
      </c>
      <c r="N217" s="79"/>
      <c r="O217" s="80"/>
    </row>
    <row r="218" customFormat="false" ht="69.75" hidden="false" customHeight="false" outlineLevel="0" collapsed="false">
      <c r="A218" s="46" t="s">
        <v>525</v>
      </c>
      <c r="B218" s="47" t="s">
        <v>526</v>
      </c>
      <c r="C218" s="48" t="n">
        <v>87529</v>
      </c>
      <c r="D218" s="49" t="s">
        <v>312</v>
      </c>
      <c r="E218" s="50" t="s">
        <v>29</v>
      </c>
      <c r="F218" s="51" t="n">
        <v>122</v>
      </c>
      <c r="G218" s="52"/>
      <c r="H218" s="52"/>
      <c r="I218" s="53" t="n">
        <f aca="false">SUM(G218:H218)</f>
        <v>0</v>
      </c>
      <c r="J218" s="53" t="n">
        <f aca="false">G218*F218</f>
        <v>0</v>
      </c>
      <c r="K218" s="53" t="n">
        <f aca="false">H218*F218</f>
        <v>0</v>
      </c>
      <c r="L218" s="53" t="n">
        <f aca="false">I218*F218</f>
        <v>0</v>
      </c>
      <c r="M218" s="54" t="n">
        <f aca="false">L218*(1+$M$4)</f>
        <v>0</v>
      </c>
      <c r="N218" s="79"/>
      <c r="O218" s="80"/>
    </row>
    <row r="219" customFormat="false" ht="12.8" hidden="false" customHeight="false" outlineLevel="0" collapsed="false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2"/>
      <c r="O219" s="3"/>
    </row>
    <row r="220" customFormat="false" ht="12.8" hidden="false" customHeight="true" outlineLevel="0" collapsed="false">
      <c r="A220" s="76" t="s">
        <v>527</v>
      </c>
      <c r="B220" s="76"/>
      <c r="C220" s="76"/>
      <c r="D220" s="77" t="s">
        <v>528</v>
      </c>
      <c r="E220" s="77"/>
      <c r="F220" s="77"/>
      <c r="G220" s="77"/>
      <c r="H220" s="77"/>
      <c r="I220" s="77"/>
      <c r="J220" s="78" t="n">
        <f aca="false">J221+J225</f>
        <v>0</v>
      </c>
      <c r="K220" s="78" t="n">
        <f aca="false">K221+K225</f>
        <v>0</v>
      </c>
      <c r="L220" s="78" t="n">
        <f aca="false">L221+L225</f>
        <v>0</v>
      </c>
      <c r="M220" s="78" t="n">
        <f aca="false">M221+M225</f>
        <v>0</v>
      </c>
      <c r="N220" s="2"/>
      <c r="O220" s="3"/>
    </row>
    <row r="221" customFormat="false" ht="12.8" hidden="false" customHeight="false" outlineLevel="0" collapsed="false">
      <c r="A221" s="89"/>
      <c r="B221" s="90"/>
      <c r="C221" s="90"/>
      <c r="D221" s="89" t="s">
        <v>529</v>
      </c>
      <c r="E221" s="90"/>
      <c r="F221" s="91"/>
      <c r="G221" s="92"/>
      <c r="H221" s="92"/>
      <c r="I221" s="90"/>
      <c r="J221" s="93" t="n">
        <f aca="false">SUM(J222:J224)</f>
        <v>0</v>
      </c>
      <c r="K221" s="93" t="n">
        <f aca="false">SUM(K222:K224)</f>
        <v>0</v>
      </c>
      <c r="L221" s="93" t="n">
        <f aca="false">SUM(L222:L224)</f>
        <v>0</v>
      </c>
      <c r="M221" s="93" t="n">
        <f aca="false">SUM(M222:M224)</f>
        <v>0</v>
      </c>
      <c r="N221" s="79"/>
      <c r="O221" s="80"/>
    </row>
    <row r="222" customFormat="false" ht="30.75" hidden="false" customHeight="false" outlineLevel="0" collapsed="false">
      <c r="A222" s="46" t="s">
        <v>530</v>
      </c>
      <c r="B222" s="47" t="s">
        <v>531</v>
      </c>
      <c r="C222" s="48" t="s">
        <v>532</v>
      </c>
      <c r="D222" s="49" t="s">
        <v>533</v>
      </c>
      <c r="E222" s="50" t="s">
        <v>29</v>
      </c>
      <c r="F222" s="51" t="n">
        <v>267.5</v>
      </c>
      <c r="G222" s="52"/>
      <c r="H222" s="52"/>
      <c r="I222" s="53" t="n">
        <f aca="false">SUM(G222:H222)</f>
        <v>0</v>
      </c>
      <c r="J222" s="53" t="n">
        <f aca="false">G222*F222</f>
        <v>0</v>
      </c>
      <c r="K222" s="53" t="n">
        <f aca="false">H222*F222</f>
        <v>0</v>
      </c>
      <c r="L222" s="53" t="n">
        <f aca="false">I222*F222</f>
        <v>0</v>
      </c>
      <c r="M222" s="54" t="n">
        <f aca="false">L222*(1+$M$4)</f>
        <v>0</v>
      </c>
      <c r="N222" s="79"/>
      <c r="O222" s="80"/>
    </row>
    <row r="223" customFormat="false" ht="21" hidden="false" customHeight="false" outlineLevel="0" collapsed="false">
      <c r="A223" s="46" t="s">
        <v>534</v>
      </c>
      <c r="B223" s="47" t="s">
        <v>535</v>
      </c>
      <c r="C223" s="48" t="n">
        <v>88495</v>
      </c>
      <c r="D223" s="49" t="s">
        <v>536</v>
      </c>
      <c r="E223" s="50" t="s">
        <v>29</v>
      </c>
      <c r="F223" s="51" t="n">
        <v>267.5</v>
      </c>
      <c r="G223" s="52"/>
      <c r="H223" s="52"/>
      <c r="I223" s="53" t="n">
        <f aca="false">SUM(G223:H223)</f>
        <v>0</v>
      </c>
      <c r="J223" s="53" t="n">
        <f aca="false">G223*F223</f>
        <v>0</v>
      </c>
      <c r="K223" s="53" t="n">
        <f aca="false">H223*F223</f>
        <v>0</v>
      </c>
      <c r="L223" s="53" t="n">
        <f aca="false">I223*F223</f>
        <v>0</v>
      </c>
      <c r="M223" s="54" t="n">
        <f aca="false">L223*(1+$M$4)</f>
        <v>0</v>
      </c>
      <c r="N223" s="79"/>
      <c r="O223" s="80"/>
    </row>
    <row r="224" customFormat="false" ht="33.75" hidden="false" customHeight="false" outlineLevel="0" collapsed="false">
      <c r="A224" s="46" t="s">
        <v>537</v>
      </c>
      <c r="B224" s="47" t="s">
        <v>538</v>
      </c>
      <c r="C224" s="48" t="n">
        <v>88487</v>
      </c>
      <c r="D224" s="49" t="s">
        <v>539</v>
      </c>
      <c r="E224" s="50" t="s">
        <v>29</v>
      </c>
      <c r="F224" s="51" t="n">
        <v>267.5</v>
      </c>
      <c r="G224" s="52"/>
      <c r="H224" s="52"/>
      <c r="I224" s="53" t="n">
        <f aca="false">SUM(G224:H224)</f>
        <v>0</v>
      </c>
      <c r="J224" s="53" t="n">
        <f aca="false">G224*F224</f>
        <v>0</v>
      </c>
      <c r="K224" s="53" t="n">
        <f aca="false">H224*F224</f>
        <v>0</v>
      </c>
      <c r="L224" s="53" t="n">
        <f aca="false">I224*F224</f>
        <v>0</v>
      </c>
      <c r="M224" s="54" t="n">
        <f aca="false">L224*(1+$M$4)</f>
        <v>0</v>
      </c>
      <c r="N224" s="79"/>
      <c r="O224" s="80"/>
    </row>
    <row r="225" customFormat="false" ht="12.8" hidden="false" customHeight="false" outlineLevel="0" collapsed="false">
      <c r="A225" s="89"/>
      <c r="B225" s="90"/>
      <c r="C225" s="90"/>
      <c r="D225" s="89" t="s">
        <v>540</v>
      </c>
      <c r="E225" s="90"/>
      <c r="F225" s="91"/>
      <c r="G225" s="92"/>
      <c r="H225" s="92"/>
      <c r="I225" s="90"/>
      <c r="J225" s="94" t="n">
        <f aca="false">SUM(J226:J227)</f>
        <v>0</v>
      </c>
      <c r="K225" s="94" t="n">
        <f aca="false">SUM(K226:K227)</f>
        <v>0</v>
      </c>
      <c r="L225" s="94" t="n">
        <f aca="false">SUM(L226:L227)</f>
        <v>0</v>
      </c>
      <c r="M225" s="94" t="n">
        <f aca="false">SUM(M226:M227)</f>
        <v>0</v>
      </c>
      <c r="N225" s="79"/>
      <c r="O225" s="80"/>
    </row>
    <row r="226" customFormat="false" ht="30.75" hidden="false" customHeight="false" outlineLevel="0" collapsed="false">
      <c r="A226" s="46" t="s">
        <v>541</v>
      </c>
      <c r="B226" s="47" t="s">
        <v>531</v>
      </c>
      <c r="C226" s="48" t="s">
        <v>532</v>
      </c>
      <c r="D226" s="49" t="s">
        <v>533</v>
      </c>
      <c r="E226" s="50" t="s">
        <v>29</v>
      </c>
      <c r="F226" s="51" t="n">
        <v>162.5</v>
      </c>
      <c r="G226" s="52"/>
      <c r="H226" s="52"/>
      <c r="I226" s="53" t="n">
        <f aca="false">SUM(G226:H226)</f>
        <v>0</v>
      </c>
      <c r="J226" s="53" t="n">
        <f aca="false">G226*F226</f>
        <v>0</v>
      </c>
      <c r="K226" s="53" t="n">
        <f aca="false">H226*F226</f>
        <v>0</v>
      </c>
      <c r="L226" s="53" t="n">
        <f aca="false">I226*F226</f>
        <v>0</v>
      </c>
      <c r="M226" s="54" t="n">
        <f aca="false">L226*(1+$M$4)</f>
        <v>0</v>
      </c>
      <c r="N226" s="79"/>
      <c r="O226" s="80"/>
    </row>
    <row r="227" customFormat="false" ht="21" hidden="false" customHeight="false" outlineLevel="0" collapsed="false">
      <c r="A227" s="46" t="s">
        <v>542</v>
      </c>
      <c r="B227" s="47" t="s">
        <v>543</v>
      </c>
      <c r="C227" s="48" t="n">
        <v>88486</v>
      </c>
      <c r="D227" s="49" t="s">
        <v>544</v>
      </c>
      <c r="E227" s="50" t="s">
        <v>29</v>
      </c>
      <c r="F227" s="51" t="n">
        <v>162.5</v>
      </c>
      <c r="G227" s="52"/>
      <c r="H227" s="52"/>
      <c r="I227" s="53" t="n">
        <f aca="false">SUM(G227:H227)</f>
        <v>0</v>
      </c>
      <c r="J227" s="53" t="n">
        <f aca="false">G227*F227</f>
        <v>0</v>
      </c>
      <c r="K227" s="53" t="n">
        <f aca="false">H227*F227</f>
        <v>0</v>
      </c>
      <c r="L227" s="53" t="n">
        <f aca="false">I227*F227</f>
        <v>0</v>
      </c>
      <c r="M227" s="54" t="n">
        <f aca="false">L227*(1+$M$4)</f>
        <v>0</v>
      </c>
      <c r="N227" s="79"/>
      <c r="O227" s="80"/>
    </row>
    <row r="228" customFormat="false" ht="12.8" hidden="false" customHeight="false" outlineLevel="0" collapsed="false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2"/>
      <c r="O228" s="3"/>
    </row>
    <row r="229" customFormat="false" ht="12.8" hidden="false" customHeight="true" outlineLevel="0" collapsed="false">
      <c r="A229" s="76" t="s">
        <v>545</v>
      </c>
      <c r="B229" s="76"/>
      <c r="C229" s="76"/>
      <c r="D229" s="77" t="s">
        <v>546</v>
      </c>
      <c r="E229" s="77"/>
      <c r="F229" s="77"/>
      <c r="G229" s="77"/>
      <c r="H229" s="77"/>
      <c r="I229" s="77"/>
      <c r="J229" s="78" t="n">
        <f aca="false">SUM(J230:J233)</f>
        <v>0</v>
      </c>
      <c r="K229" s="78" t="n">
        <f aca="false">SUM(K230:K233)</f>
        <v>0</v>
      </c>
      <c r="L229" s="78" t="n">
        <f aca="false">SUM(L230:L233)</f>
        <v>0</v>
      </c>
      <c r="M229" s="78" t="n">
        <f aca="false">SUM(M230:M233)</f>
        <v>0</v>
      </c>
      <c r="N229" s="2"/>
      <c r="O229" s="3"/>
    </row>
    <row r="230" customFormat="false" ht="40.5" hidden="false" customHeight="false" outlineLevel="0" collapsed="false">
      <c r="A230" s="46" t="s">
        <v>547</v>
      </c>
      <c r="B230" s="47" t="s">
        <v>548</v>
      </c>
      <c r="C230" s="48" t="n">
        <v>87251</v>
      </c>
      <c r="D230" s="49" t="s">
        <v>549</v>
      </c>
      <c r="E230" s="50" t="s">
        <v>29</v>
      </c>
      <c r="F230" s="51" t="n">
        <f aca="false">2.25+2.25+5.4+6.25+23.4</f>
        <v>39.55</v>
      </c>
      <c r="G230" s="52"/>
      <c r="H230" s="52"/>
      <c r="I230" s="53" t="n">
        <f aca="false">SUM(G230:H230)</f>
        <v>0</v>
      </c>
      <c r="J230" s="53" t="n">
        <f aca="false">G230*F230</f>
        <v>0</v>
      </c>
      <c r="K230" s="53" t="n">
        <f aca="false">H230*F230</f>
        <v>0</v>
      </c>
      <c r="L230" s="53" t="n">
        <f aca="false">I230*F230</f>
        <v>0</v>
      </c>
      <c r="M230" s="54" t="n">
        <f aca="false">L230*$M$4+L230</f>
        <v>0</v>
      </c>
      <c r="N230" s="88"/>
      <c r="O230" s="80"/>
    </row>
    <row r="231" customFormat="false" ht="40.5" hidden="false" customHeight="false" outlineLevel="0" collapsed="false">
      <c r="A231" s="46" t="s">
        <v>550</v>
      </c>
      <c r="B231" s="47" t="s">
        <v>551</v>
      </c>
      <c r="C231" s="48" t="n">
        <v>87251</v>
      </c>
      <c r="D231" s="49" t="s">
        <v>549</v>
      </c>
      <c r="E231" s="50" t="s">
        <v>29</v>
      </c>
      <c r="F231" s="51" t="s">
        <v>552</v>
      </c>
      <c r="G231" s="52"/>
      <c r="H231" s="52"/>
      <c r="I231" s="53" t="n">
        <f aca="false">SUM(G231:H231)</f>
        <v>0</v>
      </c>
      <c r="J231" s="53" t="n">
        <f aca="false">G231*F231</f>
        <v>0</v>
      </c>
      <c r="K231" s="53" t="n">
        <f aca="false">H231*F231</f>
        <v>0</v>
      </c>
      <c r="L231" s="53" t="n">
        <f aca="false">I231*F231</f>
        <v>0</v>
      </c>
      <c r="M231" s="54" t="n">
        <f aca="false">L231*$M$4+L231</f>
        <v>0</v>
      </c>
      <c r="N231" s="88"/>
      <c r="O231" s="80"/>
    </row>
    <row r="232" customFormat="false" ht="60" hidden="false" customHeight="false" outlineLevel="0" collapsed="false">
      <c r="A232" s="46" t="s">
        <v>553</v>
      </c>
      <c r="B232" s="47" t="s">
        <v>554</v>
      </c>
      <c r="C232" s="48" t="n">
        <v>87265</v>
      </c>
      <c r="D232" s="49" t="s">
        <v>555</v>
      </c>
      <c r="E232" s="50" t="s">
        <v>29</v>
      </c>
      <c r="F232" s="51" t="n">
        <v>77.7</v>
      </c>
      <c r="G232" s="52"/>
      <c r="H232" s="52"/>
      <c r="I232" s="53" t="n">
        <f aca="false">SUM(G232:H232)</f>
        <v>0</v>
      </c>
      <c r="J232" s="53" t="n">
        <f aca="false">G232*F232</f>
        <v>0</v>
      </c>
      <c r="K232" s="53" t="n">
        <f aca="false">H232*F232</f>
        <v>0</v>
      </c>
      <c r="L232" s="53" t="n">
        <f aca="false">I232*F232</f>
        <v>0</v>
      </c>
      <c r="M232" s="54" t="n">
        <f aca="false">L232*$M$4+L232</f>
        <v>0</v>
      </c>
      <c r="N232" s="88"/>
      <c r="O232" s="80"/>
    </row>
    <row r="233" customFormat="false" ht="21" hidden="false" customHeight="false" outlineLevel="0" collapsed="false">
      <c r="A233" s="46" t="s">
        <v>556</v>
      </c>
      <c r="B233" s="47" t="s">
        <v>557</v>
      </c>
      <c r="C233" s="48" t="n">
        <v>98689</v>
      </c>
      <c r="D233" s="49" t="s">
        <v>518</v>
      </c>
      <c r="E233" s="50" t="s">
        <v>57</v>
      </c>
      <c r="F233" s="51" t="s">
        <v>558</v>
      </c>
      <c r="G233" s="52"/>
      <c r="H233" s="52"/>
      <c r="I233" s="53" t="n">
        <f aca="false">SUM(G233:H233)</f>
        <v>0</v>
      </c>
      <c r="J233" s="53" t="n">
        <f aca="false">G233*F233</f>
        <v>0</v>
      </c>
      <c r="K233" s="53" t="n">
        <f aca="false">H233*F233</f>
        <v>0</v>
      </c>
      <c r="L233" s="53" t="n">
        <f aca="false">I233*F233</f>
        <v>0</v>
      </c>
      <c r="M233" s="54" t="n">
        <f aca="false">L233*(1+$M$4)</f>
        <v>0</v>
      </c>
      <c r="N233" s="79"/>
      <c r="O233" s="80"/>
    </row>
    <row r="234" customFormat="false" ht="12.8" hidden="false" customHeight="false" outlineLevel="0" collapsed="false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2"/>
      <c r="O234" s="3"/>
    </row>
    <row r="235" customFormat="false" ht="12.8" hidden="false" customHeight="true" outlineLevel="0" collapsed="false">
      <c r="A235" s="76" t="s">
        <v>559</v>
      </c>
      <c r="B235" s="76"/>
      <c r="C235" s="76"/>
      <c r="D235" s="77" t="s">
        <v>560</v>
      </c>
      <c r="E235" s="77"/>
      <c r="F235" s="77"/>
      <c r="G235" s="77"/>
      <c r="H235" s="77"/>
      <c r="I235" s="77"/>
      <c r="J235" s="78" t="n">
        <f aca="false">SUM(J236:J245)</f>
        <v>0</v>
      </c>
      <c r="K235" s="78" t="n">
        <f aca="false">SUM(K236:K245)</f>
        <v>0</v>
      </c>
      <c r="L235" s="78" t="n">
        <f aca="false">SUM(L236:L245)</f>
        <v>0</v>
      </c>
      <c r="M235" s="78" t="n">
        <f aca="false">SUM(M236:M245)</f>
        <v>0</v>
      </c>
      <c r="N235" s="2"/>
      <c r="O235" s="3"/>
    </row>
    <row r="236" customFormat="false" ht="40.5" hidden="false" customHeight="false" outlineLevel="0" collapsed="false">
      <c r="A236" s="46" t="s">
        <v>561</v>
      </c>
      <c r="B236" s="47" t="s">
        <v>562</v>
      </c>
      <c r="C236" s="48" t="n">
        <v>101159</v>
      </c>
      <c r="D236" s="49" t="s">
        <v>563</v>
      </c>
      <c r="E236" s="50" t="s">
        <v>29</v>
      </c>
      <c r="F236" s="51" t="s">
        <v>564</v>
      </c>
      <c r="G236" s="52"/>
      <c r="H236" s="52"/>
      <c r="I236" s="53" t="n">
        <f aca="false">SUM(G236:H236)</f>
        <v>0</v>
      </c>
      <c r="J236" s="53" t="n">
        <f aca="false">G236*F236</f>
        <v>0</v>
      </c>
      <c r="K236" s="53" t="n">
        <f aca="false">H236*F236</f>
        <v>0</v>
      </c>
      <c r="L236" s="53" t="n">
        <f aca="false">I236*F236</f>
        <v>0</v>
      </c>
      <c r="M236" s="54" t="n">
        <f aca="false">L236*(1+$M$4)</f>
        <v>0</v>
      </c>
      <c r="N236" s="88"/>
      <c r="O236" s="80"/>
    </row>
    <row r="237" customFormat="false" ht="40.5" hidden="false" customHeight="false" outlineLevel="0" collapsed="false">
      <c r="A237" s="46" t="s">
        <v>565</v>
      </c>
      <c r="B237" s="47" t="s">
        <v>566</v>
      </c>
      <c r="C237" s="48" t="n">
        <v>87879</v>
      </c>
      <c r="D237" s="49" t="s">
        <v>567</v>
      </c>
      <c r="E237" s="50" t="s">
        <v>29</v>
      </c>
      <c r="F237" s="51" t="s">
        <v>568</v>
      </c>
      <c r="G237" s="52"/>
      <c r="H237" s="52"/>
      <c r="I237" s="53" t="n">
        <f aca="false">SUM(G237:H237)</f>
        <v>0</v>
      </c>
      <c r="J237" s="53" t="n">
        <f aca="false">G237*F237</f>
        <v>0</v>
      </c>
      <c r="K237" s="53" t="n">
        <f aca="false">H237*F237</f>
        <v>0</v>
      </c>
      <c r="L237" s="53" t="n">
        <f aca="false">I237*F237</f>
        <v>0</v>
      </c>
      <c r="M237" s="54" t="n">
        <f aca="false">L237*(1+$M$4)</f>
        <v>0</v>
      </c>
      <c r="N237" s="88"/>
      <c r="O237" s="80"/>
    </row>
    <row r="238" customFormat="false" ht="50.25" hidden="false" customHeight="false" outlineLevel="0" collapsed="false">
      <c r="A238" s="46" t="s">
        <v>569</v>
      </c>
      <c r="B238" s="47" t="s">
        <v>570</v>
      </c>
      <c r="C238" s="48" t="n">
        <v>87794</v>
      </c>
      <c r="D238" s="49" t="s">
        <v>571</v>
      </c>
      <c r="E238" s="50" t="s">
        <v>29</v>
      </c>
      <c r="F238" s="51" t="s">
        <v>568</v>
      </c>
      <c r="G238" s="52"/>
      <c r="H238" s="52"/>
      <c r="I238" s="53" t="n">
        <f aca="false">SUM(G238:H238)</f>
        <v>0</v>
      </c>
      <c r="J238" s="53" t="n">
        <f aca="false">G238*F238</f>
        <v>0</v>
      </c>
      <c r="K238" s="53" t="n">
        <f aca="false">H238*F238</f>
        <v>0</v>
      </c>
      <c r="L238" s="53" t="n">
        <f aca="false">I238*F238</f>
        <v>0</v>
      </c>
      <c r="M238" s="54" t="n">
        <f aca="false">L238*(1+$M$4)</f>
        <v>0</v>
      </c>
      <c r="N238" s="88"/>
      <c r="O238" s="80"/>
    </row>
    <row r="239" customFormat="false" ht="30.75" hidden="false" customHeight="false" outlineLevel="0" collapsed="false">
      <c r="A239" s="46" t="s">
        <v>572</v>
      </c>
      <c r="B239" s="47" t="s">
        <v>531</v>
      </c>
      <c r="C239" s="48" t="s">
        <v>532</v>
      </c>
      <c r="D239" s="49" t="s">
        <v>533</v>
      </c>
      <c r="E239" s="50" t="s">
        <v>29</v>
      </c>
      <c r="F239" s="51" t="n">
        <v>2.45</v>
      </c>
      <c r="G239" s="52"/>
      <c r="H239" s="52"/>
      <c r="I239" s="53" t="n">
        <f aca="false">SUM(G239:H239)</f>
        <v>0</v>
      </c>
      <c r="J239" s="53" t="n">
        <f aca="false">G239*F239</f>
        <v>0</v>
      </c>
      <c r="K239" s="53" t="n">
        <f aca="false">H239*F239</f>
        <v>0</v>
      </c>
      <c r="L239" s="53" t="n">
        <f aca="false">I239*F239</f>
        <v>0</v>
      </c>
      <c r="M239" s="54" t="n">
        <f aca="false">L239*(1+$M$4)</f>
        <v>0</v>
      </c>
      <c r="N239" s="79"/>
      <c r="O239" s="80"/>
    </row>
    <row r="240" customFormat="false" ht="21" hidden="false" customHeight="false" outlineLevel="0" collapsed="false">
      <c r="A240" s="46" t="s">
        <v>573</v>
      </c>
      <c r="B240" s="47" t="s">
        <v>574</v>
      </c>
      <c r="C240" s="48" t="n">
        <v>88495</v>
      </c>
      <c r="D240" s="49" t="s">
        <v>536</v>
      </c>
      <c r="E240" s="50" t="s">
        <v>29</v>
      </c>
      <c r="F240" s="51" t="n">
        <v>2.45</v>
      </c>
      <c r="G240" s="52"/>
      <c r="H240" s="52"/>
      <c r="I240" s="53" t="n">
        <f aca="false">SUM(G240:H240)</f>
        <v>0</v>
      </c>
      <c r="J240" s="53" t="n">
        <f aca="false">G240*F240</f>
        <v>0</v>
      </c>
      <c r="K240" s="53" t="n">
        <f aca="false">H240*F240</f>
        <v>0</v>
      </c>
      <c r="L240" s="53" t="n">
        <f aca="false">I240*F240</f>
        <v>0</v>
      </c>
      <c r="M240" s="54" t="n">
        <f aca="false">L240*(1+$M$4)</f>
        <v>0</v>
      </c>
      <c r="N240" s="79"/>
      <c r="O240" s="80"/>
    </row>
    <row r="241" customFormat="false" ht="33.75" hidden="false" customHeight="false" outlineLevel="0" collapsed="false">
      <c r="A241" s="46" t="s">
        <v>575</v>
      </c>
      <c r="B241" s="47" t="s">
        <v>576</v>
      </c>
      <c r="C241" s="48" t="n">
        <v>88487</v>
      </c>
      <c r="D241" s="49" t="s">
        <v>539</v>
      </c>
      <c r="E241" s="50" t="s">
        <v>29</v>
      </c>
      <c r="F241" s="51" t="n">
        <v>2.45</v>
      </c>
      <c r="G241" s="52"/>
      <c r="H241" s="52"/>
      <c r="I241" s="53" t="n">
        <f aca="false">SUM(G241:H241)</f>
        <v>0</v>
      </c>
      <c r="J241" s="53" t="n">
        <f aca="false">G241*F241</f>
        <v>0</v>
      </c>
      <c r="K241" s="53" t="n">
        <f aca="false">H241*F241</f>
        <v>0</v>
      </c>
      <c r="L241" s="53" t="n">
        <f aca="false">I241*F241</f>
        <v>0</v>
      </c>
      <c r="M241" s="54" t="n">
        <f aca="false">L241*(1+$M$4)</f>
        <v>0</v>
      </c>
      <c r="N241" s="79"/>
      <c r="O241" s="80"/>
    </row>
    <row r="242" customFormat="false" ht="50.25" hidden="false" customHeight="false" outlineLevel="0" collapsed="false">
      <c r="A242" s="46" t="s">
        <v>577</v>
      </c>
      <c r="B242" s="47" t="s">
        <v>578</v>
      </c>
      <c r="C242" s="48" t="s">
        <v>579</v>
      </c>
      <c r="D242" s="49" t="s">
        <v>580</v>
      </c>
      <c r="E242" s="50" t="s">
        <v>29</v>
      </c>
      <c r="F242" s="51" t="s">
        <v>581</v>
      </c>
      <c r="G242" s="52"/>
      <c r="H242" s="52"/>
      <c r="I242" s="53" t="n">
        <f aca="false">SUM(G242:H242)</f>
        <v>0</v>
      </c>
      <c r="J242" s="53" t="n">
        <f aca="false">G242*F242</f>
        <v>0</v>
      </c>
      <c r="K242" s="53" t="n">
        <f aca="false">H242*F242</f>
        <v>0</v>
      </c>
      <c r="L242" s="53" t="n">
        <f aca="false">I242*F242</f>
        <v>0</v>
      </c>
      <c r="M242" s="54" t="n">
        <f aca="false">L242*(1+$M$4)</f>
        <v>0</v>
      </c>
      <c r="N242" s="88"/>
      <c r="O242" s="80"/>
    </row>
    <row r="243" customFormat="false" ht="69.75" hidden="false" customHeight="false" outlineLevel="0" collapsed="false">
      <c r="A243" s="46" t="s">
        <v>582</v>
      </c>
      <c r="B243" s="47" t="s">
        <v>583</v>
      </c>
      <c r="C243" s="48" t="n">
        <v>87535</v>
      </c>
      <c r="D243" s="49" t="s">
        <v>584</v>
      </c>
      <c r="E243" s="50" t="s">
        <v>29</v>
      </c>
      <c r="F243" s="51" t="s">
        <v>581</v>
      </c>
      <c r="G243" s="52"/>
      <c r="H243" s="52"/>
      <c r="I243" s="53" t="n">
        <f aca="false">SUM(G243:H243)</f>
        <v>0</v>
      </c>
      <c r="J243" s="53" t="n">
        <f aca="false">G243*F243</f>
        <v>0</v>
      </c>
      <c r="K243" s="53" t="n">
        <f aca="false">H243*F243</f>
        <v>0</v>
      </c>
      <c r="L243" s="53" t="n">
        <f aca="false">I243*F243</f>
        <v>0</v>
      </c>
      <c r="M243" s="54" t="n">
        <f aca="false">L243*(1+$M$4)</f>
        <v>0</v>
      </c>
      <c r="N243" s="88"/>
      <c r="O243" s="80"/>
    </row>
    <row r="244" customFormat="false" ht="30.75" hidden="false" customHeight="false" outlineLevel="0" collapsed="false">
      <c r="A244" s="46" t="s">
        <v>585</v>
      </c>
      <c r="B244" s="47" t="s">
        <v>586</v>
      </c>
      <c r="C244" s="48" t="n">
        <v>86889</v>
      </c>
      <c r="D244" s="49" t="s">
        <v>587</v>
      </c>
      <c r="E244" s="50" t="s">
        <v>29</v>
      </c>
      <c r="F244" s="51" t="n">
        <v>0.9</v>
      </c>
      <c r="G244" s="52"/>
      <c r="H244" s="52"/>
      <c r="I244" s="53" t="n">
        <f aca="false">SUM(G244:H244)</f>
        <v>0</v>
      </c>
      <c r="J244" s="53" t="n">
        <f aca="false">G244*F244</f>
        <v>0</v>
      </c>
      <c r="K244" s="53" t="n">
        <f aca="false">H244*F244</f>
        <v>0</v>
      </c>
      <c r="L244" s="53" t="n">
        <f aca="false">I244*F244</f>
        <v>0</v>
      </c>
      <c r="M244" s="54" t="n">
        <f aca="false">L244*(1+$M$4)</f>
        <v>0</v>
      </c>
      <c r="N244" s="79"/>
      <c r="O244" s="80"/>
    </row>
    <row r="245" customFormat="false" ht="30.75" hidden="false" customHeight="false" outlineLevel="0" collapsed="false">
      <c r="A245" s="46" t="s">
        <v>588</v>
      </c>
      <c r="B245" s="47" t="s">
        <v>589</v>
      </c>
      <c r="C245" s="48" t="n">
        <v>86889</v>
      </c>
      <c r="D245" s="49" t="s">
        <v>590</v>
      </c>
      <c r="E245" s="50" t="s">
        <v>29</v>
      </c>
      <c r="F245" s="51" t="s">
        <v>581</v>
      </c>
      <c r="G245" s="52"/>
      <c r="H245" s="52"/>
      <c r="I245" s="53" t="n">
        <f aca="false">SUM(G245:H245)</f>
        <v>0</v>
      </c>
      <c r="J245" s="53" t="n">
        <f aca="false">G245*F245</f>
        <v>0</v>
      </c>
      <c r="K245" s="53" t="n">
        <f aca="false">H245*F245</f>
        <v>0</v>
      </c>
      <c r="L245" s="53" t="n">
        <f aca="false">I245*F245</f>
        <v>0</v>
      </c>
      <c r="M245" s="54" t="n">
        <f aca="false">L245*(1+$M$4)</f>
        <v>0</v>
      </c>
      <c r="N245" s="79"/>
      <c r="O245" s="80"/>
    </row>
    <row r="246" customFormat="false" ht="12.8" hidden="false" customHeight="false" outlineLevel="0" collapsed="false">
      <c r="A246" s="63"/>
      <c r="B246" s="63"/>
      <c r="C246" s="63"/>
      <c r="D246" s="63"/>
      <c r="E246" s="63"/>
      <c r="F246" s="68"/>
      <c r="G246" s="95"/>
      <c r="H246" s="95"/>
      <c r="I246" s="63"/>
      <c r="J246" s="63"/>
      <c r="K246" s="63"/>
      <c r="L246" s="63"/>
      <c r="M246" s="63"/>
      <c r="N246" s="2"/>
      <c r="O246" s="3"/>
    </row>
    <row r="247" customFormat="false" ht="12.8" hidden="false" customHeight="true" outlineLevel="0" collapsed="false">
      <c r="A247" s="76" t="s">
        <v>591</v>
      </c>
      <c r="B247" s="76"/>
      <c r="C247" s="76"/>
      <c r="D247" s="77" t="s">
        <v>592</v>
      </c>
      <c r="E247" s="77"/>
      <c r="F247" s="77"/>
      <c r="G247" s="77"/>
      <c r="H247" s="77"/>
      <c r="I247" s="77"/>
      <c r="J247" s="78" t="n">
        <f aca="false">SUM(J248:J255)</f>
        <v>0</v>
      </c>
      <c r="K247" s="78" t="n">
        <f aca="false">SUM(K248:K255)</f>
        <v>0</v>
      </c>
      <c r="L247" s="78" t="n">
        <f aca="false">SUM(L248:L255)</f>
        <v>0</v>
      </c>
      <c r="M247" s="78" t="n">
        <f aca="false">SUM(M248:M255)</f>
        <v>0</v>
      </c>
      <c r="N247" s="96"/>
      <c r="O247" s="3"/>
    </row>
    <row r="248" customFormat="false" ht="21" hidden="false" customHeight="false" outlineLevel="0" collapsed="false">
      <c r="A248" s="46" t="s">
        <v>593</v>
      </c>
      <c r="B248" s="47" t="s">
        <v>594</v>
      </c>
      <c r="C248" s="48" t="n">
        <v>85005</v>
      </c>
      <c r="D248" s="49" t="s">
        <v>595</v>
      </c>
      <c r="E248" s="50" t="s">
        <v>29</v>
      </c>
      <c r="F248" s="51" t="n">
        <v>1.35</v>
      </c>
      <c r="G248" s="52"/>
      <c r="H248" s="52"/>
      <c r="I248" s="53" t="n">
        <f aca="false">SUM(G248:H248)</f>
        <v>0</v>
      </c>
      <c r="J248" s="53" t="n">
        <f aca="false">G248*F248</f>
        <v>0</v>
      </c>
      <c r="K248" s="53" t="n">
        <f aca="false">H248*F248</f>
        <v>0</v>
      </c>
      <c r="L248" s="53" t="n">
        <f aca="false">I248*F248</f>
        <v>0</v>
      </c>
      <c r="M248" s="54" t="n">
        <f aca="false">L248*$M$4+L248</f>
        <v>0</v>
      </c>
      <c r="N248" s="88"/>
      <c r="O248" s="80"/>
    </row>
    <row r="249" customFormat="false" ht="21" hidden="false" customHeight="false" outlineLevel="0" collapsed="false">
      <c r="A249" s="46" t="s">
        <v>596</v>
      </c>
      <c r="B249" s="47" t="s">
        <v>597</v>
      </c>
      <c r="C249" s="48" t="n">
        <v>100849</v>
      </c>
      <c r="D249" s="49" t="s">
        <v>598</v>
      </c>
      <c r="E249" s="50" t="s">
        <v>45</v>
      </c>
      <c r="F249" s="51" t="n">
        <v>2</v>
      </c>
      <c r="G249" s="52"/>
      <c r="H249" s="52"/>
      <c r="I249" s="53" t="n">
        <f aca="false">SUM(G249:H249)</f>
        <v>0</v>
      </c>
      <c r="J249" s="53" t="n">
        <f aca="false">G249*F249</f>
        <v>0</v>
      </c>
      <c r="K249" s="53" t="n">
        <f aca="false">H249*F249</f>
        <v>0</v>
      </c>
      <c r="L249" s="53" t="n">
        <f aca="false">I249*F249</f>
        <v>0</v>
      </c>
      <c r="M249" s="54" t="n">
        <f aca="false">L249*$M$4+L249</f>
        <v>0</v>
      </c>
      <c r="N249" s="88"/>
      <c r="O249" s="80"/>
    </row>
    <row r="250" customFormat="false" ht="21" hidden="false" customHeight="false" outlineLevel="0" collapsed="false">
      <c r="A250" s="46" t="s">
        <v>599</v>
      </c>
      <c r="B250" s="47" t="s">
        <v>600</v>
      </c>
      <c r="C250" s="48" t="s">
        <v>601</v>
      </c>
      <c r="D250" s="49" t="s">
        <v>602</v>
      </c>
      <c r="E250" s="50" t="s">
        <v>45</v>
      </c>
      <c r="F250" s="51" t="n">
        <v>2</v>
      </c>
      <c r="G250" s="52"/>
      <c r="H250" s="52"/>
      <c r="I250" s="53" t="n">
        <f aca="false">SUM(G250:H250)</f>
        <v>0</v>
      </c>
      <c r="J250" s="53" t="n">
        <f aca="false">G250*F250</f>
        <v>0</v>
      </c>
      <c r="K250" s="53" t="n">
        <f aca="false">H250*F250</f>
        <v>0</v>
      </c>
      <c r="L250" s="53" t="n">
        <f aca="false">I250*F250</f>
        <v>0</v>
      </c>
      <c r="M250" s="54" t="n">
        <f aca="false">L250*$M$4+L250</f>
        <v>0</v>
      </c>
      <c r="N250" s="88"/>
      <c r="O250" s="80"/>
    </row>
    <row r="251" customFormat="false" ht="40.5" hidden="false" customHeight="false" outlineLevel="0" collapsed="false">
      <c r="A251" s="46" t="s">
        <v>603</v>
      </c>
      <c r="B251" s="47" t="s">
        <v>604</v>
      </c>
      <c r="C251" s="48" t="s">
        <v>605</v>
      </c>
      <c r="D251" s="49" t="s">
        <v>606</v>
      </c>
      <c r="E251" s="50" t="s">
        <v>45</v>
      </c>
      <c r="F251" s="51" t="n">
        <v>1</v>
      </c>
      <c r="G251" s="52"/>
      <c r="H251" s="52"/>
      <c r="I251" s="53" t="n">
        <f aca="false">SUM(G251:H251)</f>
        <v>0</v>
      </c>
      <c r="J251" s="53" t="n">
        <f aca="false">G251*F251</f>
        <v>0</v>
      </c>
      <c r="K251" s="53" t="n">
        <f aca="false">H251*F251</f>
        <v>0</v>
      </c>
      <c r="L251" s="53" t="n">
        <f aca="false">I251*F251</f>
        <v>0</v>
      </c>
      <c r="M251" s="54" t="n">
        <f aca="false">L251*$M$4+L251</f>
        <v>0</v>
      </c>
      <c r="N251" s="88"/>
      <c r="O251" s="80"/>
    </row>
    <row r="252" customFormat="false" ht="21" hidden="false" customHeight="false" outlineLevel="0" collapsed="false">
      <c r="A252" s="46" t="s">
        <v>607</v>
      </c>
      <c r="B252" s="47" t="s">
        <v>608</v>
      </c>
      <c r="C252" s="48" t="s">
        <v>609</v>
      </c>
      <c r="D252" s="49" t="s">
        <v>610</v>
      </c>
      <c r="E252" s="50" t="s">
        <v>45</v>
      </c>
      <c r="F252" s="51" t="n">
        <v>1</v>
      </c>
      <c r="G252" s="52"/>
      <c r="H252" s="52"/>
      <c r="I252" s="53" t="n">
        <f aca="false">SUM(G252:H252)</f>
        <v>0</v>
      </c>
      <c r="J252" s="53" t="n">
        <f aca="false">G252*F252</f>
        <v>0</v>
      </c>
      <c r="K252" s="53" t="n">
        <f aca="false">H252*F252</f>
        <v>0</v>
      </c>
      <c r="L252" s="53" t="n">
        <f aca="false">I252*F252</f>
        <v>0</v>
      </c>
      <c r="M252" s="54" t="n">
        <f aca="false">L252*$M$4+L252</f>
        <v>0</v>
      </c>
      <c r="N252" s="88"/>
      <c r="O252" s="80"/>
    </row>
    <row r="253" customFormat="false" ht="30.75" hidden="false" customHeight="false" outlineLevel="0" collapsed="false">
      <c r="A253" s="46" t="s">
        <v>611</v>
      </c>
      <c r="B253" s="47" t="s">
        <v>612</v>
      </c>
      <c r="C253" s="48" t="n">
        <v>100870</v>
      </c>
      <c r="D253" s="49" t="s">
        <v>613</v>
      </c>
      <c r="E253" s="50" t="s">
        <v>45</v>
      </c>
      <c r="F253" s="51" t="s">
        <v>614</v>
      </c>
      <c r="G253" s="52"/>
      <c r="H253" s="52"/>
      <c r="I253" s="53" t="n">
        <f aca="false">SUM(G253:H253)</f>
        <v>0</v>
      </c>
      <c r="J253" s="53" t="n">
        <f aca="false">G253*F253</f>
        <v>0</v>
      </c>
      <c r="K253" s="53" t="n">
        <f aca="false">H253*F253</f>
        <v>0</v>
      </c>
      <c r="L253" s="53" t="n">
        <f aca="false">I253*F253</f>
        <v>0</v>
      </c>
      <c r="M253" s="54" t="n">
        <f aca="false">L253*$M$4+L253</f>
        <v>0</v>
      </c>
      <c r="N253" s="88"/>
      <c r="O253" s="80"/>
    </row>
    <row r="254" customFormat="false" ht="30.75" hidden="false" customHeight="false" outlineLevel="0" collapsed="false">
      <c r="A254" s="46" t="s">
        <v>615</v>
      </c>
      <c r="B254" s="47" t="s">
        <v>616</v>
      </c>
      <c r="C254" s="48" t="n">
        <v>100871</v>
      </c>
      <c r="D254" s="49" t="s">
        <v>617</v>
      </c>
      <c r="E254" s="50" t="s">
        <v>45</v>
      </c>
      <c r="F254" s="51" t="n">
        <v>2</v>
      </c>
      <c r="G254" s="52"/>
      <c r="H254" s="52"/>
      <c r="I254" s="53" t="n">
        <f aca="false">SUM(G254:H254)</f>
        <v>0</v>
      </c>
      <c r="J254" s="53" t="n">
        <f aca="false">G254*F254</f>
        <v>0</v>
      </c>
      <c r="K254" s="53" t="n">
        <f aca="false">H254*F254</f>
        <v>0</v>
      </c>
      <c r="L254" s="53" t="n">
        <f aca="false">I254*F254</f>
        <v>0</v>
      </c>
      <c r="M254" s="54" t="n">
        <f aca="false">L254*$M$4+L254</f>
        <v>0</v>
      </c>
      <c r="N254" s="88"/>
      <c r="O254" s="80"/>
    </row>
    <row r="255" customFormat="false" ht="30.75" hidden="false" customHeight="false" outlineLevel="0" collapsed="false">
      <c r="A255" s="46" t="s">
        <v>618</v>
      </c>
      <c r="B255" s="47" t="s">
        <v>619</v>
      </c>
      <c r="C255" s="48" t="n">
        <v>100872</v>
      </c>
      <c r="D255" s="49" t="s">
        <v>620</v>
      </c>
      <c r="E255" s="50" t="s">
        <v>45</v>
      </c>
      <c r="F255" s="51" t="n">
        <v>4</v>
      </c>
      <c r="G255" s="52"/>
      <c r="H255" s="52"/>
      <c r="I255" s="53" t="n">
        <f aca="false">SUM(G255:H255)</f>
        <v>0</v>
      </c>
      <c r="J255" s="53" t="n">
        <f aca="false">G255*F255</f>
        <v>0</v>
      </c>
      <c r="K255" s="53" t="n">
        <f aca="false">H255*F255</f>
        <v>0</v>
      </c>
      <c r="L255" s="53" t="n">
        <f aca="false">I255*F255</f>
        <v>0</v>
      </c>
      <c r="M255" s="54" t="n">
        <f aca="false">L255*$M$4+L255</f>
        <v>0</v>
      </c>
      <c r="N255" s="88"/>
      <c r="O255" s="80"/>
    </row>
    <row r="256" customFormat="false" ht="12.8" hidden="false" customHeight="false" outlineLevel="0" collapsed="false">
      <c r="A256" s="97"/>
      <c r="B256" s="97"/>
      <c r="C256" s="97"/>
      <c r="D256" s="97"/>
      <c r="E256" s="97"/>
      <c r="F256" s="98"/>
      <c r="G256" s="99"/>
      <c r="H256" s="99"/>
      <c r="I256" s="97"/>
      <c r="J256" s="97"/>
      <c r="K256" s="97"/>
      <c r="L256" s="97"/>
      <c r="M256" s="97"/>
      <c r="N256" s="100"/>
      <c r="O256" s="3"/>
    </row>
    <row r="257" customFormat="false" ht="12.8" hidden="false" customHeight="true" outlineLevel="0" collapsed="false">
      <c r="A257" s="75" t="s">
        <v>552</v>
      </c>
      <c r="B257" s="75"/>
      <c r="C257" s="75"/>
      <c r="D257" s="35" t="s">
        <v>621</v>
      </c>
      <c r="E257" s="35"/>
      <c r="F257" s="35"/>
      <c r="G257" s="35"/>
      <c r="H257" s="35"/>
      <c r="I257" s="35"/>
      <c r="J257" s="36" t="n">
        <f aca="false">SUM(J258:J267)</f>
        <v>0</v>
      </c>
      <c r="K257" s="36" t="n">
        <f aca="false">SUM(K258:K267)</f>
        <v>0</v>
      </c>
      <c r="L257" s="36" t="n">
        <f aca="false">SUM(L258:L267)</f>
        <v>0</v>
      </c>
      <c r="M257" s="36" t="n">
        <f aca="false">SUM(M258:M267)</f>
        <v>0</v>
      </c>
      <c r="N257" s="101" t="n">
        <f aca="false">M257</f>
        <v>0</v>
      </c>
      <c r="O257" s="3"/>
    </row>
    <row r="258" customFormat="false" ht="21" hidden="false" customHeight="false" outlineLevel="0" collapsed="false">
      <c r="A258" s="46" t="s">
        <v>622</v>
      </c>
      <c r="B258" s="47" t="s">
        <v>67</v>
      </c>
      <c r="C258" s="48" t="n">
        <v>97645</v>
      </c>
      <c r="D258" s="49" t="s">
        <v>68</v>
      </c>
      <c r="E258" s="50" t="s">
        <v>29</v>
      </c>
      <c r="F258" s="51" t="n">
        <f aca="false">2*1.8*1.1</f>
        <v>3.96</v>
      </c>
      <c r="G258" s="52"/>
      <c r="H258" s="52"/>
      <c r="I258" s="53" t="n">
        <f aca="false">SUM(G258:H258)</f>
        <v>0</v>
      </c>
      <c r="J258" s="53" t="n">
        <f aca="false">G258*F258</f>
        <v>0</v>
      </c>
      <c r="K258" s="53" t="n">
        <f aca="false">H258*F258</f>
        <v>0</v>
      </c>
      <c r="L258" s="53" t="n">
        <f aca="false">I258*F258</f>
        <v>0</v>
      </c>
      <c r="M258" s="54" t="n">
        <f aca="false">L258*(1+$M$4)</f>
        <v>0</v>
      </c>
      <c r="N258" s="100"/>
      <c r="O258" s="3"/>
    </row>
    <row r="259" customFormat="false" ht="60" hidden="false" customHeight="false" outlineLevel="0" collapsed="false">
      <c r="A259" s="46" t="s">
        <v>623</v>
      </c>
      <c r="B259" s="47" t="s">
        <v>624</v>
      </c>
      <c r="C259" s="48" t="n">
        <v>87479</v>
      </c>
      <c r="D259" s="49" t="s">
        <v>71</v>
      </c>
      <c r="E259" s="50" t="s">
        <v>29</v>
      </c>
      <c r="F259" s="51" t="n">
        <v>3.96</v>
      </c>
      <c r="G259" s="52"/>
      <c r="H259" s="52"/>
      <c r="I259" s="53" t="n">
        <f aca="false">SUM(G259,H259)</f>
        <v>0</v>
      </c>
      <c r="J259" s="53" t="n">
        <f aca="false">G259*F259</f>
        <v>0</v>
      </c>
      <c r="K259" s="53" t="n">
        <f aca="false">H259*F259</f>
        <v>0</v>
      </c>
      <c r="L259" s="53" t="n">
        <f aca="false">I259*F259</f>
        <v>0</v>
      </c>
      <c r="M259" s="54" t="n">
        <f aca="false">L259*$M$4+L259</f>
        <v>0</v>
      </c>
      <c r="N259" s="100"/>
      <c r="O259" s="3"/>
    </row>
    <row r="260" customFormat="false" ht="40.5" hidden="false" customHeight="false" outlineLevel="0" collapsed="false">
      <c r="A260" s="46" t="s">
        <v>625</v>
      </c>
      <c r="B260" s="47" t="s">
        <v>624</v>
      </c>
      <c r="C260" s="48" t="n">
        <v>87879</v>
      </c>
      <c r="D260" s="49" t="s">
        <v>73</v>
      </c>
      <c r="E260" s="50" t="s">
        <v>29</v>
      </c>
      <c r="F260" s="51" t="n">
        <f aca="false">2*F259</f>
        <v>7.92</v>
      </c>
      <c r="G260" s="52"/>
      <c r="H260" s="52"/>
      <c r="I260" s="53" t="n">
        <f aca="false">SUM(G260:H260)</f>
        <v>0</v>
      </c>
      <c r="J260" s="53" t="n">
        <f aca="false">G260*F260</f>
        <v>0</v>
      </c>
      <c r="K260" s="53" t="n">
        <f aca="false">H260*F260</f>
        <v>0</v>
      </c>
      <c r="L260" s="53" t="n">
        <f aca="false">I260*F260</f>
        <v>0</v>
      </c>
      <c r="M260" s="54" t="n">
        <f aca="false">L260*(1+$M$4)</f>
        <v>0</v>
      </c>
      <c r="N260" s="100"/>
      <c r="O260" s="3"/>
    </row>
    <row r="261" customFormat="false" ht="50.25" hidden="false" customHeight="false" outlineLevel="0" collapsed="false">
      <c r="A261" s="46" t="s">
        <v>626</v>
      </c>
      <c r="B261" s="47" t="s">
        <v>627</v>
      </c>
      <c r="C261" s="48" t="n">
        <v>87794</v>
      </c>
      <c r="D261" s="49" t="s">
        <v>75</v>
      </c>
      <c r="E261" s="50" t="s">
        <v>29</v>
      </c>
      <c r="F261" s="51" t="n">
        <f aca="false">F260</f>
        <v>7.92</v>
      </c>
      <c r="G261" s="52"/>
      <c r="H261" s="52"/>
      <c r="I261" s="53" t="n">
        <f aca="false">SUM(G261:H261)</f>
        <v>0</v>
      </c>
      <c r="J261" s="53" t="n">
        <f aca="false">G261*F261</f>
        <v>0</v>
      </c>
      <c r="K261" s="53" t="n">
        <f aca="false">H261*F261</f>
        <v>0</v>
      </c>
      <c r="L261" s="53" t="n">
        <f aca="false">I261*F261</f>
        <v>0</v>
      </c>
      <c r="M261" s="54" t="n">
        <f aca="false">L261*(1+$M$4)</f>
        <v>0</v>
      </c>
      <c r="N261" s="100"/>
      <c r="O261" s="3"/>
    </row>
    <row r="262" customFormat="false" ht="30.75" hidden="false" customHeight="false" outlineLevel="0" collapsed="false">
      <c r="A262" s="46" t="s">
        <v>628</v>
      </c>
      <c r="B262" s="47" t="s">
        <v>627</v>
      </c>
      <c r="C262" s="48" t="s">
        <v>77</v>
      </c>
      <c r="D262" s="49" t="s">
        <v>78</v>
      </c>
      <c r="E262" s="50" t="s">
        <v>29</v>
      </c>
      <c r="F262" s="51" t="n">
        <f aca="false">F261</f>
        <v>7.92</v>
      </c>
      <c r="G262" s="52"/>
      <c r="H262" s="52"/>
      <c r="I262" s="53" t="n">
        <f aca="false">SUM(G262:H262)</f>
        <v>0</v>
      </c>
      <c r="J262" s="53" t="n">
        <f aca="false">G262*F262</f>
        <v>0</v>
      </c>
      <c r="K262" s="53" t="n">
        <f aca="false">H262*F262</f>
        <v>0</v>
      </c>
      <c r="L262" s="53" t="n">
        <f aca="false">I262*F262</f>
        <v>0</v>
      </c>
      <c r="M262" s="54" t="n">
        <f aca="false">L262*(1+$M$4)</f>
        <v>0</v>
      </c>
      <c r="N262" s="100"/>
      <c r="O262" s="3"/>
    </row>
    <row r="263" customFormat="false" ht="30.75" hidden="false" customHeight="false" outlineLevel="0" collapsed="false">
      <c r="A263" s="46" t="s">
        <v>629</v>
      </c>
      <c r="B263" s="47" t="s">
        <v>630</v>
      </c>
      <c r="C263" s="48" t="n">
        <v>97634</v>
      </c>
      <c r="D263" s="49" t="s">
        <v>208</v>
      </c>
      <c r="E263" s="50" t="s">
        <v>29</v>
      </c>
      <c r="F263" s="51" t="n">
        <f aca="false">1.8*12.5</f>
        <v>22.5</v>
      </c>
      <c r="G263" s="52"/>
      <c r="H263" s="52"/>
      <c r="I263" s="53" t="n">
        <f aca="false">SUM(G263:H263)</f>
        <v>0</v>
      </c>
      <c r="J263" s="53" t="n">
        <f aca="false">G263*F263</f>
        <v>0</v>
      </c>
      <c r="K263" s="53" t="n">
        <f aca="false">H263*F263</f>
        <v>0</v>
      </c>
      <c r="L263" s="53" t="n">
        <f aca="false">I263*F263</f>
        <v>0</v>
      </c>
      <c r="M263" s="54" t="n">
        <f aca="false">L263*(1+$M$4)</f>
        <v>0</v>
      </c>
      <c r="N263" s="100"/>
      <c r="O263" s="3"/>
    </row>
    <row r="264" customFormat="false" ht="50.25" hidden="false" customHeight="false" outlineLevel="0" collapsed="false">
      <c r="A264" s="46" t="s">
        <v>631</v>
      </c>
      <c r="B264" s="47" t="s">
        <v>632</v>
      </c>
      <c r="C264" s="48" t="s">
        <v>299</v>
      </c>
      <c r="D264" s="49" t="s">
        <v>300</v>
      </c>
      <c r="E264" s="50" t="s">
        <v>29</v>
      </c>
      <c r="F264" s="51" t="s">
        <v>633</v>
      </c>
      <c r="G264" s="52"/>
      <c r="H264" s="52"/>
      <c r="I264" s="53" t="n">
        <f aca="false">SUM(G264:H264)</f>
        <v>0</v>
      </c>
      <c r="J264" s="53" t="n">
        <f aca="false">G264*F264</f>
        <v>0</v>
      </c>
      <c r="K264" s="53" t="n">
        <f aca="false">H264*F264</f>
        <v>0</v>
      </c>
      <c r="L264" s="53" t="n">
        <f aca="false">I264*F264</f>
        <v>0</v>
      </c>
      <c r="M264" s="54" t="n">
        <f aca="false">L264*(1+$M$4)</f>
        <v>0</v>
      </c>
      <c r="N264" s="100"/>
      <c r="O264" s="3"/>
    </row>
    <row r="265" customFormat="false" ht="40.5" hidden="false" customHeight="false" outlineLevel="0" collapsed="false">
      <c r="A265" s="46" t="s">
        <v>634</v>
      </c>
      <c r="B265" s="47" t="s">
        <v>635</v>
      </c>
      <c r="C265" s="48" t="s">
        <v>211</v>
      </c>
      <c r="D265" s="49" t="s">
        <v>212</v>
      </c>
      <c r="E265" s="50" t="s">
        <v>29</v>
      </c>
      <c r="F265" s="51" t="s">
        <v>636</v>
      </c>
      <c r="G265" s="52"/>
      <c r="H265" s="52"/>
      <c r="I265" s="53" t="n">
        <f aca="false">SUM(G265:H265)</f>
        <v>0</v>
      </c>
      <c r="J265" s="53" t="n">
        <f aca="false">G265*F265</f>
        <v>0</v>
      </c>
      <c r="K265" s="53" t="n">
        <f aca="false">H265*F265</f>
        <v>0</v>
      </c>
      <c r="L265" s="53" t="n">
        <f aca="false">I265*F265</f>
        <v>0</v>
      </c>
      <c r="M265" s="54" t="n">
        <f aca="false">L265*(1+$M$4)</f>
        <v>0</v>
      </c>
      <c r="N265" s="100"/>
      <c r="O265" s="3"/>
    </row>
    <row r="266" customFormat="false" ht="30.75" hidden="false" customHeight="false" outlineLevel="0" collapsed="false">
      <c r="A266" s="46" t="s">
        <v>637</v>
      </c>
      <c r="B266" s="47" t="s">
        <v>635</v>
      </c>
      <c r="C266" s="48" t="s">
        <v>200</v>
      </c>
      <c r="D266" s="49" t="s">
        <v>201</v>
      </c>
      <c r="E266" s="50" t="s">
        <v>57</v>
      </c>
      <c r="F266" s="51" t="s">
        <v>638</v>
      </c>
      <c r="G266" s="52"/>
      <c r="H266" s="52"/>
      <c r="I266" s="53" t="n">
        <f aca="false">SUM(G266:H266)</f>
        <v>0</v>
      </c>
      <c r="J266" s="53" t="n">
        <f aca="false">G266*F266</f>
        <v>0</v>
      </c>
      <c r="K266" s="53" t="n">
        <f aca="false">H266*F266</f>
        <v>0</v>
      </c>
      <c r="L266" s="53" t="n">
        <f aca="false">I266*F266</f>
        <v>0</v>
      </c>
      <c r="M266" s="54" t="n">
        <f aca="false">L266*(1+$M$4)</f>
        <v>0</v>
      </c>
      <c r="N266" s="100"/>
      <c r="O266" s="3"/>
    </row>
    <row r="267" customFormat="false" ht="21" hidden="false" customHeight="false" outlineLevel="0" collapsed="false">
      <c r="A267" s="46" t="s">
        <v>639</v>
      </c>
      <c r="B267" s="47" t="s">
        <v>305</v>
      </c>
      <c r="C267" s="48" t="s">
        <v>306</v>
      </c>
      <c r="D267" s="49" t="s">
        <v>307</v>
      </c>
      <c r="E267" s="50" t="s">
        <v>29</v>
      </c>
      <c r="F267" s="51" t="n">
        <f aca="false">18.14*3</f>
        <v>54.42</v>
      </c>
      <c r="G267" s="52"/>
      <c r="H267" s="52"/>
      <c r="I267" s="53" t="n">
        <f aca="false">SUM(G267:H267)</f>
        <v>0</v>
      </c>
      <c r="J267" s="53" t="n">
        <f aca="false">G267*F267</f>
        <v>0</v>
      </c>
      <c r="K267" s="53" t="n">
        <f aca="false">H267*F267</f>
        <v>0</v>
      </c>
      <c r="L267" s="53" t="n">
        <f aca="false">I267*F267</f>
        <v>0</v>
      </c>
      <c r="M267" s="54" t="n">
        <f aca="false">L267*(1+$M$4)</f>
        <v>0</v>
      </c>
      <c r="N267" s="100"/>
      <c r="O267" s="3"/>
    </row>
    <row r="268" customFormat="false" ht="12.8" hidden="false" customHeight="false" outlineLevel="0" collapsed="false">
      <c r="A268" s="97"/>
      <c r="B268" s="97"/>
      <c r="C268" s="97"/>
      <c r="D268" s="97"/>
      <c r="E268" s="97"/>
      <c r="F268" s="98"/>
      <c r="G268" s="99"/>
      <c r="H268" s="99"/>
      <c r="I268" s="97"/>
      <c r="J268" s="97"/>
      <c r="K268" s="97"/>
      <c r="L268" s="97"/>
      <c r="M268" s="97"/>
      <c r="N268" s="100"/>
      <c r="O268" s="3"/>
    </row>
    <row r="269" customFormat="false" ht="12.8" hidden="false" customHeight="true" outlineLevel="0" collapsed="false">
      <c r="A269" s="75" t="s">
        <v>640</v>
      </c>
      <c r="B269" s="75"/>
      <c r="C269" s="75"/>
      <c r="D269" s="35" t="s">
        <v>641</v>
      </c>
      <c r="E269" s="35"/>
      <c r="F269" s="35"/>
      <c r="G269" s="35"/>
      <c r="H269" s="35"/>
      <c r="I269" s="35"/>
      <c r="J269" s="36" t="n">
        <f aca="false">SUM(J270:J273)</f>
        <v>0</v>
      </c>
      <c r="K269" s="36" t="n">
        <f aca="false">SUM(K270:K273)</f>
        <v>0</v>
      </c>
      <c r="L269" s="36" t="n">
        <f aca="false">SUM(L270:L273)</f>
        <v>0</v>
      </c>
      <c r="M269" s="36" t="n">
        <f aca="false">SUM(M270:M273)</f>
        <v>0</v>
      </c>
      <c r="N269" s="22" t="n">
        <f aca="false">M269</f>
        <v>0</v>
      </c>
      <c r="O269" s="3"/>
    </row>
    <row r="270" customFormat="false" ht="60" hidden="false" customHeight="false" outlineLevel="0" collapsed="false">
      <c r="A270" s="46" t="s">
        <v>642</v>
      </c>
      <c r="B270" s="47" t="s">
        <v>643</v>
      </c>
      <c r="C270" s="48" t="s">
        <v>644</v>
      </c>
      <c r="D270" s="49" t="s">
        <v>645</v>
      </c>
      <c r="E270" s="50" t="s">
        <v>29</v>
      </c>
      <c r="F270" s="51" t="n">
        <v>2</v>
      </c>
      <c r="G270" s="52"/>
      <c r="H270" s="52"/>
      <c r="I270" s="53" t="n">
        <f aca="false">SUM(G270:H270)</f>
        <v>0</v>
      </c>
      <c r="J270" s="53" t="n">
        <f aca="false">G270*F270</f>
        <v>0</v>
      </c>
      <c r="K270" s="53" t="n">
        <f aca="false">H270*F270</f>
        <v>0</v>
      </c>
      <c r="L270" s="53" t="n">
        <f aca="false">I270*F270</f>
        <v>0</v>
      </c>
      <c r="M270" s="54" t="n">
        <f aca="false">L270*(1+$M$4)</f>
        <v>0</v>
      </c>
      <c r="N270" s="2"/>
      <c r="O270" s="3"/>
    </row>
    <row r="271" customFormat="false" ht="40.5" hidden="false" customHeight="false" outlineLevel="0" collapsed="false">
      <c r="A271" s="46" t="s">
        <v>646</v>
      </c>
      <c r="B271" s="47" t="s">
        <v>643</v>
      </c>
      <c r="C271" s="48" t="n">
        <v>87879</v>
      </c>
      <c r="D271" s="49" t="s">
        <v>73</v>
      </c>
      <c r="E271" s="50" t="s">
        <v>29</v>
      </c>
      <c r="F271" s="51" t="n">
        <v>4</v>
      </c>
      <c r="G271" s="52"/>
      <c r="H271" s="52"/>
      <c r="I271" s="53" t="n">
        <f aca="false">SUM(G271:H271)</f>
        <v>0</v>
      </c>
      <c r="J271" s="53" t="n">
        <f aca="false">G271*F271</f>
        <v>0</v>
      </c>
      <c r="K271" s="53" t="n">
        <f aca="false">H271*F271</f>
        <v>0</v>
      </c>
      <c r="L271" s="53" t="n">
        <f aca="false">I271*F271</f>
        <v>0</v>
      </c>
      <c r="M271" s="54" t="n">
        <f aca="false">L271*(1+$M$4)</f>
        <v>0</v>
      </c>
      <c r="N271" s="2"/>
      <c r="O271" s="3"/>
    </row>
    <row r="272" customFormat="false" ht="50.25" hidden="false" customHeight="false" outlineLevel="0" collapsed="false">
      <c r="A272" s="46" t="s">
        <v>647</v>
      </c>
      <c r="B272" s="47" t="s">
        <v>643</v>
      </c>
      <c r="C272" s="48" t="n">
        <v>87794</v>
      </c>
      <c r="D272" s="49" t="s">
        <v>75</v>
      </c>
      <c r="E272" s="50" t="s">
        <v>29</v>
      </c>
      <c r="F272" s="51" t="n">
        <v>4</v>
      </c>
      <c r="G272" s="52"/>
      <c r="H272" s="52"/>
      <c r="I272" s="53" t="n">
        <f aca="false">SUM(G272:H272)</f>
        <v>0</v>
      </c>
      <c r="J272" s="53" t="n">
        <f aca="false">G272*F272</f>
        <v>0</v>
      </c>
      <c r="K272" s="53" t="n">
        <f aca="false">H272*F272</f>
        <v>0</v>
      </c>
      <c r="L272" s="53" t="n">
        <f aca="false">I272*F272</f>
        <v>0</v>
      </c>
      <c r="M272" s="54" t="n">
        <f aca="false">L272*(1+$M$4)</f>
        <v>0</v>
      </c>
      <c r="N272" s="2"/>
      <c r="O272" s="3"/>
    </row>
    <row r="273" customFormat="false" ht="30.75" hidden="false" customHeight="false" outlineLevel="0" collapsed="false">
      <c r="A273" s="46" t="s">
        <v>648</v>
      </c>
      <c r="B273" s="47" t="s">
        <v>643</v>
      </c>
      <c r="C273" s="48" t="s">
        <v>77</v>
      </c>
      <c r="D273" s="49" t="s">
        <v>78</v>
      </c>
      <c r="E273" s="50" t="s">
        <v>29</v>
      </c>
      <c r="F273" s="51" t="n">
        <f aca="false">F272</f>
        <v>4</v>
      </c>
      <c r="G273" s="52"/>
      <c r="H273" s="52"/>
      <c r="I273" s="53" t="n">
        <f aca="false">SUM(G273:H273)</f>
        <v>0</v>
      </c>
      <c r="J273" s="53" t="n">
        <f aca="false">G273*F273</f>
        <v>0</v>
      </c>
      <c r="K273" s="53" t="n">
        <f aca="false">H273*F273</f>
        <v>0</v>
      </c>
      <c r="L273" s="53" t="n">
        <f aca="false">I273*F273</f>
        <v>0</v>
      </c>
      <c r="M273" s="54" t="n">
        <f aca="false">L273*(1+$M$4)</f>
        <v>0</v>
      </c>
      <c r="N273" s="2"/>
      <c r="O273" s="3"/>
    </row>
    <row r="274" customFormat="false" ht="12.8" hidden="false" customHeight="false" outlineLevel="0" collapsed="false">
      <c r="A274" s="63"/>
      <c r="B274" s="64"/>
      <c r="C274" s="65"/>
      <c r="D274" s="66"/>
      <c r="E274" s="67"/>
      <c r="F274" s="68"/>
      <c r="G274" s="102"/>
      <c r="H274" s="102"/>
      <c r="I274" s="71"/>
      <c r="J274" s="71"/>
      <c r="K274" s="71"/>
      <c r="L274" s="71"/>
      <c r="M274" s="72"/>
      <c r="N274" s="2"/>
      <c r="O274" s="3"/>
    </row>
    <row r="275" customFormat="false" ht="12.8" hidden="false" customHeight="true" outlineLevel="0" collapsed="false">
      <c r="A275" s="75" t="s">
        <v>614</v>
      </c>
      <c r="B275" s="75"/>
      <c r="C275" s="75"/>
      <c r="D275" s="35" t="s">
        <v>649</v>
      </c>
      <c r="E275" s="35"/>
      <c r="F275" s="35"/>
      <c r="G275" s="35"/>
      <c r="H275" s="35"/>
      <c r="I275" s="35"/>
      <c r="J275" s="36" t="n">
        <f aca="false">J276+J295</f>
        <v>0</v>
      </c>
      <c r="K275" s="36" t="n">
        <f aca="false">K276+K295</f>
        <v>0</v>
      </c>
      <c r="L275" s="36" t="n">
        <f aca="false">L276+L295</f>
        <v>0</v>
      </c>
      <c r="M275" s="36" t="n">
        <f aca="false">M276+M295</f>
        <v>0</v>
      </c>
      <c r="N275" s="22" t="n">
        <f aca="false">M275</f>
        <v>0</v>
      </c>
      <c r="O275" s="3"/>
    </row>
    <row r="276" customFormat="false" ht="12.8" hidden="false" customHeight="true" outlineLevel="0" collapsed="false">
      <c r="A276" s="43" t="s">
        <v>650</v>
      </c>
      <c r="B276" s="43"/>
      <c r="C276" s="43"/>
      <c r="D276" s="44" t="s">
        <v>25</v>
      </c>
      <c r="E276" s="44"/>
      <c r="F276" s="44"/>
      <c r="G276" s="44"/>
      <c r="H276" s="44"/>
      <c r="I276" s="44"/>
      <c r="J276" s="45" t="n">
        <f aca="false">SUM(J277:J293)</f>
        <v>0</v>
      </c>
      <c r="K276" s="45" t="n">
        <f aca="false">SUM(K277:K293)</f>
        <v>0</v>
      </c>
      <c r="L276" s="45" t="n">
        <f aca="false">SUM(L277:L293)</f>
        <v>0</v>
      </c>
      <c r="M276" s="45" t="n">
        <f aca="false">SUM(M277:M293)</f>
        <v>0</v>
      </c>
      <c r="N276" s="2"/>
      <c r="O276" s="3"/>
    </row>
    <row r="277" customFormat="false" ht="30.75" hidden="false" customHeight="false" outlineLevel="0" collapsed="false">
      <c r="A277" s="46" t="s">
        <v>651</v>
      </c>
      <c r="B277" s="47" t="s">
        <v>652</v>
      </c>
      <c r="C277" s="48" t="n">
        <v>97631</v>
      </c>
      <c r="D277" s="49" t="s">
        <v>183</v>
      </c>
      <c r="E277" s="50" t="s">
        <v>29</v>
      </c>
      <c r="F277" s="51" t="n">
        <f aca="false">2*2*3*(0.3+0.3)</f>
        <v>7.2</v>
      </c>
      <c r="G277" s="52"/>
      <c r="H277" s="52"/>
      <c r="I277" s="53" t="n">
        <f aca="false">SUM(G277:H277)</f>
        <v>0</v>
      </c>
      <c r="J277" s="53" t="n">
        <f aca="false">G277*F277</f>
        <v>0</v>
      </c>
      <c r="K277" s="53" t="n">
        <f aca="false">H277*F277</f>
        <v>0</v>
      </c>
      <c r="L277" s="53" t="n">
        <f aca="false">I277*F277</f>
        <v>0</v>
      </c>
      <c r="M277" s="54" t="n">
        <f aca="false">L277*$M$4+L277</f>
        <v>0</v>
      </c>
      <c r="N277" s="2"/>
      <c r="O277" s="3"/>
    </row>
    <row r="278" customFormat="false" ht="40.5" hidden="false" customHeight="false" outlineLevel="0" collapsed="false">
      <c r="A278" s="46" t="s">
        <v>653</v>
      </c>
      <c r="B278" s="47" t="s">
        <v>654</v>
      </c>
      <c r="C278" s="48" t="n">
        <v>87879</v>
      </c>
      <c r="D278" s="49" t="s">
        <v>73</v>
      </c>
      <c r="E278" s="50" t="s">
        <v>29</v>
      </c>
      <c r="F278" s="51" t="n">
        <f aca="false">F277</f>
        <v>7.2</v>
      </c>
      <c r="G278" s="52"/>
      <c r="H278" s="52"/>
      <c r="I278" s="53" t="n">
        <f aca="false">SUM(G278:H278)</f>
        <v>0</v>
      </c>
      <c r="J278" s="53" t="n">
        <f aca="false">G278*F278</f>
        <v>0</v>
      </c>
      <c r="K278" s="53" t="n">
        <f aca="false">H278*F278</f>
        <v>0</v>
      </c>
      <c r="L278" s="53" t="n">
        <f aca="false">I278*F278</f>
        <v>0</v>
      </c>
      <c r="M278" s="54" t="n">
        <f aca="false">L278*(1+$M$4)</f>
        <v>0</v>
      </c>
      <c r="N278" s="2"/>
      <c r="O278" s="3"/>
    </row>
    <row r="279" customFormat="false" ht="66" hidden="false" customHeight="false" outlineLevel="0" collapsed="false">
      <c r="A279" s="46" t="s">
        <v>655</v>
      </c>
      <c r="B279" s="47" t="s">
        <v>656</v>
      </c>
      <c r="C279" s="48" t="n">
        <v>87775</v>
      </c>
      <c r="D279" s="49" t="s">
        <v>185</v>
      </c>
      <c r="E279" s="50" t="s">
        <v>29</v>
      </c>
      <c r="F279" s="51" t="n">
        <f aca="false">F277</f>
        <v>7.2</v>
      </c>
      <c r="G279" s="52"/>
      <c r="H279" s="52"/>
      <c r="I279" s="53" t="n">
        <f aca="false">SUM(G279:H279)</f>
        <v>0</v>
      </c>
      <c r="J279" s="53" t="n">
        <f aca="false">G279*F279</f>
        <v>0</v>
      </c>
      <c r="K279" s="53" t="n">
        <f aca="false">H279*F279</f>
        <v>0</v>
      </c>
      <c r="L279" s="53" t="n">
        <f aca="false">I279*F279</f>
        <v>0</v>
      </c>
      <c r="M279" s="54" t="n">
        <f aca="false">L279*$M$4+L279</f>
        <v>0</v>
      </c>
      <c r="N279" s="2"/>
      <c r="O279" s="3"/>
    </row>
    <row r="280" customFormat="false" ht="30.75" hidden="false" customHeight="false" outlineLevel="0" collapsed="false">
      <c r="A280" s="46" t="s">
        <v>657</v>
      </c>
      <c r="B280" s="47" t="s">
        <v>658</v>
      </c>
      <c r="C280" s="48" t="s">
        <v>77</v>
      </c>
      <c r="D280" s="49" t="s">
        <v>78</v>
      </c>
      <c r="E280" s="50" t="s">
        <v>29</v>
      </c>
      <c r="F280" s="51" t="n">
        <f aca="false">F279</f>
        <v>7.2</v>
      </c>
      <c r="G280" s="52"/>
      <c r="H280" s="52"/>
      <c r="I280" s="53" t="n">
        <f aca="false">SUM(G280:H280)</f>
        <v>0</v>
      </c>
      <c r="J280" s="53" t="n">
        <f aca="false">G280*F280</f>
        <v>0</v>
      </c>
      <c r="K280" s="53" t="n">
        <f aca="false">H280*F280</f>
        <v>0</v>
      </c>
      <c r="L280" s="53" t="n">
        <f aca="false">I280*F280</f>
        <v>0</v>
      </c>
      <c r="M280" s="54" t="n">
        <f aca="false">L280*(1+$M$4)</f>
        <v>0</v>
      </c>
      <c r="N280" s="2"/>
      <c r="O280" s="3"/>
    </row>
    <row r="281" customFormat="false" ht="21" hidden="false" customHeight="false" outlineLevel="0" collapsed="false">
      <c r="A281" s="46" t="s">
        <v>659</v>
      </c>
      <c r="B281" s="47" t="s">
        <v>252</v>
      </c>
      <c r="C281" s="48" t="n">
        <v>97645</v>
      </c>
      <c r="D281" s="49" t="s">
        <v>68</v>
      </c>
      <c r="E281" s="50" t="s">
        <v>29</v>
      </c>
      <c r="F281" s="51" t="n">
        <f aca="false">2*1.1*2.5</f>
        <v>5.5</v>
      </c>
      <c r="G281" s="52"/>
      <c r="H281" s="52"/>
      <c r="I281" s="53" t="n">
        <f aca="false">SUM(G281:H281)</f>
        <v>0</v>
      </c>
      <c r="J281" s="53" t="n">
        <f aca="false">G281*F281</f>
        <v>0</v>
      </c>
      <c r="K281" s="53" t="n">
        <f aca="false">H281*F281</f>
        <v>0</v>
      </c>
      <c r="L281" s="53" t="n">
        <f aca="false">I281*F281</f>
        <v>0</v>
      </c>
      <c r="M281" s="54" t="n">
        <f aca="false">L281*(1+$M$4)</f>
        <v>0</v>
      </c>
      <c r="N281" s="2"/>
      <c r="O281" s="3"/>
    </row>
    <row r="282" customFormat="false" ht="30.75" hidden="false" customHeight="false" outlineLevel="0" collapsed="false">
      <c r="A282" s="46" t="s">
        <v>660</v>
      </c>
      <c r="B282" s="47" t="s">
        <v>661</v>
      </c>
      <c r="C282" s="48" t="n">
        <v>97625</v>
      </c>
      <c r="D282" s="49" t="s">
        <v>164</v>
      </c>
      <c r="E282" s="50" t="s">
        <v>165</v>
      </c>
      <c r="F282" s="51" t="n">
        <f aca="false">2*3*0.2*0.15*3</f>
        <v>0.54</v>
      </c>
      <c r="G282" s="52"/>
      <c r="H282" s="52"/>
      <c r="I282" s="53" t="n">
        <f aca="false">SUM(G282:H282)</f>
        <v>0</v>
      </c>
      <c r="J282" s="53" t="n">
        <f aca="false">G282*F282</f>
        <v>0</v>
      </c>
      <c r="K282" s="53" t="n">
        <f aca="false">H282*F282</f>
        <v>0</v>
      </c>
      <c r="L282" s="53" t="n">
        <f aca="false">I282*F282</f>
        <v>0</v>
      </c>
      <c r="M282" s="54" t="n">
        <f aca="false">L282*(1+$M$4)</f>
        <v>0</v>
      </c>
      <c r="N282" s="2"/>
      <c r="O282" s="3"/>
    </row>
    <row r="283" customFormat="false" ht="30.75" hidden="false" customHeight="false" outlineLevel="0" collapsed="false">
      <c r="A283" s="46" t="s">
        <v>662</v>
      </c>
      <c r="B283" s="47" t="s">
        <v>663</v>
      </c>
      <c r="C283" s="48" t="s">
        <v>168</v>
      </c>
      <c r="D283" s="49" t="s">
        <v>169</v>
      </c>
      <c r="E283" s="50" t="s">
        <v>57</v>
      </c>
      <c r="F283" s="51" t="n">
        <v>23.75</v>
      </c>
      <c r="G283" s="52"/>
      <c r="H283" s="52"/>
      <c r="I283" s="53" t="n">
        <f aca="false">SUM(G283:H283)</f>
        <v>0</v>
      </c>
      <c r="J283" s="53" t="n">
        <f aca="false">G283*F283</f>
        <v>0</v>
      </c>
      <c r="K283" s="53" t="n">
        <f aca="false">H283*F283</f>
        <v>0</v>
      </c>
      <c r="L283" s="53" t="n">
        <f aca="false">I283*F283</f>
        <v>0</v>
      </c>
      <c r="M283" s="54" t="n">
        <f aca="false">L283*$M$4+L283</f>
        <v>0</v>
      </c>
      <c r="N283" s="2"/>
      <c r="O283" s="3"/>
    </row>
    <row r="284" customFormat="false" ht="50.25" hidden="false" customHeight="false" outlineLevel="0" collapsed="false">
      <c r="A284" s="46" t="s">
        <v>664</v>
      </c>
      <c r="B284" s="47" t="s">
        <v>665</v>
      </c>
      <c r="C284" s="48" t="s">
        <v>176</v>
      </c>
      <c r="D284" s="49" t="s">
        <v>177</v>
      </c>
      <c r="E284" s="50" t="s">
        <v>29</v>
      </c>
      <c r="F284" s="51" t="n">
        <f aca="false">3*2.5*1.1</f>
        <v>8.25</v>
      </c>
      <c r="G284" s="52"/>
      <c r="H284" s="52"/>
      <c r="I284" s="53" t="n">
        <f aca="false">SUM(G284:H284)</f>
        <v>0</v>
      </c>
      <c r="J284" s="53" t="n">
        <f aca="false">G284*F284</f>
        <v>0</v>
      </c>
      <c r="K284" s="53" t="n">
        <f aca="false">H284*F284</f>
        <v>0</v>
      </c>
      <c r="L284" s="53" t="n">
        <f aca="false">I284*F284</f>
        <v>0</v>
      </c>
      <c r="M284" s="54" t="n">
        <f aca="false">L284*$M$4+L284</f>
        <v>0</v>
      </c>
      <c r="N284" s="2"/>
      <c r="O284" s="3"/>
    </row>
    <row r="285" customFormat="false" ht="21" hidden="false" customHeight="false" outlineLevel="0" collapsed="false">
      <c r="A285" s="46" t="s">
        <v>666</v>
      </c>
      <c r="B285" s="47" t="s">
        <v>667</v>
      </c>
      <c r="C285" s="48" t="s">
        <v>668</v>
      </c>
      <c r="D285" s="49" t="s">
        <v>669</v>
      </c>
      <c r="E285" s="50" t="s">
        <v>57</v>
      </c>
      <c r="F285" s="51" t="n">
        <f aca="false">3.85*2+14.75</f>
        <v>22.45</v>
      </c>
      <c r="G285" s="52"/>
      <c r="H285" s="52"/>
      <c r="I285" s="53" t="n">
        <f aca="false">SUM(G285:H285)</f>
        <v>0</v>
      </c>
      <c r="J285" s="53" t="n">
        <f aca="false">G285*F285</f>
        <v>0</v>
      </c>
      <c r="K285" s="53" t="n">
        <f aca="false">H285*F285</f>
        <v>0</v>
      </c>
      <c r="L285" s="53" t="n">
        <f aca="false">I285*F285</f>
        <v>0</v>
      </c>
      <c r="M285" s="54" t="n">
        <f aca="false">L285*(1+$M$4)</f>
        <v>0</v>
      </c>
      <c r="N285" s="2"/>
      <c r="O285" s="3"/>
    </row>
    <row r="286" customFormat="false" ht="40.5" hidden="false" customHeight="false" outlineLevel="0" collapsed="false">
      <c r="A286" s="46" t="s">
        <v>670</v>
      </c>
      <c r="B286" s="47" t="s">
        <v>671</v>
      </c>
      <c r="C286" s="48" t="n">
        <v>87879</v>
      </c>
      <c r="D286" s="49" t="s">
        <v>73</v>
      </c>
      <c r="E286" s="50" t="s">
        <v>29</v>
      </c>
      <c r="F286" s="51" t="n">
        <f aca="false">F285*0.4</f>
        <v>8.98</v>
      </c>
      <c r="G286" s="52"/>
      <c r="H286" s="52"/>
      <c r="I286" s="53" t="n">
        <f aca="false">SUM(G286:H286)</f>
        <v>0</v>
      </c>
      <c r="J286" s="53" t="n">
        <f aca="false">G286*F286</f>
        <v>0</v>
      </c>
      <c r="K286" s="53" t="n">
        <f aca="false">H286*F286</f>
        <v>0</v>
      </c>
      <c r="L286" s="53" t="n">
        <f aca="false">I286*F286</f>
        <v>0</v>
      </c>
      <c r="M286" s="54" t="n">
        <f aca="false">L286*(1+$M$4)</f>
        <v>0</v>
      </c>
      <c r="N286" s="2"/>
      <c r="O286" s="3"/>
    </row>
    <row r="287" customFormat="false" ht="66" hidden="false" customHeight="false" outlineLevel="0" collapsed="false">
      <c r="A287" s="46" t="s">
        <v>672</v>
      </c>
      <c r="B287" s="47" t="s">
        <v>671</v>
      </c>
      <c r="C287" s="48" t="n">
        <v>87775</v>
      </c>
      <c r="D287" s="49" t="s">
        <v>185</v>
      </c>
      <c r="E287" s="50" t="s">
        <v>29</v>
      </c>
      <c r="F287" s="51" t="n">
        <f aca="false">F286</f>
        <v>8.98</v>
      </c>
      <c r="G287" s="52"/>
      <c r="H287" s="52"/>
      <c r="I287" s="53" t="n">
        <f aca="false">SUM(G287:H287)</f>
        <v>0</v>
      </c>
      <c r="J287" s="53" t="n">
        <f aca="false">G287*F287</f>
        <v>0</v>
      </c>
      <c r="K287" s="53" t="n">
        <f aca="false">H287*F287</f>
        <v>0</v>
      </c>
      <c r="L287" s="53" t="n">
        <f aca="false">I287*F287</f>
        <v>0</v>
      </c>
      <c r="M287" s="54" t="n">
        <f aca="false">L287*$M$4+L287</f>
        <v>0</v>
      </c>
      <c r="N287" s="2"/>
      <c r="O287" s="3"/>
    </row>
    <row r="288" customFormat="false" ht="30.75" hidden="false" customHeight="false" outlineLevel="0" collapsed="false">
      <c r="A288" s="46" t="s">
        <v>673</v>
      </c>
      <c r="B288" s="47" t="s">
        <v>671</v>
      </c>
      <c r="C288" s="48" t="s">
        <v>77</v>
      </c>
      <c r="D288" s="49" t="s">
        <v>78</v>
      </c>
      <c r="E288" s="50" t="s">
        <v>29</v>
      </c>
      <c r="F288" s="51" t="n">
        <f aca="false">F286</f>
        <v>8.98</v>
      </c>
      <c r="G288" s="52"/>
      <c r="H288" s="52"/>
      <c r="I288" s="53" t="n">
        <f aca="false">SUM(G288:H288)</f>
        <v>0</v>
      </c>
      <c r="J288" s="53" t="n">
        <f aca="false">G288*F288</f>
        <v>0</v>
      </c>
      <c r="K288" s="53" t="n">
        <f aca="false">H288*F288</f>
        <v>0</v>
      </c>
      <c r="L288" s="53" t="n">
        <f aca="false">I288*F288</f>
        <v>0</v>
      </c>
      <c r="M288" s="54" t="n">
        <f aca="false">L288*(1+$M$4)</f>
        <v>0</v>
      </c>
      <c r="N288" s="2"/>
      <c r="O288" s="3"/>
    </row>
    <row r="289" customFormat="false" ht="30.75" hidden="false" customHeight="false" outlineLevel="0" collapsed="false">
      <c r="A289" s="46" t="s">
        <v>674</v>
      </c>
      <c r="B289" s="47" t="s">
        <v>188</v>
      </c>
      <c r="C289" s="48" t="s">
        <v>64</v>
      </c>
      <c r="D289" s="49" t="s">
        <v>65</v>
      </c>
      <c r="E289" s="50" t="s">
        <v>29</v>
      </c>
      <c r="F289" s="51" t="n">
        <v>58</v>
      </c>
      <c r="G289" s="52"/>
      <c r="H289" s="52"/>
      <c r="I289" s="53" t="n">
        <f aca="false">H289+G289</f>
        <v>0</v>
      </c>
      <c r="J289" s="53" t="n">
        <f aca="false">G289*F289</f>
        <v>0</v>
      </c>
      <c r="K289" s="53" t="n">
        <f aca="false">H289*F289</f>
        <v>0</v>
      </c>
      <c r="L289" s="53" t="n">
        <f aca="false">I289*F289</f>
        <v>0</v>
      </c>
      <c r="M289" s="54" t="n">
        <f aca="false">L289*(1+$M$4)</f>
        <v>0</v>
      </c>
      <c r="N289" s="2"/>
      <c r="O289" s="3"/>
    </row>
    <row r="290" customFormat="false" ht="12.8" hidden="false" customHeight="false" outlineLevel="0" collapsed="false">
      <c r="A290" s="46" t="s">
        <v>675</v>
      </c>
      <c r="B290" s="47"/>
      <c r="C290" s="48"/>
      <c r="D290" s="49"/>
      <c r="E290" s="50" t="s">
        <v>29</v>
      </c>
      <c r="F290" s="51"/>
      <c r="G290" s="52"/>
      <c r="H290" s="52"/>
      <c r="I290" s="53" t="n">
        <f aca="false">H290+G290</f>
        <v>0</v>
      </c>
      <c r="J290" s="53" t="n">
        <f aca="false">G290*F290</f>
        <v>0</v>
      </c>
      <c r="K290" s="53" t="n">
        <f aca="false">H290*F290</f>
        <v>0</v>
      </c>
      <c r="L290" s="53" t="n">
        <f aca="false">I290*F290</f>
        <v>0</v>
      </c>
      <c r="M290" s="54" t="n">
        <f aca="false">L290*(1+$M$4)</f>
        <v>0</v>
      </c>
      <c r="N290" s="2"/>
      <c r="O290" s="3"/>
    </row>
    <row r="291" customFormat="false" ht="12.8" hidden="false" customHeight="false" outlineLevel="0" collapsed="false">
      <c r="A291" s="46" t="s">
        <v>676</v>
      </c>
      <c r="B291" s="47"/>
      <c r="C291" s="48"/>
      <c r="D291" s="49"/>
      <c r="E291" s="50" t="s">
        <v>29</v>
      </c>
      <c r="F291" s="51"/>
      <c r="G291" s="52"/>
      <c r="H291" s="52"/>
      <c r="I291" s="53" t="n">
        <f aca="false">H291+G291</f>
        <v>0</v>
      </c>
      <c r="J291" s="53" t="n">
        <f aca="false">G291*F291</f>
        <v>0</v>
      </c>
      <c r="K291" s="53" t="n">
        <f aca="false">H291*F291</f>
        <v>0</v>
      </c>
      <c r="L291" s="53" t="n">
        <f aca="false">I291*F291</f>
        <v>0</v>
      </c>
      <c r="M291" s="54" t="n">
        <f aca="false">L291*(1+$M$4)</f>
        <v>0</v>
      </c>
      <c r="N291" s="2"/>
      <c r="O291" s="3"/>
    </row>
    <row r="292" customFormat="false" ht="21" hidden="false" customHeight="false" outlineLevel="0" collapsed="false">
      <c r="A292" s="46" t="s">
        <v>677</v>
      </c>
      <c r="B292" s="47" t="s">
        <v>305</v>
      </c>
      <c r="C292" s="48" t="s">
        <v>306</v>
      </c>
      <c r="D292" s="49" t="s">
        <v>307</v>
      </c>
      <c r="E292" s="50" t="s">
        <v>29</v>
      </c>
      <c r="F292" s="51" t="n">
        <v>58</v>
      </c>
      <c r="G292" s="52"/>
      <c r="H292" s="52"/>
      <c r="I292" s="53" t="n">
        <f aca="false">SUM(G292:H292)</f>
        <v>0</v>
      </c>
      <c r="J292" s="53" t="n">
        <f aca="false">G292*F292</f>
        <v>0</v>
      </c>
      <c r="K292" s="53" t="n">
        <f aca="false">H292*F292</f>
        <v>0</v>
      </c>
      <c r="L292" s="53" t="n">
        <f aca="false">I292*F292</f>
        <v>0</v>
      </c>
      <c r="M292" s="54" t="n">
        <f aca="false">L292*(1+$M$4)</f>
        <v>0</v>
      </c>
      <c r="N292" s="2"/>
      <c r="O292" s="3"/>
    </row>
    <row r="293" customFormat="false" ht="30.75" hidden="false" customHeight="false" outlineLevel="0" collapsed="false">
      <c r="A293" s="46" t="s">
        <v>678</v>
      </c>
      <c r="B293" s="47" t="s">
        <v>679</v>
      </c>
      <c r="C293" s="48" t="s">
        <v>204</v>
      </c>
      <c r="D293" s="49" t="s">
        <v>680</v>
      </c>
      <c r="E293" s="50" t="s">
        <v>45</v>
      </c>
      <c r="F293" s="51" t="n">
        <v>1</v>
      </c>
      <c r="G293" s="52"/>
      <c r="H293" s="52"/>
      <c r="I293" s="53" t="n">
        <f aca="false">SUM(G293:H293)</f>
        <v>0</v>
      </c>
      <c r="J293" s="53" t="n">
        <f aca="false">G293*F293</f>
        <v>0</v>
      </c>
      <c r="K293" s="53" t="n">
        <f aca="false">H293*F293</f>
        <v>0</v>
      </c>
      <c r="L293" s="53" t="n">
        <f aca="false">I293*F293</f>
        <v>0</v>
      </c>
      <c r="M293" s="54" t="n">
        <f aca="false">L293*(1+$M$4)</f>
        <v>0</v>
      </c>
      <c r="N293" s="2"/>
      <c r="O293" s="3"/>
    </row>
    <row r="294" customFormat="false" ht="12.8" hidden="false" customHeight="false" outlineLevel="0" collapsed="false">
      <c r="A294" s="63"/>
      <c r="B294" s="64"/>
      <c r="C294" s="65"/>
      <c r="D294" s="66"/>
      <c r="E294" s="67"/>
      <c r="F294" s="68"/>
      <c r="G294" s="102"/>
      <c r="H294" s="102"/>
      <c r="I294" s="71"/>
      <c r="J294" s="71"/>
      <c r="K294" s="71"/>
      <c r="L294" s="71"/>
      <c r="M294" s="72"/>
      <c r="N294" s="2"/>
      <c r="O294" s="3"/>
    </row>
    <row r="295" customFormat="false" ht="12.8" hidden="false" customHeight="true" outlineLevel="0" collapsed="false">
      <c r="A295" s="43" t="s">
        <v>681</v>
      </c>
      <c r="B295" s="43"/>
      <c r="C295" s="43"/>
      <c r="D295" s="44" t="s">
        <v>682</v>
      </c>
      <c r="E295" s="44"/>
      <c r="F295" s="44"/>
      <c r="G295" s="44"/>
      <c r="H295" s="44"/>
      <c r="I295" s="44"/>
      <c r="J295" s="45" t="n">
        <f aca="false">SUM(J296:J301)</f>
        <v>0</v>
      </c>
      <c r="K295" s="45" t="n">
        <f aca="false">SUM(K296:K301)</f>
        <v>0</v>
      </c>
      <c r="L295" s="45" t="n">
        <f aca="false">SUM(L296:L301)</f>
        <v>0</v>
      </c>
      <c r="M295" s="45" t="n">
        <f aca="false">SUM(M296:M301)</f>
        <v>0</v>
      </c>
      <c r="N295" s="2"/>
      <c r="O295" s="3"/>
    </row>
    <row r="296" customFormat="false" ht="30.75" hidden="false" customHeight="false" outlineLevel="0" collapsed="false">
      <c r="A296" s="46" t="s">
        <v>683</v>
      </c>
      <c r="B296" s="47" t="s">
        <v>684</v>
      </c>
      <c r="C296" s="48" t="n">
        <v>97655</v>
      </c>
      <c r="D296" s="49" t="s">
        <v>685</v>
      </c>
      <c r="E296" s="50" t="s">
        <v>29</v>
      </c>
      <c r="F296" s="51" t="n">
        <f aca="false">72*0.75</f>
        <v>54</v>
      </c>
      <c r="G296" s="52"/>
      <c r="H296" s="52"/>
      <c r="I296" s="53" t="n">
        <f aca="false">SUM(G296:H296)</f>
        <v>0</v>
      </c>
      <c r="J296" s="53" t="n">
        <f aca="false">G296*F296</f>
        <v>0</v>
      </c>
      <c r="K296" s="53" t="n">
        <f aca="false">H296*F296</f>
        <v>0</v>
      </c>
      <c r="L296" s="53" t="n">
        <f aca="false">I296*F296</f>
        <v>0</v>
      </c>
      <c r="M296" s="54" t="n">
        <f aca="false">L296*(1+$M$4)</f>
        <v>0</v>
      </c>
      <c r="N296" s="2"/>
      <c r="O296" s="3"/>
    </row>
    <row r="297" customFormat="false" ht="30.75" hidden="false" customHeight="false" outlineLevel="0" collapsed="false">
      <c r="A297" s="46" t="s">
        <v>686</v>
      </c>
      <c r="B297" s="47" t="s">
        <v>687</v>
      </c>
      <c r="C297" s="48" t="n">
        <v>97647</v>
      </c>
      <c r="D297" s="49" t="s">
        <v>688</v>
      </c>
      <c r="E297" s="50" t="s">
        <v>29</v>
      </c>
      <c r="F297" s="51" t="n">
        <f aca="false">72*0.75+2</f>
        <v>56</v>
      </c>
      <c r="G297" s="52"/>
      <c r="H297" s="52"/>
      <c r="I297" s="53" t="n">
        <f aca="false">SUM(G297:H297)</f>
        <v>0</v>
      </c>
      <c r="J297" s="53" t="n">
        <f aca="false">G297*F297</f>
        <v>0</v>
      </c>
      <c r="K297" s="53" t="n">
        <f aca="false">H297*F297</f>
        <v>0</v>
      </c>
      <c r="L297" s="53" t="n">
        <f aca="false">I297*F297</f>
        <v>0</v>
      </c>
      <c r="M297" s="54" t="n">
        <f aca="false">L297*(1+$M$4)</f>
        <v>0</v>
      </c>
      <c r="N297" s="2"/>
      <c r="O297" s="3"/>
    </row>
    <row r="298" customFormat="false" ht="50.25" hidden="false" customHeight="false" outlineLevel="0" collapsed="false">
      <c r="A298" s="46" t="s">
        <v>689</v>
      </c>
      <c r="B298" s="47" t="s">
        <v>690</v>
      </c>
      <c r="C298" s="48" t="n">
        <v>92580</v>
      </c>
      <c r="D298" s="49" t="s">
        <v>691</v>
      </c>
      <c r="E298" s="50" t="s">
        <v>29</v>
      </c>
      <c r="F298" s="51" t="n">
        <f aca="false">15*3.85</f>
        <v>57.75</v>
      </c>
      <c r="G298" s="52"/>
      <c r="H298" s="52"/>
      <c r="I298" s="53" t="n">
        <f aca="false">H298+G298</f>
        <v>0</v>
      </c>
      <c r="J298" s="53" t="n">
        <f aca="false">G298*F298</f>
        <v>0</v>
      </c>
      <c r="K298" s="53" t="n">
        <f aca="false">H298*F298</f>
        <v>0</v>
      </c>
      <c r="L298" s="53" t="n">
        <f aca="false">I298*F298</f>
        <v>0</v>
      </c>
      <c r="M298" s="54" t="n">
        <f aca="false">L298*(1+$M$4)</f>
        <v>0</v>
      </c>
      <c r="N298" s="2"/>
      <c r="O298" s="3"/>
    </row>
    <row r="299" customFormat="false" ht="50.25" hidden="false" customHeight="false" outlineLevel="0" collapsed="false">
      <c r="A299" s="46" t="s">
        <v>692</v>
      </c>
      <c r="B299" s="47" t="s">
        <v>693</v>
      </c>
      <c r="C299" s="48" t="n">
        <v>92604</v>
      </c>
      <c r="D299" s="49" t="s">
        <v>694</v>
      </c>
      <c r="E299" s="50" t="s">
        <v>45</v>
      </c>
      <c r="F299" s="51" t="n">
        <v>4</v>
      </c>
      <c r="G299" s="52"/>
      <c r="H299" s="52"/>
      <c r="I299" s="53" t="n">
        <f aca="false">H299+G299</f>
        <v>0</v>
      </c>
      <c r="J299" s="53" t="n">
        <f aca="false">G299*F299</f>
        <v>0</v>
      </c>
      <c r="K299" s="53" t="n">
        <f aca="false">H299*F299</f>
        <v>0</v>
      </c>
      <c r="L299" s="53" t="n">
        <f aca="false">I299*F299</f>
        <v>0</v>
      </c>
      <c r="M299" s="54" t="n">
        <f aca="false">L299*(1+$M$4)</f>
        <v>0</v>
      </c>
      <c r="N299" s="2"/>
      <c r="O299" s="3"/>
    </row>
    <row r="300" customFormat="false" ht="30.75" hidden="false" customHeight="false" outlineLevel="0" collapsed="false">
      <c r="A300" s="46" t="s">
        <v>695</v>
      </c>
      <c r="B300" s="47" t="s">
        <v>696</v>
      </c>
      <c r="C300" s="48" t="s">
        <v>697</v>
      </c>
      <c r="D300" s="49" t="s">
        <v>698</v>
      </c>
      <c r="E300" s="50" t="s">
        <v>29</v>
      </c>
      <c r="F300" s="51" t="n">
        <f aca="false">15*3.85</f>
        <v>57.75</v>
      </c>
      <c r="G300" s="52"/>
      <c r="H300" s="52"/>
      <c r="I300" s="53" t="n">
        <f aca="false">H300+G300</f>
        <v>0</v>
      </c>
      <c r="J300" s="53" t="n">
        <f aca="false">G300*F300</f>
        <v>0</v>
      </c>
      <c r="K300" s="53" t="n">
        <f aca="false">H300*F300</f>
        <v>0</v>
      </c>
      <c r="L300" s="53" t="n">
        <f aca="false">I300*F300</f>
        <v>0</v>
      </c>
      <c r="M300" s="54" t="n">
        <f aca="false">L300*(1+$M$4)</f>
        <v>0</v>
      </c>
      <c r="N300" s="2"/>
      <c r="O300" s="3"/>
    </row>
    <row r="301" customFormat="false" ht="40.5" hidden="false" customHeight="false" outlineLevel="0" collapsed="false">
      <c r="A301" s="46" t="s">
        <v>699</v>
      </c>
      <c r="B301" s="47" t="s">
        <v>700</v>
      </c>
      <c r="C301" s="48" t="s">
        <v>701</v>
      </c>
      <c r="D301" s="49" t="s">
        <v>702</v>
      </c>
      <c r="E301" s="50" t="s">
        <v>57</v>
      </c>
      <c r="F301" s="51" t="n">
        <v>15</v>
      </c>
      <c r="G301" s="52"/>
      <c r="H301" s="52"/>
      <c r="I301" s="53" t="n">
        <f aca="false">H301+G301</f>
        <v>0</v>
      </c>
      <c r="J301" s="53" t="n">
        <f aca="false">G301*F301</f>
        <v>0</v>
      </c>
      <c r="K301" s="53" t="n">
        <f aca="false">H301*F301</f>
        <v>0</v>
      </c>
      <c r="L301" s="53" t="n">
        <f aca="false">I301*F301</f>
        <v>0</v>
      </c>
      <c r="M301" s="54" t="n">
        <f aca="false">L301*(1+$M$4)</f>
        <v>0</v>
      </c>
      <c r="N301" s="2"/>
      <c r="O301" s="3"/>
    </row>
    <row r="302" customFormat="false" ht="12.8" hidden="false" customHeight="false" outlineLevel="0" collapsed="false">
      <c r="A302" s="63"/>
      <c r="B302" s="64"/>
      <c r="C302" s="65"/>
      <c r="D302" s="66"/>
      <c r="E302" s="67"/>
      <c r="F302" s="68"/>
      <c r="G302" s="102"/>
      <c r="H302" s="102"/>
      <c r="I302" s="71"/>
      <c r="J302" s="71"/>
      <c r="K302" s="71"/>
      <c r="L302" s="71"/>
      <c r="M302" s="72"/>
      <c r="N302" s="2"/>
      <c r="O302" s="3"/>
    </row>
    <row r="303" customFormat="false" ht="12.8" hidden="false" customHeight="true" outlineLevel="0" collapsed="false">
      <c r="A303" s="75" t="s">
        <v>703</v>
      </c>
      <c r="B303" s="75"/>
      <c r="C303" s="75"/>
      <c r="D303" s="35" t="s">
        <v>704</v>
      </c>
      <c r="E303" s="35"/>
      <c r="F303" s="35"/>
      <c r="G303" s="35"/>
      <c r="H303" s="35"/>
      <c r="I303" s="35"/>
      <c r="J303" s="36" t="n">
        <f aca="false">J304+J313+J321</f>
        <v>0</v>
      </c>
      <c r="K303" s="36" t="n">
        <f aca="false">K304+K313+K321</f>
        <v>0</v>
      </c>
      <c r="L303" s="36" t="n">
        <f aca="false">L304+L313+L321</f>
        <v>0</v>
      </c>
      <c r="M303" s="36" t="n">
        <f aca="false">M304+M313+M321</f>
        <v>0</v>
      </c>
      <c r="N303" s="22" t="n">
        <f aca="false">M303</f>
        <v>0</v>
      </c>
      <c r="O303" s="3"/>
    </row>
    <row r="304" customFormat="false" ht="12.8" hidden="false" customHeight="true" outlineLevel="0" collapsed="false">
      <c r="A304" s="43" t="s">
        <v>705</v>
      </c>
      <c r="B304" s="43"/>
      <c r="C304" s="43"/>
      <c r="D304" s="44" t="s">
        <v>706</v>
      </c>
      <c r="E304" s="44"/>
      <c r="F304" s="44"/>
      <c r="G304" s="44"/>
      <c r="H304" s="44"/>
      <c r="I304" s="44"/>
      <c r="J304" s="45" t="n">
        <f aca="false">SUM(J305:J312)</f>
        <v>0</v>
      </c>
      <c r="K304" s="45" t="n">
        <f aca="false">SUM(K305:K312)</f>
        <v>0</v>
      </c>
      <c r="L304" s="45" t="n">
        <f aca="false">SUM(L305:L312)</f>
        <v>0</v>
      </c>
      <c r="M304" s="45" t="n">
        <f aca="false">SUM(M305:M312)</f>
        <v>0</v>
      </c>
      <c r="N304" s="2"/>
      <c r="O304" s="3"/>
    </row>
    <row r="305" customFormat="false" ht="30.75" hidden="false" customHeight="false" outlineLevel="0" collapsed="false">
      <c r="A305" s="46" t="s">
        <v>707</v>
      </c>
      <c r="B305" s="47" t="s">
        <v>708</v>
      </c>
      <c r="C305" s="48" t="s">
        <v>709</v>
      </c>
      <c r="D305" s="49" t="s">
        <v>710</v>
      </c>
      <c r="E305" s="50" t="s">
        <v>165</v>
      </c>
      <c r="F305" s="51" t="n">
        <f aca="false">17*1.5*0.6*0.5</f>
        <v>7.65</v>
      </c>
      <c r="G305" s="52"/>
      <c r="H305" s="52"/>
      <c r="I305" s="53" t="n">
        <f aca="false">SUM(G305:H305)</f>
        <v>0</v>
      </c>
      <c r="J305" s="53" t="n">
        <f aca="false">G305*F305</f>
        <v>0</v>
      </c>
      <c r="K305" s="53" t="n">
        <f aca="false">H305*F305</f>
        <v>0</v>
      </c>
      <c r="L305" s="53" t="n">
        <f aca="false">I305*F305</f>
        <v>0</v>
      </c>
      <c r="M305" s="54" t="n">
        <f aca="false">L305*(1+$M$4)</f>
        <v>0</v>
      </c>
      <c r="N305" s="2"/>
      <c r="O305" s="3"/>
    </row>
    <row r="306" customFormat="false" ht="40.5" hidden="false" customHeight="false" outlineLevel="0" collapsed="false">
      <c r="A306" s="46" t="s">
        <v>711</v>
      </c>
      <c r="B306" s="47" t="s">
        <v>712</v>
      </c>
      <c r="C306" s="48" t="s">
        <v>713</v>
      </c>
      <c r="D306" s="49" t="s">
        <v>714</v>
      </c>
      <c r="E306" s="50" t="s">
        <v>57</v>
      </c>
      <c r="F306" s="51" t="n">
        <f aca="false">12*5</f>
        <v>60</v>
      </c>
      <c r="G306" s="52"/>
      <c r="H306" s="52"/>
      <c r="I306" s="53" t="n">
        <f aca="false">SUM(G306:H306)</f>
        <v>0</v>
      </c>
      <c r="J306" s="53" t="n">
        <f aca="false">G306*F306</f>
        <v>0</v>
      </c>
      <c r="K306" s="53" t="n">
        <f aca="false">H306*F306</f>
        <v>0</v>
      </c>
      <c r="L306" s="53" t="n">
        <f aca="false">I306*F306</f>
        <v>0</v>
      </c>
      <c r="M306" s="54" t="n">
        <f aca="false">L306*(1+$M$4)</f>
        <v>0</v>
      </c>
      <c r="N306" s="2"/>
      <c r="O306" s="3"/>
    </row>
    <row r="307" customFormat="false" ht="50.25" hidden="false" customHeight="false" outlineLevel="0" collapsed="false">
      <c r="A307" s="46" t="s">
        <v>715</v>
      </c>
      <c r="B307" s="47" t="s">
        <v>716</v>
      </c>
      <c r="C307" s="48" t="s">
        <v>717</v>
      </c>
      <c r="D307" s="49" t="s">
        <v>718</v>
      </c>
      <c r="E307" s="50" t="s">
        <v>57</v>
      </c>
      <c r="F307" s="51" t="n">
        <f aca="false">22*8</f>
        <v>176</v>
      </c>
      <c r="G307" s="52"/>
      <c r="H307" s="52"/>
      <c r="I307" s="53" t="n">
        <f aca="false">SUM(G307:H307)</f>
        <v>0</v>
      </c>
      <c r="J307" s="53" t="n">
        <f aca="false">G307*F307</f>
        <v>0</v>
      </c>
      <c r="K307" s="53" t="n">
        <f aca="false">H307*F307</f>
        <v>0</v>
      </c>
      <c r="L307" s="53" t="n">
        <f aca="false">I307*F307</f>
        <v>0</v>
      </c>
      <c r="M307" s="54" t="n">
        <f aca="false">L307*(1+$M$4)</f>
        <v>0</v>
      </c>
      <c r="N307" s="2"/>
      <c r="O307" s="3"/>
    </row>
    <row r="308" customFormat="false" ht="40.5" hidden="false" customHeight="false" outlineLevel="0" collapsed="false">
      <c r="A308" s="46" t="s">
        <v>719</v>
      </c>
      <c r="B308" s="47" t="s">
        <v>720</v>
      </c>
      <c r="C308" s="48" t="s">
        <v>721</v>
      </c>
      <c r="D308" s="49" t="s">
        <v>722</v>
      </c>
      <c r="E308" s="50" t="s">
        <v>29</v>
      </c>
      <c r="F308" s="51" t="n">
        <f aca="false">17*(1.5+1.5+0.6+0.6)*0.5</f>
        <v>35.7</v>
      </c>
      <c r="G308" s="52"/>
      <c r="H308" s="52"/>
      <c r="I308" s="53" t="n">
        <f aca="false">SUM(G308:H308)</f>
        <v>0</v>
      </c>
      <c r="J308" s="53" t="n">
        <f aca="false">G308*F308</f>
        <v>0</v>
      </c>
      <c r="K308" s="53" t="n">
        <f aca="false">H308*F308</f>
        <v>0</v>
      </c>
      <c r="L308" s="53" t="n">
        <f aca="false">I308*F308</f>
        <v>0</v>
      </c>
      <c r="M308" s="54" t="n">
        <f aca="false">L308*(1+$M$4)</f>
        <v>0</v>
      </c>
      <c r="N308" s="2"/>
      <c r="O308" s="3"/>
    </row>
    <row r="309" customFormat="false" ht="30.75" hidden="false" customHeight="false" outlineLevel="0" collapsed="false">
      <c r="A309" s="46" t="s">
        <v>723</v>
      </c>
      <c r="B309" s="47" t="s">
        <v>724</v>
      </c>
      <c r="C309" s="48" t="s">
        <v>725</v>
      </c>
      <c r="D309" s="49" t="s">
        <v>726</v>
      </c>
      <c r="E309" s="50" t="s">
        <v>29</v>
      </c>
      <c r="F309" s="51" t="n">
        <f aca="false">17*1.5*0.5</f>
        <v>12.75</v>
      </c>
      <c r="G309" s="52"/>
      <c r="H309" s="52"/>
      <c r="I309" s="53" t="n">
        <f aca="false">SUM(G309:H309)</f>
        <v>0</v>
      </c>
      <c r="J309" s="53" t="n">
        <f aca="false">G309*F309</f>
        <v>0</v>
      </c>
      <c r="K309" s="53" t="n">
        <f aca="false">H309*F309</f>
        <v>0</v>
      </c>
      <c r="L309" s="53" t="n">
        <f aca="false">I309*F309</f>
        <v>0</v>
      </c>
      <c r="M309" s="54" t="n">
        <f aca="false">L309*(1+$M$4)</f>
        <v>0</v>
      </c>
      <c r="N309" s="2"/>
      <c r="O309" s="3"/>
    </row>
    <row r="310" customFormat="false" ht="30.75" hidden="false" customHeight="false" outlineLevel="0" collapsed="false">
      <c r="A310" s="46" t="s">
        <v>727</v>
      </c>
      <c r="B310" s="47" t="s">
        <v>728</v>
      </c>
      <c r="C310" s="48" t="n">
        <v>96544</v>
      </c>
      <c r="D310" s="49" t="s">
        <v>729</v>
      </c>
      <c r="E310" s="50" t="s">
        <v>730</v>
      </c>
      <c r="F310" s="51" t="n">
        <v>70</v>
      </c>
      <c r="G310" s="52"/>
      <c r="H310" s="52"/>
      <c r="I310" s="53" t="n">
        <f aca="false">SUM(G310:H310)</f>
        <v>0</v>
      </c>
      <c r="J310" s="53" t="n">
        <f aca="false">G310*F310</f>
        <v>0</v>
      </c>
      <c r="K310" s="53" t="n">
        <f aca="false">H310*F310</f>
        <v>0</v>
      </c>
      <c r="L310" s="53" t="n">
        <f aca="false">I310*F310</f>
        <v>0</v>
      </c>
      <c r="M310" s="54" t="n">
        <f aca="false">L310*(1+$M$4)</f>
        <v>0</v>
      </c>
      <c r="N310" s="2"/>
      <c r="O310" s="3"/>
    </row>
    <row r="311" customFormat="false" ht="30.75" hidden="false" customHeight="false" outlineLevel="0" collapsed="false">
      <c r="A311" s="46" t="s">
        <v>731</v>
      </c>
      <c r="B311" s="47" t="s">
        <v>728</v>
      </c>
      <c r="C311" s="48" t="n">
        <v>96546</v>
      </c>
      <c r="D311" s="49" t="s">
        <v>732</v>
      </c>
      <c r="E311" s="50" t="s">
        <v>730</v>
      </c>
      <c r="F311" s="51" t="n">
        <v>170</v>
      </c>
      <c r="G311" s="52"/>
      <c r="H311" s="52"/>
      <c r="I311" s="53" t="n">
        <f aca="false">SUM(G311:H311)</f>
        <v>0</v>
      </c>
      <c r="J311" s="53" t="n">
        <f aca="false">G311*F311</f>
        <v>0</v>
      </c>
      <c r="K311" s="53" t="n">
        <f aca="false">H311*F311</f>
        <v>0</v>
      </c>
      <c r="L311" s="53" t="n">
        <f aca="false">I311*F311</f>
        <v>0</v>
      </c>
      <c r="M311" s="54" t="n">
        <f aca="false">L311*(1+$M$4)</f>
        <v>0</v>
      </c>
      <c r="N311" s="2"/>
      <c r="O311" s="3"/>
    </row>
    <row r="312" customFormat="false" ht="30.75" hidden="false" customHeight="false" outlineLevel="0" collapsed="false">
      <c r="A312" s="46" t="s">
        <v>733</v>
      </c>
      <c r="B312" s="47" t="s">
        <v>734</v>
      </c>
      <c r="C312" s="48" t="s">
        <v>735</v>
      </c>
      <c r="D312" s="49" t="s">
        <v>736</v>
      </c>
      <c r="E312" s="50" t="s">
        <v>165</v>
      </c>
      <c r="F312" s="51" t="n">
        <f aca="false">17*1.5*0.6*0.5</f>
        <v>7.65</v>
      </c>
      <c r="G312" s="52"/>
      <c r="H312" s="52"/>
      <c r="I312" s="53" t="n">
        <f aca="false">SUM(G312:H312)</f>
        <v>0</v>
      </c>
      <c r="J312" s="53" t="n">
        <f aca="false">G312*F312</f>
        <v>0</v>
      </c>
      <c r="K312" s="53" t="n">
        <f aca="false">H312*F312</f>
        <v>0</v>
      </c>
      <c r="L312" s="53" t="n">
        <f aca="false">I312*F312</f>
        <v>0</v>
      </c>
      <c r="M312" s="54" t="n">
        <f aca="false">L312*(1+$M$4)</f>
        <v>0</v>
      </c>
      <c r="N312" s="2"/>
      <c r="O312" s="3"/>
    </row>
    <row r="313" customFormat="false" ht="12.8" hidden="false" customHeight="true" outlineLevel="0" collapsed="false">
      <c r="A313" s="43" t="s">
        <v>737</v>
      </c>
      <c r="B313" s="43"/>
      <c r="C313" s="43"/>
      <c r="D313" s="44" t="s">
        <v>738</v>
      </c>
      <c r="E313" s="44"/>
      <c r="F313" s="44"/>
      <c r="G313" s="44"/>
      <c r="H313" s="44"/>
      <c r="I313" s="44"/>
      <c r="J313" s="45" t="n">
        <f aca="false">SUM(J314:J320)</f>
        <v>0</v>
      </c>
      <c r="K313" s="45" t="n">
        <f aca="false">SUM(K314:K320)</f>
        <v>0</v>
      </c>
      <c r="L313" s="45" t="n">
        <f aca="false">SUM(L314:L320)</f>
        <v>0</v>
      </c>
      <c r="M313" s="45" t="n">
        <f aca="false">SUM(M314:M320)</f>
        <v>0</v>
      </c>
      <c r="N313" s="2"/>
      <c r="O313" s="3"/>
    </row>
    <row r="314" customFormat="false" ht="30.75" hidden="false" customHeight="false" outlineLevel="0" collapsed="false">
      <c r="A314" s="46" t="s">
        <v>739</v>
      </c>
      <c r="B314" s="47" t="s">
        <v>740</v>
      </c>
      <c r="C314" s="48" t="s">
        <v>741</v>
      </c>
      <c r="D314" s="49" t="s">
        <v>742</v>
      </c>
      <c r="E314" s="50" t="s">
        <v>165</v>
      </c>
      <c r="F314" s="51" t="n">
        <f aca="false">13*0.3*7*0.2</f>
        <v>5.46</v>
      </c>
      <c r="G314" s="52"/>
      <c r="H314" s="52"/>
      <c r="I314" s="53" t="n">
        <f aca="false">SUM(G314:H314)</f>
        <v>0</v>
      </c>
      <c r="J314" s="53" t="n">
        <f aca="false">G314*F314</f>
        <v>0</v>
      </c>
      <c r="K314" s="53" t="n">
        <f aca="false">H314*F314</f>
        <v>0</v>
      </c>
      <c r="L314" s="53" t="n">
        <f aca="false">I314*F314</f>
        <v>0</v>
      </c>
      <c r="M314" s="54" t="n">
        <f aca="false">L314*(1+$M$4)</f>
        <v>0</v>
      </c>
      <c r="N314" s="2"/>
      <c r="O314" s="3"/>
    </row>
    <row r="315" customFormat="false" ht="40.5" hidden="false" customHeight="false" outlineLevel="0" collapsed="false">
      <c r="A315" s="46" t="s">
        <v>743</v>
      </c>
      <c r="B315" s="47" t="s">
        <v>744</v>
      </c>
      <c r="C315" s="48" t="s">
        <v>745</v>
      </c>
      <c r="D315" s="49" t="s">
        <v>746</v>
      </c>
      <c r="E315" s="50" t="s">
        <v>747</v>
      </c>
      <c r="F315" s="51" t="n">
        <v>60</v>
      </c>
      <c r="G315" s="52"/>
      <c r="H315" s="52"/>
      <c r="I315" s="53" t="n">
        <f aca="false">SUM(G315:H315)</f>
        <v>0</v>
      </c>
      <c r="J315" s="53" t="n">
        <f aca="false">G315*F315</f>
        <v>0</v>
      </c>
      <c r="K315" s="53" t="n">
        <f aca="false">H315*F315</f>
        <v>0</v>
      </c>
      <c r="L315" s="53" t="n">
        <f aca="false">I315*F315</f>
        <v>0</v>
      </c>
      <c r="M315" s="54" t="n">
        <f aca="false">L315*(1+$M$4)</f>
        <v>0</v>
      </c>
      <c r="N315" s="2"/>
      <c r="O315" s="3"/>
    </row>
    <row r="316" customFormat="false" ht="50.25" hidden="false" customHeight="false" outlineLevel="0" collapsed="false">
      <c r="A316" s="46" t="s">
        <v>748</v>
      </c>
      <c r="B316" s="47" t="s">
        <v>749</v>
      </c>
      <c r="C316" s="48" t="s">
        <v>750</v>
      </c>
      <c r="D316" s="49" t="s">
        <v>751</v>
      </c>
      <c r="E316" s="50" t="s">
        <v>730</v>
      </c>
      <c r="F316" s="51" t="n">
        <v>57</v>
      </c>
      <c r="G316" s="52"/>
      <c r="H316" s="52"/>
      <c r="I316" s="53" t="n">
        <f aca="false">SUM(G316:H316)</f>
        <v>0</v>
      </c>
      <c r="J316" s="53" t="n">
        <f aca="false">G316*F316</f>
        <v>0</v>
      </c>
      <c r="K316" s="53" t="n">
        <f aca="false">H316*F316</f>
        <v>0</v>
      </c>
      <c r="L316" s="53" t="n">
        <f aca="false">I316*F316</f>
        <v>0</v>
      </c>
      <c r="M316" s="54" t="n">
        <f aca="false">L316*(1+$M$4)</f>
        <v>0</v>
      </c>
      <c r="N316" s="2"/>
      <c r="O316" s="3"/>
    </row>
    <row r="317" customFormat="false" ht="50.25" hidden="false" customHeight="false" outlineLevel="0" collapsed="false">
      <c r="A317" s="46" t="s">
        <v>752</v>
      </c>
      <c r="B317" s="47" t="s">
        <v>749</v>
      </c>
      <c r="C317" s="48" t="s">
        <v>753</v>
      </c>
      <c r="D317" s="49" t="s">
        <v>754</v>
      </c>
      <c r="E317" s="50" t="s">
        <v>730</v>
      </c>
      <c r="F317" s="51" t="n">
        <v>223</v>
      </c>
      <c r="G317" s="52"/>
      <c r="H317" s="52"/>
      <c r="I317" s="53" t="n">
        <f aca="false">SUM(G317:H317)</f>
        <v>0</v>
      </c>
      <c r="J317" s="53" t="n">
        <f aca="false">G317*F317</f>
        <v>0</v>
      </c>
      <c r="K317" s="53" t="n">
        <f aca="false">H317*F317</f>
        <v>0</v>
      </c>
      <c r="L317" s="53" t="n">
        <f aca="false">I317*F317</f>
        <v>0</v>
      </c>
      <c r="M317" s="54" t="n">
        <f aca="false">L317*(1+$M$4)</f>
        <v>0</v>
      </c>
      <c r="N317" s="2"/>
      <c r="O317" s="3"/>
    </row>
    <row r="318" customFormat="false" ht="50.25" hidden="false" customHeight="false" outlineLevel="0" collapsed="false">
      <c r="A318" s="46" t="s">
        <v>755</v>
      </c>
      <c r="B318" s="47" t="s">
        <v>749</v>
      </c>
      <c r="C318" s="48" t="s">
        <v>756</v>
      </c>
      <c r="D318" s="49" t="s">
        <v>757</v>
      </c>
      <c r="E318" s="50" t="s">
        <v>730</v>
      </c>
      <c r="F318" s="51" t="n">
        <v>110</v>
      </c>
      <c r="G318" s="52"/>
      <c r="H318" s="52"/>
      <c r="I318" s="53" t="n">
        <f aca="false">SUM(G318:H318)</f>
        <v>0</v>
      </c>
      <c r="J318" s="53" t="n">
        <f aca="false">G318*F318</f>
        <v>0</v>
      </c>
      <c r="K318" s="53" t="n">
        <f aca="false">H318*F318</f>
        <v>0</v>
      </c>
      <c r="L318" s="53" t="n">
        <f aca="false">I318*F318</f>
        <v>0</v>
      </c>
      <c r="M318" s="54" t="n">
        <f aca="false">L318*(1+$M$4)</f>
        <v>0</v>
      </c>
      <c r="N318" s="2"/>
      <c r="O318" s="3"/>
    </row>
    <row r="319" customFormat="false" ht="50.25" hidden="false" customHeight="false" outlineLevel="0" collapsed="false">
      <c r="A319" s="46" t="s">
        <v>758</v>
      </c>
      <c r="B319" s="47" t="s">
        <v>749</v>
      </c>
      <c r="C319" s="48" t="s">
        <v>759</v>
      </c>
      <c r="D319" s="49" t="s">
        <v>760</v>
      </c>
      <c r="E319" s="50" t="s">
        <v>730</v>
      </c>
      <c r="F319" s="51" t="n">
        <v>849</v>
      </c>
      <c r="G319" s="52"/>
      <c r="H319" s="52"/>
      <c r="I319" s="53" t="n">
        <f aca="false">SUM(G319:H319)</f>
        <v>0</v>
      </c>
      <c r="J319" s="53" t="n">
        <f aca="false">G319*F319</f>
        <v>0</v>
      </c>
      <c r="K319" s="53" t="n">
        <f aca="false">H319*F319</f>
        <v>0</v>
      </c>
      <c r="L319" s="53" t="n">
        <f aca="false">I319*F319</f>
        <v>0</v>
      </c>
      <c r="M319" s="54" t="n">
        <f aca="false">L319*(1+$M$4)</f>
        <v>0</v>
      </c>
      <c r="N319" s="2"/>
      <c r="O319" s="3"/>
    </row>
    <row r="320" customFormat="false" ht="30.75" hidden="false" customHeight="false" outlineLevel="0" collapsed="false">
      <c r="A320" s="46" t="s">
        <v>761</v>
      </c>
      <c r="B320" s="47" t="s">
        <v>762</v>
      </c>
      <c r="C320" s="48" t="n">
        <v>94965</v>
      </c>
      <c r="D320" s="49" t="s">
        <v>763</v>
      </c>
      <c r="E320" s="50" t="s">
        <v>165</v>
      </c>
      <c r="F320" s="51" t="n">
        <v>7.94</v>
      </c>
      <c r="G320" s="52"/>
      <c r="H320" s="52"/>
      <c r="I320" s="53" t="n">
        <f aca="false">SUM(G320:H320)</f>
        <v>0</v>
      </c>
      <c r="J320" s="53" t="n">
        <f aca="false">G320*F320</f>
        <v>0</v>
      </c>
      <c r="K320" s="53" t="n">
        <f aca="false">H320*F320</f>
        <v>0</v>
      </c>
      <c r="L320" s="53" t="n">
        <f aca="false">I320*F320</f>
        <v>0</v>
      </c>
      <c r="M320" s="54" t="n">
        <f aca="false">L320*(1+$M$4)</f>
        <v>0</v>
      </c>
      <c r="N320" s="2"/>
      <c r="O320" s="3"/>
    </row>
    <row r="321" customFormat="false" ht="12.8" hidden="false" customHeight="true" outlineLevel="0" collapsed="false">
      <c r="A321" s="43" t="s">
        <v>764</v>
      </c>
      <c r="B321" s="43"/>
      <c r="C321" s="43"/>
      <c r="D321" s="89" t="s">
        <v>765</v>
      </c>
      <c r="E321" s="90"/>
      <c r="F321" s="91"/>
      <c r="G321" s="92"/>
      <c r="H321" s="92"/>
      <c r="I321" s="45"/>
      <c r="J321" s="45" t="n">
        <f aca="false">SUM(J322:J327)</f>
        <v>0</v>
      </c>
      <c r="K321" s="45" t="n">
        <f aca="false">SUM(K322:K327)</f>
        <v>0</v>
      </c>
      <c r="L321" s="45" t="n">
        <f aca="false">SUM(L322:L327)</f>
        <v>0</v>
      </c>
      <c r="M321" s="45" t="n">
        <f aca="false">SUM(M322:M327)</f>
        <v>0</v>
      </c>
      <c r="N321" s="2"/>
      <c r="O321" s="3"/>
    </row>
    <row r="322" customFormat="false" ht="30.75" hidden="false" customHeight="false" outlineLevel="0" collapsed="false">
      <c r="A322" s="46" t="s">
        <v>766</v>
      </c>
      <c r="B322" s="47" t="s">
        <v>767</v>
      </c>
      <c r="C322" s="48" t="n">
        <v>94965</v>
      </c>
      <c r="D322" s="49" t="s">
        <v>763</v>
      </c>
      <c r="E322" s="50" t="s">
        <v>165</v>
      </c>
      <c r="F322" s="51" t="n">
        <v>9.6</v>
      </c>
      <c r="G322" s="52"/>
      <c r="H322" s="52"/>
      <c r="I322" s="53" t="n">
        <f aca="false">SUM(G322:H322)</f>
        <v>0</v>
      </c>
      <c r="J322" s="53" t="n">
        <f aca="false">G322*F322</f>
        <v>0</v>
      </c>
      <c r="K322" s="53" t="n">
        <f aca="false">H322*F322</f>
        <v>0</v>
      </c>
      <c r="L322" s="53" t="n">
        <f aca="false">I322*F322</f>
        <v>0</v>
      </c>
      <c r="M322" s="54" t="n">
        <f aca="false">L322*(1+$M$4)</f>
        <v>0</v>
      </c>
      <c r="N322" s="2"/>
      <c r="O322" s="3"/>
    </row>
    <row r="323" customFormat="false" ht="30.75" hidden="false" customHeight="false" outlineLevel="0" collapsed="false">
      <c r="A323" s="46" t="s">
        <v>768</v>
      </c>
      <c r="B323" s="47" t="s">
        <v>769</v>
      </c>
      <c r="C323" s="48" t="s">
        <v>770</v>
      </c>
      <c r="D323" s="49" t="s">
        <v>771</v>
      </c>
      <c r="E323" s="50" t="s">
        <v>29</v>
      </c>
      <c r="F323" s="51" t="n">
        <v>90</v>
      </c>
      <c r="G323" s="52"/>
      <c r="H323" s="52"/>
      <c r="I323" s="53" t="n">
        <f aca="false">SUM(G323:H323)</f>
        <v>0</v>
      </c>
      <c r="J323" s="53" t="n">
        <f aca="false">G323*F323</f>
        <v>0</v>
      </c>
      <c r="K323" s="53" t="n">
        <f aca="false">H323*F323</f>
        <v>0</v>
      </c>
      <c r="L323" s="53" t="n">
        <f aca="false">I323*F323</f>
        <v>0</v>
      </c>
      <c r="M323" s="54" t="n">
        <f aca="false">L323*(1+$M$4)</f>
        <v>0</v>
      </c>
      <c r="N323" s="2"/>
      <c r="O323" s="3"/>
    </row>
    <row r="324" customFormat="false" ht="50.25" hidden="false" customHeight="false" outlineLevel="0" collapsed="false">
      <c r="A324" s="46" t="s">
        <v>772</v>
      </c>
      <c r="B324" s="47" t="s">
        <v>749</v>
      </c>
      <c r="C324" s="48" t="n">
        <v>92775</v>
      </c>
      <c r="D324" s="49" t="s">
        <v>751</v>
      </c>
      <c r="E324" s="50" t="s">
        <v>730</v>
      </c>
      <c r="F324" s="51" t="n">
        <v>153</v>
      </c>
      <c r="G324" s="52"/>
      <c r="H324" s="52"/>
      <c r="I324" s="53" t="n">
        <f aca="false">SUM(G324:H324)</f>
        <v>0</v>
      </c>
      <c r="J324" s="53" t="n">
        <f aca="false">G324*F324</f>
        <v>0</v>
      </c>
      <c r="K324" s="53" t="n">
        <f aca="false">H324*F324</f>
        <v>0</v>
      </c>
      <c r="L324" s="53" t="n">
        <f aca="false">I324*F324</f>
        <v>0</v>
      </c>
      <c r="M324" s="54" t="n">
        <f aca="false">L324*(1+$M$4)</f>
        <v>0</v>
      </c>
      <c r="N324" s="2"/>
      <c r="O324" s="3"/>
    </row>
    <row r="325" customFormat="false" ht="50.25" hidden="false" customHeight="false" outlineLevel="0" collapsed="false">
      <c r="A325" s="46" t="s">
        <v>773</v>
      </c>
      <c r="B325" s="47" t="s">
        <v>749</v>
      </c>
      <c r="C325" s="48" t="s">
        <v>753</v>
      </c>
      <c r="D325" s="49" t="s">
        <v>754</v>
      </c>
      <c r="E325" s="50" t="s">
        <v>730</v>
      </c>
      <c r="F325" s="51" t="n">
        <v>5</v>
      </c>
      <c r="G325" s="52"/>
      <c r="H325" s="52"/>
      <c r="I325" s="53" t="n">
        <f aca="false">SUM(G325:H325)</f>
        <v>0</v>
      </c>
      <c r="J325" s="53" t="n">
        <f aca="false">G325*F325</f>
        <v>0</v>
      </c>
      <c r="K325" s="53" t="n">
        <f aca="false">H325*F325</f>
        <v>0</v>
      </c>
      <c r="L325" s="53" t="n">
        <f aca="false">I325*F325</f>
        <v>0</v>
      </c>
      <c r="M325" s="54" t="n">
        <f aca="false">L325*(1+$M$4)</f>
        <v>0</v>
      </c>
      <c r="N325" s="2"/>
      <c r="O325" s="3"/>
    </row>
    <row r="326" customFormat="false" ht="50.25" hidden="false" customHeight="false" outlineLevel="0" collapsed="false">
      <c r="A326" s="46" t="s">
        <v>774</v>
      </c>
      <c r="B326" s="47" t="s">
        <v>749</v>
      </c>
      <c r="C326" s="48" t="n">
        <v>92777</v>
      </c>
      <c r="D326" s="49" t="s">
        <v>775</v>
      </c>
      <c r="E326" s="50" t="s">
        <v>730</v>
      </c>
      <c r="F326" s="51" t="n">
        <v>279</v>
      </c>
      <c r="G326" s="52"/>
      <c r="H326" s="52"/>
      <c r="I326" s="53" t="n">
        <f aca="false">SUM(G326:H326)</f>
        <v>0</v>
      </c>
      <c r="J326" s="53" t="n">
        <f aca="false">G326*F326</f>
        <v>0</v>
      </c>
      <c r="K326" s="53" t="n">
        <f aca="false">H326*F326</f>
        <v>0</v>
      </c>
      <c r="L326" s="53" t="n">
        <f aca="false">I326*F326</f>
        <v>0</v>
      </c>
      <c r="M326" s="54" t="n">
        <f aca="false">L326*(1+$M$4)</f>
        <v>0</v>
      </c>
      <c r="N326" s="2"/>
      <c r="O326" s="3"/>
    </row>
    <row r="327" customFormat="false" ht="50.25" hidden="false" customHeight="false" outlineLevel="0" collapsed="false">
      <c r="A327" s="46" t="s">
        <v>776</v>
      </c>
      <c r="B327" s="47" t="s">
        <v>749</v>
      </c>
      <c r="C327" s="48" t="n">
        <v>92778</v>
      </c>
      <c r="D327" s="49" t="s">
        <v>757</v>
      </c>
      <c r="E327" s="50" t="s">
        <v>730</v>
      </c>
      <c r="F327" s="51" t="n">
        <v>59</v>
      </c>
      <c r="G327" s="52"/>
      <c r="H327" s="52"/>
      <c r="I327" s="53" t="n">
        <f aca="false">SUM(G327:H327)</f>
        <v>0</v>
      </c>
      <c r="J327" s="53" t="n">
        <f aca="false">G327*F327</f>
        <v>0</v>
      </c>
      <c r="K327" s="53" t="n">
        <f aca="false">H327*F327</f>
        <v>0</v>
      </c>
      <c r="L327" s="53" t="n">
        <f aca="false">I327*F327</f>
        <v>0</v>
      </c>
      <c r="M327" s="54" t="n">
        <f aca="false">L327*(1+$M$4)</f>
        <v>0</v>
      </c>
      <c r="N327" s="2"/>
      <c r="O327" s="3"/>
    </row>
    <row r="328" customFormat="false" ht="12.8" hidden="false" customHeight="true" outlineLevel="0" collapsed="false">
      <c r="A328" s="75" t="s">
        <v>777</v>
      </c>
      <c r="B328" s="75"/>
      <c r="C328" s="75"/>
      <c r="D328" s="35" t="s">
        <v>778</v>
      </c>
      <c r="E328" s="35"/>
      <c r="F328" s="35"/>
      <c r="G328" s="35"/>
      <c r="H328" s="35"/>
      <c r="I328" s="35"/>
      <c r="J328" s="36" t="n">
        <f aca="false">J329+J333+J354</f>
        <v>0</v>
      </c>
      <c r="K328" s="36" t="n">
        <f aca="false">K329+K333+K354</f>
        <v>0</v>
      </c>
      <c r="L328" s="36" t="n">
        <f aca="false">L329+L333+L354</f>
        <v>0</v>
      </c>
      <c r="M328" s="36" t="n">
        <f aca="false">M329+M333+M354</f>
        <v>0</v>
      </c>
      <c r="N328" s="22" t="n">
        <f aca="false">M328</f>
        <v>0</v>
      </c>
      <c r="O328" s="3"/>
    </row>
    <row r="329" customFormat="false" ht="13.8" hidden="false" customHeight="true" outlineLevel="0" collapsed="false">
      <c r="A329" s="103" t="s">
        <v>779</v>
      </c>
      <c r="B329" s="103"/>
      <c r="C329" s="103"/>
      <c r="D329" s="104" t="s">
        <v>780</v>
      </c>
      <c r="E329" s="104"/>
      <c r="F329" s="104"/>
      <c r="G329" s="104"/>
      <c r="H329" s="104"/>
      <c r="I329" s="104"/>
      <c r="J329" s="105" t="n">
        <f aca="false">SUM(J330:J332)</f>
        <v>0</v>
      </c>
      <c r="K329" s="105" t="n">
        <f aca="false">SUM(K330:K332)</f>
        <v>0</v>
      </c>
      <c r="L329" s="105" t="n">
        <f aca="false">SUM(L330:L332)</f>
        <v>0</v>
      </c>
      <c r="M329" s="105" t="n">
        <f aca="false">SUM(M330:M332)</f>
        <v>0</v>
      </c>
      <c r="N329" s="2"/>
      <c r="O329" s="3"/>
    </row>
    <row r="330" customFormat="false" ht="30.75" hidden="false" customHeight="false" outlineLevel="0" collapsed="false">
      <c r="A330" s="46" t="s">
        <v>781</v>
      </c>
      <c r="B330" s="47" t="s">
        <v>782</v>
      </c>
      <c r="C330" s="48" t="n">
        <v>97625</v>
      </c>
      <c r="D330" s="49" t="s">
        <v>164</v>
      </c>
      <c r="E330" s="50" t="s">
        <v>165</v>
      </c>
      <c r="F330" s="51" t="n">
        <f aca="false">15*2*0.2</f>
        <v>6</v>
      </c>
      <c r="G330" s="52"/>
      <c r="H330" s="52"/>
      <c r="I330" s="53" t="n">
        <f aca="false">SUM(G330:H330)</f>
        <v>0</v>
      </c>
      <c r="J330" s="53" t="n">
        <f aca="false">G330*F330</f>
        <v>0</v>
      </c>
      <c r="K330" s="53" t="n">
        <f aca="false">H330*F330</f>
        <v>0</v>
      </c>
      <c r="L330" s="53" t="n">
        <f aca="false">I330*F330</f>
        <v>0</v>
      </c>
      <c r="M330" s="54" t="n">
        <f aca="false">L330*(1+$M$4)</f>
        <v>0</v>
      </c>
      <c r="N330" s="2"/>
      <c r="O330" s="3"/>
    </row>
    <row r="331" customFormat="false" ht="30.75" hidden="false" customHeight="false" outlineLevel="0" collapsed="false">
      <c r="A331" s="46" t="s">
        <v>783</v>
      </c>
      <c r="B331" s="47" t="s">
        <v>784</v>
      </c>
      <c r="C331" s="48" t="n">
        <v>97625</v>
      </c>
      <c r="D331" s="49" t="s">
        <v>164</v>
      </c>
      <c r="E331" s="50" t="s">
        <v>165</v>
      </c>
      <c r="F331" s="51" t="n">
        <f aca="false">15*2*0.2</f>
        <v>6</v>
      </c>
      <c r="G331" s="52"/>
      <c r="H331" s="52"/>
      <c r="I331" s="53" t="n">
        <f aca="false">SUM(G331:H331)</f>
        <v>0</v>
      </c>
      <c r="J331" s="53" t="n">
        <f aca="false">G331*F331</f>
        <v>0</v>
      </c>
      <c r="K331" s="53" t="n">
        <f aca="false">H331*F331</f>
        <v>0</v>
      </c>
      <c r="L331" s="53" t="n">
        <f aca="false">I331*F331</f>
        <v>0</v>
      </c>
      <c r="M331" s="54" t="n">
        <f aca="false">L331*(1+$M$4)</f>
        <v>0</v>
      </c>
      <c r="N331" s="2"/>
      <c r="O331" s="3"/>
    </row>
    <row r="332" customFormat="false" ht="40.5" hidden="false" customHeight="false" outlineLevel="0" collapsed="false">
      <c r="A332" s="46" t="s">
        <v>785</v>
      </c>
      <c r="B332" s="47" t="s">
        <v>786</v>
      </c>
      <c r="C332" s="48" t="n">
        <v>97627</v>
      </c>
      <c r="D332" s="49" t="s">
        <v>787</v>
      </c>
      <c r="E332" s="50" t="s">
        <v>165</v>
      </c>
      <c r="F332" s="51" t="n">
        <f aca="false">0.3*0.3*16</f>
        <v>1.44</v>
      </c>
      <c r="G332" s="52"/>
      <c r="H332" s="52"/>
      <c r="I332" s="53" t="n">
        <f aca="false">SUM(G332:H332)</f>
        <v>0</v>
      </c>
      <c r="J332" s="53" t="n">
        <f aca="false">G332*F332</f>
        <v>0</v>
      </c>
      <c r="K332" s="53" t="n">
        <f aca="false">H332*F332</f>
        <v>0</v>
      </c>
      <c r="L332" s="53" t="n">
        <f aca="false">I332*F332</f>
        <v>0</v>
      </c>
      <c r="M332" s="54" t="n">
        <f aca="false">L332*(1+$M$4)</f>
        <v>0</v>
      </c>
      <c r="N332" s="2"/>
      <c r="O332" s="3"/>
    </row>
    <row r="333" customFormat="false" ht="12.8" hidden="false" customHeight="true" outlineLevel="0" collapsed="false">
      <c r="A333" s="43" t="s">
        <v>788</v>
      </c>
      <c r="B333" s="43"/>
      <c r="C333" s="43"/>
      <c r="D333" s="44" t="s">
        <v>789</v>
      </c>
      <c r="E333" s="44"/>
      <c r="F333" s="44"/>
      <c r="G333" s="44"/>
      <c r="H333" s="44"/>
      <c r="I333" s="44"/>
      <c r="J333" s="45" t="n">
        <f aca="false">J334+J345</f>
        <v>0</v>
      </c>
      <c r="K333" s="45" t="n">
        <f aca="false">K334+K345</f>
        <v>0</v>
      </c>
      <c r="L333" s="45" t="n">
        <f aca="false">L334+L345</f>
        <v>0</v>
      </c>
      <c r="M333" s="45" t="n">
        <f aca="false">M334+M345</f>
        <v>0</v>
      </c>
      <c r="N333" s="2"/>
      <c r="O333" s="3"/>
    </row>
    <row r="334" customFormat="false" ht="12.8" hidden="false" customHeight="true" outlineLevel="0" collapsed="false">
      <c r="A334" s="76" t="s">
        <v>790</v>
      </c>
      <c r="B334" s="76"/>
      <c r="C334" s="76"/>
      <c r="D334" s="77" t="s">
        <v>791</v>
      </c>
      <c r="E334" s="77"/>
      <c r="F334" s="77"/>
      <c r="G334" s="77"/>
      <c r="H334" s="77"/>
      <c r="I334" s="77"/>
      <c r="J334" s="78" t="n">
        <f aca="false">SUM(J335:J344)</f>
        <v>0</v>
      </c>
      <c r="K334" s="78" t="n">
        <f aca="false">SUM(K335:K344)</f>
        <v>0</v>
      </c>
      <c r="L334" s="78" t="n">
        <f aca="false">SUM(L335:L344)</f>
        <v>0</v>
      </c>
      <c r="M334" s="78" t="n">
        <f aca="false">SUM(M335:M344)</f>
        <v>0</v>
      </c>
      <c r="N334" s="2"/>
      <c r="O334" s="3"/>
    </row>
    <row r="335" customFormat="false" ht="60" hidden="false" customHeight="false" outlineLevel="0" collapsed="false">
      <c r="A335" s="46" t="s">
        <v>792</v>
      </c>
      <c r="B335" s="47" t="s">
        <v>793</v>
      </c>
      <c r="C335" s="48" t="s">
        <v>644</v>
      </c>
      <c r="D335" s="49" t="s">
        <v>645</v>
      </c>
      <c r="E335" s="50" t="s">
        <v>29</v>
      </c>
      <c r="F335" s="51" t="n">
        <f aca="false">15*2/2</f>
        <v>15</v>
      </c>
      <c r="G335" s="52"/>
      <c r="H335" s="52"/>
      <c r="I335" s="53" t="n">
        <f aca="false">SUM(G335:H335)</f>
        <v>0</v>
      </c>
      <c r="J335" s="53" t="n">
        <f aca="false">G335*F335</f>
        <v>0</v>
      </c>
      <c r="K335" s="53" t="n">
        <f aca="false">H335*F335</f>
        <v>0</v>
      </c>
      <c r="L335" s="53" t="n">
        <f aca="false">I335*F335</f>
        <v>0</v>
      </c>
      <c r="M335" s="54" t="n">
        <f aca="false">L335*(1+$M$4)</f>
        <v>0</v>
      </c>
      <c r="N335" s="2"/>
      <c r="O335" s="3"/>
    </row>
    <row r="336" customFormat="false" ht="40.5" hidden="false" customHeight="false" outlineLevel="0" collapsed="false">
      <c r="A336" s="46" t="s">
        <v>794</v>
      </c>
      <c r="B336" s="47" t="s">
        <v>793</v>
      </c>
      <c r="C336" s="48" t="n">
        <v>87879</v>
      </c>
      <c r="D336" s="49" t="s">
        <v>73</v>
      </c>
      <c r="E336" s="50" t="s">
        <v>29</v>
      </c>
      <c r="F336" s="51" t="n">
        <f aca="false">F335*2</f>
        <v>30</v>
      </c>
      <c r="G336" s="52"/>
      <c r="H336" s="52"/>
      <c r="I336" s="53" t="n">
        <f aca="false">SUM(G336:H336)</f>
        <v>0</v>
      </c>
      <c r="J336" s="53" t="n">
        <f aca="false">G336*F336</f>
        <v>0</v>
      </c>
      <c r="K336" s="53" t="n">
        <f aca="false">H336*F336</f>
        <v>0</v>
      </c>
      <c r="L336" s="53" t="n">
        <f aca="false">I336*F336</f>
        <v>0</v>
      </c>
      <c r="M336" s="54" t="n">
        <f aca="false">L336*(1+$M$4)</f>
        <v>0</v>
      </c>
      <c r="N336" s="2"/>
      <c r="O336" s="3"/>
    </row>
    <row r="337" customFormat="false" ht="50.25" hidden="false" customHeight="false" outlineLevel="0" collapsed="false">
      <c r="A337" s="46" t="s">
        <v>795</v>
      </c>
      <c r="B337" s="47" t="s">
        <v>793</v>
      </c>
      <c r="C337" s="48" t="n">
        <v>87794</v>
      </c>
      <c r="D337" s="49" t="s">
        <v>75</v>
      </c>
      <c r="E337" s="50" t="s">
        <v>29</v>
      </c>
      <c r="F337" s="51" t="n">
        <f aca="false">F336</f>
        <v>30</v>
      </c>
      <c r="G337" s="52"/>
      <c r="H337" s="52"/>
      <c r="I337" s="53" t="n">
        <f aca="false">SUM(G337:H337)</f>
        <v>0</v>
      </c>
      <c r="J337" s="53" t="n">
        <f aca="false">G337*F337</f>
        <v>0</v>
      </c>
      <c r="K337" s="53" t="n">
        <f aca="false">H337*F337</f>
        <v>0</v>
      </c>
      <c r="L337" s="53" t="n">
        <f aca="false">I337*F337</f>
        <v>0</v>
      </c>
      <c r="M337" s="54" t="n">
        <f aca="false">L337*(1+$M$4)</f>
        <v>0</v>
      </c>
      <c r="N337" s="2"/>
      <c r="O337" s="3"/>
    </row>
    <row r="338" customFormat="false" ht="30.75" hidden="false" customHeight="false" outlineLevel="0" collapsed="false">
      <c r="A338" s="46" t="s">
        <v>796</v>
      </c>
      <c r="B338" s="47" t="s">
        <v>793</v>
      </c>
      <c r="C338" s="48" t="s">
        <v>77</v>
      </c>
      <c r="D338" s="49" t="s">
        <v>78</v>
      </c>
      <c r="E338" s="50" t="s">
        <v>29</v>
      </c>
      <c r="F338" s="51" t="n">
        <f aca="false">F337</f>
        <v>30</v>
      </c>
      <c r="G338" s="52"/>
      <c r="H338" s="52"/>
      <c r="I338" s="53" t="n">
        <f aca="false">SUM(G338:H338)</f>
        <v>0</v>
      </c>
      <c r="J338" s="53" t="n">
        <f aca="false">G338*F338</f>
        <v>0</v>
      </c>
      <c r="K338" s="53" t="n">
        <f aca="false">H338*F338</f>
        <v>0</v>
      </c>
      <c r="L338" s="53" t="n">
        <f aca="false">I338*F338</f>
        <v>0</v>
      </c>
      <c r="M338" s="54" t="n">
        <f aca="false">L338*(1+$M$4)</f>
        <v>0</v>
      </c>
      <c r="N338" s="2"/>
      <c r="O338" s="3"/>
    </row>
    <row r="339" customFormat="false" ht="21" hidden="false" customHeight="false" outlineLevel="0" collapsed="false">
      <c r="A339" s="46" t="s">
        <v>797</v>
      </c>
      <c r="B339" s="47" t="s">
        <v>793</v>
      </c>
      <c r="C339" s="48" t="n">
        <v>88489</v>
      </c>
      <c r="D339" s="49" t="s">
        <v>798</v>
      </c>
      <c r="E339" s="50" t="s">
        <v>29</v>
      </c>
      <c r="F339" s="51" t="n">
        <f aca="false">F338</f>
        <v>30</v>
      </c>
      <c r="G339" s="52"/>
      <c r="H339" s="52"/>
      <c r="I339" s="53" t="n">
        <f aca="false">SUM(G339:H339)</f>
        <v>0</v>
      </c>
      <c r="J339" s="53" t="n">
        <f aca="false">G339*F339</f>
        <v>0</v>
      </c>
      <c r="K339" s="53" t="n">
        <f aca="false">H339*F339</f>
        <v>0</v>
      </c>
      <c r="L339" s="53" t="n">
        <f aca="false">I339*F339</f>
        <v>0</v>
      </c>
      <c r="M339" s="54" t="n">
        <f aca="false">L339*(1+$M$4)</f>
        <v>0</v>
      </c>
      <c r="N339" s="2"/>
      <c r="O339" s="3"/>
    </row>
    <row r="340" customFormat="false" ht="21" hidden="false" customHeight="false" outlineLevel="0" collapsed="false">
      <c r="A340" s="46" t="s">
        <v>799</v>
      </c>
      <c r="B340" s="47" t="s">
        <v>800</v>
      </c>
      <c r="C340" s="48" t="n">
        <v>93204</v>
      </c>
      <c r="D340" s="49" t="s">
        <v>669</v>
      </c>
      <c r="E340" s="50" t="s">
        <v>57</v>
      </c>
      <c r="F340" s="51" t="n">
        <v>16</v>
      </c>
      <c r="G340" s="52"/>
      <c r="H340" s="52"/>
      <c r="I340" s="53" t="n">
        <f aca="false">SUM(G340:H340)</f>
        <v>0</v>
      </c>
      <c r="J340" s="53" t="n">
        <f aca="false">G340*F340</f>
        <v>0</v>
      </c>
      <c r="K340" s="53" t="n">
        <f aca="false">H340*F340</f>
        <v>0</v>
      </c>
      <c r="L340" s="53" t="n">
        <f aca="false">I340*F340</f>
        <v>0</v>
      </c>
      <c r="M340" s="54" t="n">
        <f aca="false">L340*(1+$M$4)</f>
        <v>0</v>
      </c>
      <c r="N340" s="2"/>
      <c r="O340" s="3"/>
    </row>
    <row r="341" customFormat="false" ht="30.75" hidden="false" customHeight="false" outlineLevel="0" collapsed="false">
      <c r="A341" s="46" t="s">
        <v>801</v>
      </c>
      <c r="B341" s="47" t="s">
        <v>802</v>
      </c>
      <c r="C341" s="48" t="n">
        <v>97737</v>
      </c>
      <c r="D341" s="49" t="s">
        <v>803</v>
      </c>
      <c r="E341" s="50" t="s">
        <v>165</v>
      </c>
      <c r="F341" s="51" t="n">
        <f aca="false">2*8*0.3*0.2</f>
        <v>0.96</v>
      </c>
      <c r="G341" s="52"/>
      <c r="H341" s="52"/>
      <c r="I341" s="53" t="n">
        <f aca="false">H341+G341</f>
        <v>0</v>
      </c>
      <c r="J341" s="53" t="n">
        <f aca="false">G341*F341</f>
        <v>0</v>
      </c>
      <c r="K341" s="53" t="n">
        <f aca="false">H341*F341</f>
        <v>0</v>
      </c>
      <c r="L341" s="53" t="n">
        <f aca="false">I341*F341</f>
        <v>0</v>
      </c>
      <c r="M341" s="54" t="n">
        <f aca="false">L341*(1+$M$4)</f>
        <v>0</v>
      </c>
      <c r="N341" s="2"/>
      <c r="O341" s="3"/>
    </row>
    <row r="342" customFormat="false" ht="40.5" hidden="false" customHeight="false" outlineLevel="0" collapsed="false">
      <c r="A342" s="46" t="s">
        <v>804</v>
      </c>
      <c r="B342" s="47" t="s">
        <v>805</v>
      </c>
      <c r="C342" s="48" t="s">
        <v>806</v>
      </c>
      <c r="D342" s="49" t="s">
        <v>807</v>
      </c>
      <c r="E342" s="50" t="s">
        <v>808</v>
      </c>
      <c r="F342" s="51" t="n">
        <v>2</v>
      </c>
      <c r="G342" s="52"/>
      <c r="H342" s="52"/>
      <c r="I342" s="53" t="n">
        <f aca="false">H342+G342</f>
        <v>0</v>
      </c>
      <c r="J342" s="53" t="n">
        <f aca="false">G342*F342</f>
        <v>0</v>
      </c>
      <c r="K342" s="53" t="n">
        <f aca="false">H342*F342</f>
        <v>0</v>
      </c>
      <c r="L342" s="53" t="n">
        <f aca="false">I342*F342</f>
        <v>0</v>
      </c>
      <c r="M342" s="54" t="n">
        <f aca="false">L342*(1+$M$4)</f>
        <v>0</v>
      </c>
      <c r="N342" s="2"/>
      <c r="O342" s="3"/>
    </row>
    <row r="343" customFormat="false" ht="30.75" hidden="false" customHeight="false" outlineLevel="0" collapsed="false">
      <c r="A343" s="46" t="s">
        <v>809</v>
      </c>
      <c r="B343" s="47" t="s">
        <v>810</v>
      </c>
      <c r="C343" s="48" t="s">
        <v>811</v>
      </c>
      <c r="D343" s="49" t="s">
        <v>812</v>
      </c>
      <c r="E343" s="50" t="s">
        <v>57</v>
      </c>
      <c r="F343" s="51" t="n">
        <v>16</v>
      </c>
      <c r="G343" s="52"/>
      <c r="H343" s="52"/>
      <c r="I343" s="53" t="n">
        <f aca="false">H343+G343</f>
        <v>0</v>
      </c>
      <c r="J343" s="53" t="n">
        <f aca="false">G343*F343</f>
        <v>0</v>
      </c>
      <c r="K343" s="53" t="n">
        <f aca="false">H343*F343</f>
        <v>0</v>
      </c>
      <c r="L343" s="53" t="n">
        <f aca="false">I343*F343</f>
        <v>0</v>
      </c>
      <c r="M343" s="54" t="n">
        <f aca="false">L343*(1+$M$4)</f>
        <v>0</v>
      </c>
      <c r="N343" s="2"/>
      <c r="O343" s="3"/>
    </row>
    <row r="344" customFormat="false" ht="30.75" hidden="false" customHeight="false" outlineLevel="0" collapsed="false">
      <c r="A344" s="46" t="s">
        <v>813</v>
      </c>
      <c r="B344" s="47" t="s">
        <v>814</v>
      </c>
      <c r="C344" s="48" t="s">
        <v>815</v>
      </c>
      <c r="D344" s="49" t="s">
        <v>816</v>
      </c>
      <c r="E344" s="50" t="s">
        <v>57</v>
      </c>
      <c r="F344" s="51" t="n">
        <f aca="false">16*2</f>
        <v>32</v>
      </c>
      <c r="G344" s="52"/>
      <c r="H344" s="52"/>
      <c r="I344" s="53" t="n">
        <f aca="false">H344+G344</f>
        <v>0</v>
      </c>
      <c r="J344" s="53" t="n">
        <f aca="false">G344*F344</f>
        <v>0</v>
      </c>
      <c r="K344" s="53" t="n">
        <f aca="false">H344*F344</f>
        <v>0</v>
      </c>
      <c r="L344" s="53" t="n">
        <f aca="false">I344*F344</f>
        <v>0</v>
      </c>
      <c r="M344" s="54" t="n">
        <f aca="false">L344*(1+$M$4)</f>
        <v>0</v>
      </c>
      <c r="N344" s="2"/>
      <c r="O344" s="3"/>
    </row>
    <row r="345" customFormat="false" ht="12.8" hidden="false" customHeight="true" outlineLevel="0" collapsed="false">
      <c r="A345" s="76" t="s">
        <v>817</v>
      </c>
      <c r="B345" s="76"/>
      <c r="C345" s="76"/>
      <c r="D345" s="77" t="s">
        <v>818</v>
      </c>
      <c r="E345" s="77"/>
      <c r="F345" s="77"/>
      <c r="G345" s="77"/>
      <c r="H345" s="77"/>
      <c r="I345" s="77"/>
      <c r="J345" s="78" t="n">
        <f aca="false">SUM(J346:J353)</f>
        <v>0</v>
      </c>
      <c r="K345" s="78" t="n">
        <f aca="false">SUM(K346:K353)</f>
        <v>0</v>
      </c>
      <c r="L345" s="78" t="n">
        <f aca="false">SUM(L346:L353)</f>
        <v>0</v>
      </c>
      <c r="M345" s="78" t="n">
        <f aca="false">SUM(M346:M353)</f>
        <v>0</v>
      </c>
      <c r="N345" s="2"/>
      <c r="O345" s="3"/>
    </row>
    <row r="346" customFormat="false" ht="60" hidden="false" customHeight="false" outlineLevel="0" collapsed="false">
      <c r="A346" s="46" t="s">
        <v>819</v>
      </c>
      <c r="B346" s="47" t="s">
        <v>793</v>
      </c>
      <c r="C346" s="48" t="s">
        <v>644</v>
      </c>
      <c r="D346" s="49" t="s">
        <v>645</v>
      </c>
      <c r="E346" s="50" t="s">
        <v>29</v>
      </c>
      <c r="F346" s="51" t="n">
        <f aca="false">15*2/2</f>
        <v>15</v>
      </c>
      <c r="G346" s="52"/>
      <c r="H346" s="52"/>
      <c r="I346" s="53" t="n">
        <f aca="false">SUM(G346:H346)</f>
        <v>0</v>
      </c>
      <c r="J346" s="53" t="n">
        <f aca="false">G346*F346</f>
        <v>0</v>
      </c>
      <c r="K346" s="53" t="n">
        <f aca="false">H346*F346</f>
        <v>0</v>
      </c>
      <c r="L346" s="53" t="n">
        <f aca="false">I346*F346</f>
        <v>0</v>
      </c>
      <c r="M346" s="54" t="n">
        <f aca="false">L346*(1+$M$4)</f>
        <v>0</v>
      </c>
      <c r="N346" s="2"/>
      <c r="O346" s="3"/>
    </row>
    <row r="347" customFormat="false" ht="40.5" hidden="false" customHeight="false" outlineLevel="0" collapsed="false">
      <c r="A347" s="46" t="s">
        <v>820</v>
      </c>
      <c r="B347" s="47" t="s">
        <v>793</v>
      </c>
      <c r="C347" s="48" t="n">
        <v>87879</v>
      </c>
      <c r="D347" s="49" t="s">
        <v>73</v>
      </c>
      <c r="E347" s="50" t="s">
        <v>29</v>
      </c>
      <c r="F347" s="51" t="n">
        <f aca="false">F346*2</f>
        <v>30</v>
      </c>
      <c r="G347" s="52"/>
      <c r="H347" s="52"/>
      <c r="I347" s="53" t="n">
        <f aca="false">SUM(G347:H347)</f>
        <v>0</v>
      </c>
      <c r="J347" s="53" t="n">
        <f aca="false">G347*F347</f>
        <v>0</v>
      </c>
      <c r="K347" s="53" t="n">
        <f aca="false">H347*F347</f>
        <v>0</v>
      </c>
      <c r="L347" s="53" t="n">
        <f aca="false">I347*F347</f>
        <v>0</v>
      </c>
      <c r="M347" s="54" t="n">
        <f aca="false">L347*(1+$M$4)</f>
        <v>0</v>
      </c>
      <c r="N347" s="2"/>
      <c r="O347" s="3"/>
    </row>
    <row r="348" customFormat="false" ht="50.25" hidden="false" customHeight="false" outlineLevel="0" collapsed="false">
      <c r="A348" s="46" t="s">
        <v>821</v>
      </c>
      <c r="B348" s="47" t="s">
        <v>793</v>
      </c>
      <c r="C348" s="48" t="n">
        <v>87794</v>
      </c>
      <c r="D348" s="49" t="s">
        <v>75</v>
      </c>
      <c r="E348" s="50" t="s">
        <v>29</v>
      </c>
      <c r="F348" s="51" t="n">
        <f aca="false">F347</f>
        <v>30</v>
      </c>
      <c r="G348" s="52"/>
      <c r="H348" s="52"/>
      <c r="I348" s="53" t="n">
        <f aca="false">SUM(G348:H348)</f>
        <v>0</v>
      </c>
      <c r="J348" s="53" t="n">
        <f aca="false">G348*F348</f>
        <v>0</v>
      </c>
      <c r="K348" s="53" t="n">
        <f aca="false">H348*F348</f>
        <v>0</v>
      </c>
      <c r="L348" s="53" t="n">
        <f aca="false">I348*F348</f>
        <v>0</v>
      </c>
      <c r="M348" s="54" t="n">
        <f aca="false">L348*(1+$M$4)</f>
        <v>0</v>
      </c>
      <c r="N348" s="2"/>
      <c r="O348" s="3"/>
    </row>
    <row r="349" customFormat="false" ht="30.75" hidden="false" customHeight="false" outlineLevel="0" collapsed="false">
      <c r="A349" s="46" t="s">
        <v>822</v>
      </c>
      <c r="B349" s="47" t="s">
        <v>793</v>
      </c>
      <c r="C349" s="48" t="s">
        <v>77</v>
      </c>
      <c r="D349" s="49" t="s">
        <v>78</v>
      </c>
      <c r="E349" s="50" t="s">
        <v>29</v>
      </c>
      <c r="F349" s="51" t="n">
        <f aca="false">F348</f>
        <v>30</v>
      </c>
      <c r="G349" s="52"/>
      <c r="H349" s="52"/>
      <c r="I349" s="53" t="n">
        <f aca="false">SUM(G349:H349)</f>
        <v>0</v>
      </c>
      <c r="J349" s="53" t="n">
        <f aca="false">G349*F349</f>
        <v>0</v>
      </c>
      <c r="K349" s="53" t="n">
        <f aca="false">H349*F349</f>
        <v>0</v>
      </c>
      <c r="L349" s="53" t="n">
        <f aca="false">I349*F349</f>
        <v>0</v>
      </c>
      <c r="M349" s="54" t="n">
        <f aca="false">L349*(1+$M$4)</f>
        <v>0</v>
      </c>
      <c r="N349" s="2"/>
      <c r="O349" s="3"/>
    </row>
    <row r="350" customFormat="false" ht="21" hidden="false" customHeight="false" outlineLevel="0" collapsed="false">
      <c r="A350" s="46" t="s">
        <v>823</v>
      </c>
      <c r="B350" s="47" t="s">
        <v>793</v>
      </c>
      <c r="C350" s="48" t="n">
        <v>88489</v>
      </c>
      <c r="D350" s="49" t="s">
        <v>798</v>
      </c>
      <c r="E350" s="50" t="s">
        <v>29</v>
      </c>
      <c r="F350" s="51" t="n">
        <f aca="false">F349</f>
        <v>30</v>
      </c>
      <c r="G350" s="52"/>
      <c r="H350" s="52"/>
      <c r="I350" s="53" t="n">
        <f aca="false">SUM(G350:H350)</f>
        <v>0</v>
      </c>
      <c r="J350" s="53" t="n">
        <f aca="false">G350*F350</f>
        <v>0</v>
      </c>
      <c r="K350" s="53" t="n">
        <f aca="false">H350*F350</f>
        <v>0</v>
      </c>
      <c r="L350" s="53" t="n">
        <f aca="false">I350*F350</f>
        <v>0</v>
      </c>
      <c r="M350" s="54" t="n">
        <f aca="false">L350*(1+$M$4)</f>
        <v>0</v>
      </c>
      <c r="N350" s="2"/>
      <c r="O350" s="3"/>
    </row>
    <row r="351" customFormat="false" ht="21" hidden="false" customHeight="false" outlineLevel="0" collapsed="false">
      <c r="A351" s="46" t="s">
        <v>824</v>
      </c>
      <c r="B351" s="47" t="s">
        <v>825</v>
      </c>
      <c r="C351" s="48" t="n">
        <v>93204</v>
      </c>
      <c r="D351" s="49" t="s">
        <v>669</v>
      </c>
      <c r="E351" s="50" t="s">
        <v>57</v>
      </c>
      <c r="F351" s="51" t="n">
        <v>16</v>
      </c>
      <c r="G351" s="52"/>
      <c r="H351" s="52"/>
      <c r="I351" s="53" t="n">
        <f aca="false">SUM(G351:H351)</f>
        <v>0</v>
      </c>
      <c r="J351" s="53" t="n">
        <f aca="false">G351*F351</f>
        <v>0</v>
      </c>
      <c r="K351" s="53" t="n">
        <f aca="false">H351*F351</f>
        <v>0</v>
      </c>
      <c r="L351" s="53" t="n">
        <f aca="false">I351*F351</f>
        <v>0</v>
      </c>
      <c r="M351" s="54" t="n">
        <f aca="false">L351*(1+$M$4)</f>
        <v>0</v>
      </c>
      <c r="N351" s="2"/>
      <c r="O351" s="3"/>
    </row>
    <row r="352" customFormat="false" ht="30.75" hidden="false" customHeight="false" outlineLevel="0" collapsed="false">
      <c r="A352" s="46" t="s">
        <v>826</v>
      </c>
      <c r="B352" s="47" t="s">
        <v>810</v>
      </c>
      <c r="C352" s="48" t="s">
        <v>811</v>
      </c>
      <c r="D352" s="49" t="s">
        <v>812</v>
      </c>
      <c r="E352" s="50" t="s">
        <v>57</v>
      </c>
      <c r="F352" s="51" t="n">
        <v>16</v>
      </c>
      <c r="G352" s="52"/>
      <c r="H352" s="52"/>
      <c r="I352" s="53" t="n">
        <f aca="false">H352+G352</f>
        <v>0</v>
      </c>
      <c r="J352" s="53" t="n">
        <f aca="false">G352*F352</f>
        <v>0</v>
      </c>
      <c r="K352" s="53" t="n">
        <f aca="false">H352*F352</f>
        <v>0</v>
      </c>
      <c r="L352" s="53" t="n">
        <f aca="false">I352*F352</f>
        <v>0</v>
      </c>
      <c r="M352" s="54" t="n">
        <f aca="false">L352*(1+$M$4)</f>
        <v>0</v>
      </c>
      <c r="N352" s="2"/>
      <c r="O352" s="3"/>
    </row>
    <row r="353" customFormat="false" ht="30.75" hidden="false" customHeight="false" outlineLevel="0" collapsed="false">
      <c r="A353" s="46" t="s">
        <v>827</v>
      </c>
      <c r="B353" s="47" t="s">
        <v>814</v>
      </c>
      <c r="C353" s="48" t="s">
        <v>815</v>
      </c>
      <c r="D353" s="49" t="s">
        <v>816</v>
      </c>
      <c r="E353" s="50" t="s">
        <v>57</v>
      </c>
      <c r="F353" s="51" t="n">
        <v>16</v>
      </c>
      <c r="G353" s="52"/>
      <c r="H353" s="52"/>
      <c r="I353" s="53" t="n">
        <f aca="false">H353+G353</f>
        <v>0</v>
      </c>
      <c r="J353" s="53" t="n">
        <f aca="false">G353*F353</f>
        <v>0</v>
      </c>
      <c r="K353" s="53" t="n">
        <f aca="false">H353*F353</f>
        <v>0</v>
      </c>
      <c r="L353" s="53" t="n">
        <f aca="false">I353*F353</f>
        <v>0</v>
      </c>
      <c r="M353" s="54" t="n">
        <f aca="false">L353*(1+$M$4)</f>
        <v>0</v>
      </c>
      <c r="N353" s="2"/>
      <c r="O353" s="3"/>
    </row>
    <row r="354" customFormat="false" ht="12.8" hidden="false" customHeight="true" outlineLevel="0" collapsed="false">
      <c r="A354" s="43" t="s">
        <v>828</v>
      </c>
      <c r="B354" s="43"/>
      <c r="C354" s="43"/>
      <c r="D354" s="44" t="s">
        <v>829</v>
      </c>
      <c r="E354" s="44"/>
      <c r="F354" s="44"/>
      <c r="G354" s="44"/>
      <c r="H354" s="44"/>
      <c r="I354" s="44"/>
      <c r="J354" s="45" t="n">
        <f aca="false">SUM(J355:J361)</f>
        <v>0</v>
      </c>
      <c r="K354" s="45" t="n">
        <f aca="false">SUM(K355:K361)</f>
        <v>0</v>
      </c>
      <c r="L354" s="45" t="n">
        <f aca="false">SUM(L355:L361)</f>
        <v>0</v>
      </c>
      <c r="M354" s="45" t="n">
        <f aca="false">SUM(M355:M361)</f>
        <v>0</v>
      </c>
      <c r="N354" s="2"/>
      <c r="O354" s="3"/>
    </row>
    <row r="355" customFormat="false" ht="50.25" hidden="false" customHeight="false" outlineLevel="0" collapsed="false">
      <c r="A355" s="46" t="s">
        <v>830</v>
      </c>
      <c r="B355" s="47" t="s">
        <v>831</v>
      </c>
      <c r="C355" s="48" t="n">
        <v>92580</v>
      </c>
      <c r="D355" s="49" t="s">
        <v>691</v>
      </c>
      <c r="E355" s="50" t="s">
        <v>29</v>
      </c>
      <c r="F355" s="51" t="n">
        <v>250</v>
      </c>
      <c r="G355" s="52"/>
      <c r="H355" s="52"/>
      <c r="I355" s="53" t="n">
        <f aca="false">H355+G355</f>
        <v>0</v>
      </c>
      <c r="J355" s="53" t="n">
        <f aca="false">G355*F355</f>
        <v>0</v>
      </c>
      <c r="K355" s="53" t="n">
        <f aca="false">H355*F355</f>
        <v>0</v>
      </c>
      <c r="L355" s="53" t="n">
        <f aca="false">I355*F355</f>
        <v>0</v>
      </c>
      <c r="M355" s="54" t="n">
        <f aca="false">L355*(1+$M$4)</f>
        <v>0</v>
      </c>
      <c r="N355" s="2"/>
      <c r="O355" s="3"/>
    </row>
    <row r="356" customFormat="false" ht="40.5" hidden="false" customHeight="false" outlineLevel="0" collapsed="false">
      <c r="A356" s="46" t="s">
        <v>832</v>
      </c>
      <c r="B356" s="47" t="s">
        <v>833</v>
      </c>
      <c r="C356" s="48" t="n">
        <v>100378</v>
      </c>
      <c r="D356" s="49" t="s">
        <v>834</v>
      </c>
      <c r="E356" s="50" t="s">
        <v>730</v>
      </c>
      <c r="F356" s="51" t="n">
        <f aca="false">4*(87.5+85.5+87+74+10)</f>
        <v>1376</v>
      </c>
      <c r="G356" s="52"/>
      <c r="H356" s="52"/>
      <c r="I356" s="53" t="n">
        <f aca="false">H356+G356</f>
        <v>0</v>
      </c>
      <c r="J356" s="53" t="n">
        <f aca="false">G356*F356</f>
        <v>0</v>
      </c>
      <c r="K356" s="53" t="n">
        <f aca="false">H356*F356</f>
        <v>0</v>
      </c>
      <c r="L356" s="53" t="n">
        <f aca="false">I356*F356</f>
        <v>0</v>
      </c>
      <c r="M356" s="54" t="n">
        <f aca="false">L356*(1+$M$4)</f>
        <v>0</v>
      </c>
      <c r="N356" s="2"/>
      <c r="O356" s="3"/>
    </row>
    <row r="357" customFormat="false" ht="60" hidden="false" customHeight="false" outlineLevel="0" collapsed="false">
      <c r="A357" s="46" t="s">
        <v>835</v>
      </c>
      <c r="B357" s="47" t="s">
        <v>836</v>
      </c>
      <c r="C357" s="48" t="s">
        <v>837</v>
      </c>
      <c r="D357" s="49" t="s">
        <v>838</v>
      </c>
      <c r="E357" s="50" t="s">
        <v>730</v>
      </c>
      <c r="F357" s="51" t="n">
        <f aca="false">8*8.5*2.14</f>
        <v>145.52</v>
      </c>
      <c r="G357" s="52"/>
      <c r="H357" s="52"/>
      <c r="I357" s="53" t="n">
        <f aca="false">H357+G357</f>
        <v>0</v>
      </c>
      <c r="J357" s="53" t="n">
        <f aca="false">G357*F357</f>
        <v>0</v>
      </c>
      <c r="K357" s="53" t="n">
        <f aca="false">H357*F357</f>
        <v>0</v>
      </c>
      <c r="L357" s="53" t="n">
        <f aca="false">I357*F357</f>
        <v>0</v>
      </c>
      <c r="M357" s="54" t="n">
        <f aca="false">L357*(1+$M$4)</f>
        <v>0</v>
      </c>
      <c r="N357" s="2"/>
      <c r="O357" s="3"/>
    </row>
    <row r="358" customFormat="false" ht="30.75" hidden="false" customHeight="false" outlineLevel="0" collapsed="false">
      <c r="A358" s="46" t="s">
        <v>839</v>
      </c>
      <c r="B358" s="47" t="s">
        <v>840</v>
      </c>
      <c r="C358" s="48" t="s">
        <v>697</v>
      </c>
      <c r="D358" s="49" t="s">
        <v>698</v>
      </c>
      <c r="E358" s="50" t="s">
        <v>29</v>
      </c>
      <c r="F358" s="51" t="n">
        <v>250</v>
      </c>
      <c r="G358" s="52"/>
      <c r="H358" s="52"/>
      <c r="I358" s="53" t="n">
        <f aca="false">H358+G358</f>
        <v>0</v>
      </c>
      <c r="J358" s="53" t="n">
        <f aca="false">G358*F358</f>
        <v>0</v>
      </c>
      <c r="K358" s="53" t="n">
        <f aca="false">H358*F358</f>
        <v>0</v>
      </c>
      <c r="L358" s="53" t="n">
        <f aca="false">I358*F358</f>
        <v>0</v>
      </c>
      <c r="M358" s="54" t="n">
        <f aca="false">L358*(1+$M$4)</f>
        <v>0</v>
      </c>
      <c r="N358" s="2"/>
      <c r="O358" s="3"/>
    </row>
    <row r="359" customFormat="false" ht="30.75" hidden="false" customHeight="false" outlineLevel="0" collapsed="false">
      <c r="A359" s="46" t="s">
        <v>841</v>
      </c>
      <c r="B359" s="47" t="s">
        <v>842</v>
      </c>
      <c r="C359" s="48" t="n">
        <v>94451</v>
      </c>
      <c r="D359" s="49" t="s">
        <v>843</v>
      </c>
      <c r="E359" s="50" t="s">
        <v>57</v>
      </c>
      <c r="F359" s="51" t="n">
        <v>15</v>
      </c>
      <c r="G359" s="52"/>
      <c r="H359" s="52"/>
      <c r="I359" s="53" t="n">
        <f aca="false">H359+G359</f>
        <v>0</v>
      </c>
      <c r="J359" s="53" t="n">
        <f aca="false">G359*F359</f>
        <v>0</v>
      </c>
      <c r="K359" s="53" t="n">
        <f aca="false">H359*F359</f>
        <v>0</v>
      </c>
      <c r="L359" s="53" t="n">
        <f aca="false">I359*F359</f>
        <v>0</v>
      </c>
      <c r="M359" s="54" t="n">
        <f aca="false">L359*(1+$M$4)</f>
        <v>0</v>
      </c>
      <c r="N359" s="2"/>
      <c r="O359" s="3"/>
    </row>
    <row r="360" customFormat="false" ht="30.75" hidden="false" customHeight="false" outlineLevel="0" collapsed="false">
      <c r="A360" s="46" t="s">
        <v>844</v>
      </c>
      <c r="B360" s="47" t="s">
        <v>845</v>
      </c>
      <c r="C360" s="48" t="s">
        <v>846</v>
      </c>
      <c r="D360" s="49" t="s">
        <v>847</v>
      </c>
      <c r="E360" s="50" t="s">
        <v>29</v>
      </c>
      <c r="F360" s="51" t="n">
        <f aca="false">15*2/2</f>
        <v>15</v>
      </c>
      <c r="G360" s="52"/>
      <c r="H360" s="52"/>
      <c r="I360" s="53" t="n">
        <f aca="false">H360+G360</f>
        <v>0</v>
      </c>
      <c r="J360" s="53" t="n">
        <f aca="false">G360*F360</f>
        <v>0</v>
      </c>
      <c r="K360" s="53" t="n">
        <f aca="false">H360*F360</f>
        <v>0</v>
      </c>
      <c r="L360" s="53" t="n">
        <f aca="false">I360*F360</f>
        <v>0</v>
      </c>
      <c r="M360" s="54" t="n">
        <f aca="false">L360*(1+$M$4)</f>
        <v>0</v>
      </c>
      <c r="N360" s="2"/>
      <c r="O360" s="3"/>
    </row>
    <row r="361" customFormat="false" ht="40.5" hidden="false" customHeight="false" outlineLevel="0" collapsed="false">
      <c r="A361" s="46" t="s">
        <v>848</v>
      </c>
      <c r="B361" s="47" t="s">
        <v>700</v>
      </c>
      <c r="C361" s="48" t="s">
        <v>701</v>
      </c>
      <c r="D361" s="49" t="s">
        <v>702</v>
      </c>
      <c r="E361" s="50" t="s">
        <v>57</v>
      </c>
      <c r="F361" s="51" t="n">
        <v>30</v>
      </c>
      <c r="G361" s="52"/>
      <c r="H361" s="52"/>
      <c r="I361" s="53" t="n">
        <f aca="false">H361+G361</f>
        <v>0</v>
      </c>
      <c r="J361" s="53" t="n">
        <f aca="false">G361*F361</f>
        <v>0</v>
      </c>
      <c r="K361" s="53" t="n">
        <f aca="false">H361*F361</f>
        <v>0</v>
      </c>
      <c r="L361" s="53" t="n">
        <f aca="false">I361*F361</f>
        <v>0</v>
      </c>
      <c r="M361" s="54" t="n">
        <f aca="false">L361*(1+$M$4)</f>
        <v>0</v>
      </c>
      <c r="N361" s="2"/>
      <c r="O361" s="3"/>
    </row>
    <row r="362" customFormat="false" ht="12.8" hidden="false" customHeight="false" outlineLevel="0" collapsed="false">
      <c r="A362" s="73"/>
      <c r="B362" s="73"/>
      <c r="C362" s="73"/>
      <c r="D362" s="3"/>
      <c r="E362" s="3"/>
      <c r="F362" s="74"/>
      <c r="G362" s="9"/>
      <c r="H362" s="9"/>
      <c r="I362" s="3"/>
      <c r="J362" s="3"/>
      <c r="K362" s="3"/>
      <c r="L362" s="3"/>
      <c r="M362" s="3"/>
      <c r="N362" s="2"/>
      <c r="O362" s="3"/>
    </row>
    <row r="363" customFormat="false" ht="12.8" hidden="false" customHeight="true" outlineLevel="0" collapsed="false">
      <c r="A363" s="75" t="s">
        <v>849</v>
      </c>
      <c r="B363" s="75"/>
      <c r="C363" s="75"/>
      <c r="D363" s="35" t="s">
        <v>850</v>
      </c>
      <c r="E363" s="35"/>
      <c r="F363" s="35"/>
      <c r="G363" s="35"/>
      <c r="H363" s="35"/>
      <c r="I363" s="35"/>
      <c r="J363" s="36" t="n">
        <f aca="false">J364+J368</f>
        <v>0</v>
      </c>
      <c r="K363" s="36" t="n">
        <f aca="false">K364+K368</f>
        <v>0</v>
      </c>
      <c r="L363" s="36" t="n">
        <f aca="false">L364+L368</f>
        <v>0</v>
      </c>
      <c r="M363" s="36" t="n">
        <f aca="false">M364+M368</f>
        <v>0</v>
      </c>
      <c r="N363" s="22" t="n">
        <f aca="false">M363</f>
        <v>0</v>
      </c>
      <c r="O363" s="3"/>
    </row>
    <row r="364" customFormat="false" ht="12.8" hidden="false" customHeight="true" outlineLevel="0" collapsed="false">
      <c r="A364" s="43" t="s">
        <v>851</v>
      </c>
      <c r="B364" s="43"/>
      <c r="C364" s="43"/>
      <c r="D364" s="44" t="s">
        <v>780</v>
      </c>
      <c r="E364" s="44"/>
      <c r="F364" s="44"/>
      <c r="G364" s="44"/>
      <c r="H364" s="44"/>
      <c r="I364" s="44"/>
      <c r="J364" s="45" t="n">
        <f aca="false">SUM(J365:J367)</f>
        <v>0</v>
      </c>
      <c r="K364" s="45" t="n">
        <f aca="false">SUM(K365:K367)</f>
        <v>0</v>
      </c>
      <c r="L364" s="45" t="n">
        <f aca="false">SUM(L365:L367)</f>
        <v>0</v>
      </c>
      <c r="M364" s="45" t="n">
        <f aca="false">SUM(M365:M367)</f>
        <v>0</v>
      </c>
      <c r="N364" s="2"/>
      <c r="O364" s="3"/>
    </row>
    <row r="365" customFormat="false" ht="30.75" hidden="false" customHeight="false" outlineLevel="0" collapsed="false">
      <c r="A365" s="46" t="s">
        <v>852</v>
      </c>
      <c r="B365" s="47" t="s">
        <v>853</v>
      </c>
      <c r="C365" s="48" t="n">
        <v>97655</v>
      </c>
      <c r="D365" s="49" t="s">
        <v>685</v>
      </c>
      <c r="E365" s="50" t="s">
        <v>29</v>
      </c>
      <c r="F365" s="51" t="n">
        <v>230</v>
      </c>
      <c r="G365" s="52"/>
      <c r="H365" s="52"/>
      <c r="I365" s="53" t="n">
        <f aca="false">SUM(G365:H365)</f>
        <v>0</v>
      </c>
      <c r="J365" s="53" t="n">
        <f aca="false">G365*F365</f>
        <v>0</v>
      </c>
      <c r="K365" s="53" t="n">
        <f aca="false">H365*F365</f>
        <v>0</v>
      </c>
      <c r="L365" s="53" t="n">
        <f aca="false">I365*F365</f>
        <v>0</v>
      </c>
      <c r="M365" s="54" t="n">
        <f aca="false">L365*(1+$M$4)</f>
        <v>0</v>
      </c>
      <c r="N365" s="2"/>
      <c r="O365" s="3"/>
    </row>
    <row r="366" customFormat="false" ht="30.75" hidden="false" customHeight="false" outlineLevel="0" collapsed="false">
      <c r="A366" s="46" t="s">
        <v>854</v>
      </c>
      <c r="B366" s="47" t="s">
        <v>855</v>
      </c>
      <c r="C366" s="48" t="n">
        <v>97647</v>
      </c>
      <c r="D366" s="49" t="s">
        <v>688</v>
      </c>
      <c r="E366" s="50" t="s">
        <v>29</v>
      </c>
      <c r="F366" s="51" t="n">
        <v>270</v>
      </c>
      <c r="G366" s="52"/>
      <c r="H366" s="52"/>
      <c r="I366" s="53" t="n">
        <f aca="false">SUM(G366:H366)</f>
        <v>0</v>
      </c>
      <c r="J366" s="53" t="n">
        <f aca="false">G366*F366</f>
        <v>0</v>
      </c>
      <c r="K366" s="53" t="n">
        <f aca="false">H366*F366</f>
        <v>0</v>
      </c>
      <c r="L366" s="53" t="n">
        <f aca="false">I366*F366</f>
        <v>0</v>
      </c>
      <c r="M366" s="54" t="n">
        <f aca="false">L366*(1+$M$4)</f>
        <v>0</v>
      </c>
      <c r="N366" s="2"/>
      <c r="O366" s="3"/>
    </row>
    <row r="367" customFormat="false" ht="40.5" hidden="false" customHeight="false" outlineLevel="0" collapsed="false">
      <c r="A367" s="46" t="s">
        <v>856</v>
      </c>
      <c r="B367" s="47" t="s">
        <v>857</v>
      </c>
      <c r="C367" s="48" t="n">
        <v>97627</v>
      </c>
      <c r="D367" s="49" t="s">
        <v>787</v>
      </c>
      <c r="E367" s="50" t="s">
        <v>165</v>
      </c>
      <c r="F367" s="51" t="n">
        <f aca="false">0.3*0.3*16</f>
        <v>1.44</v>
      </c>
      <c r="G367" s="52"/>
      <c r="H367" s="52"/>
      <c r="I367" s="53" t="n">
        <f aca="false">SUM(G367:H367)</f>
        <v>0</v>
      </c>
      <c r="J367" s="53" t="n">
        <f aca="false">G367*F367</f>
        <v>0</v>
      </c>
      <c r="K367" s="53" t="n">
        <f aca="false">H367*F367</f>
        <v>0</v>
      </c>
      <c r="L367" s="53" t="n">
        <f aca="false">I367*F367</f>
        <v>0</v>
      </c>
      <c r="M367" s="54" t="n">
        <f aca="false">L367*(1+$M$4)</f>
        <v>0</v>
      </c>
      <c r="N367" s="2"/>
      <c r="O367" s="3"/>
    </row>
    <row r="368" customFormat="false" ht="12.8" hidden="false" customHeight="true" outlineLevel="0" collapsed="false">
      <c r="A368" s="43" t="s">
        <v>858</v>
      </c>
      <c r="B368" s="43"/>
      <c r="C368" s="43"/>
      <c r="D368" s="44" t="s">
        <v>829</v>
      </c>
      <c r="E368" s="44"/>
      <c r="F368" s="44"/>
      <c r="G368" s="44"/>
      <c r="H368" s="44"/>
      <c r="I368" s="44"/>
      <c r="J368" s="45" t="n">
        <f aca="false">SUM(J369:J376)</f>
        <v>0</v>
      </c>
      <c r="K368" s="45" t="n">
        <f aca="false">SUM(K369:K376)</f>
        <v>0</v>
      </c>
      <c r="L368" s="45" t="n">
        <f aca="false">SUM(L369:L376)</f>
        <v>0</v>
      </c>
      <c r="M368" s="45" t="n">
        <f aca="false">SUM(M369:M376)</f>
        <v>0</v>
      </c>
      <c r="N368" s="2"/>
      <c r="O368" s="3"/>
    </row>
    <row r="369" customFormat="false" ht="50.25" hidden="false" customHeight="false" outlineLevel="0" collapsed="false">
      <c r="A369" s="46" t="s">
        <v>859</v>
      </c>
      <c r="B369" s="47" t="s">
        <v>860</v>
      </c>
      <c r="C369" s="48" t="n">
        <v>92580</v>
      </c>
      <c r="D369" s="49" t="s">
        <v>691</v>
      </c>
      <c r="E369" s="50" t="s">
        <v>29</v>
      </c>
      <c r="F369" s="51" t="n">
        <v>296</v>
      </c>
      <c r="G369" s="52"/>
      <c r="H369" s="52"/>
      <c r="I369" s="53" t="n">
        <f aca="false">H369+G369</f>
        <v>0</v>
      </c>
      <c r="J369" s="53" t="n">
        <f aca="false">G369*F369</f>
        <v>0</v>
      </c>
      <c r="K369" s="53" t="n">
        <f aca="false">H369*F369</f>
        <v>0</v>
      </c>
      <c r="L369" s="53" t="n">
        <f aca="false">I369*F369</f>
        <v>0</v>
      </c>
      <c r="M369" s="54" t="n">
        <f aca="false">L369*(1+$M$4)</f>
        <v>0</v>
      </c>
      <c r="N369" s="2"/>
      <c r="O369" s="3"/>
    </row>
    <row r="370" customFormat="false" ht="60" hidden="false" customHeight="false" outlineLevel="0" collapsed="false">
      <c r="A370" s="46" t="s">
        <v>861</v>
      </c>
      <c r="B370" s="47" t="s">
        <v>862</v>
      </c>
      <c r="C370" s="48" t="s">
        <v>837</v>
      </c>
      <c r="D370" s="49" t="s">
        <v>838</v>
      </c>
      <c r="E370" s="50" t="s">
        <v>730</v>
      </c>
      <c r="F370" s="51" t="n">
        <v>230</v>
      </c>
      <c r="G370" s="52"/>
      <c r="H370" s="52"/>
      <c r="I370" s="53" t="n">
        <f aca="false">H370+G370</f>
        <v>0</v>
      </c>
      <c r="J370" s="53" t="n">
        <f aca="false">G370*F370</f>
        <v>0</v>
      </c>
      <c r="K370" s="53" t="n">
        <f aca="false">H370*F370</f>
        <v>0</v>
      </c>
      <c r="L370" s="53" t="n">
        <f aca="false">I370*F370</f>
        <v>0</v>
      </c>
      <c r="M370" s="54" t="n">
        <f aca="false">L370*(1+$M$4)</f>
        <v>0</v>
      </c>
      <c r="N370" s="2"/>
      <c r="O370" s="3"/>
    </row>
    <row r="371" customFormat="false" ht="30.75" hidden="false" customHeight="false" outlineLevel="0" collapsed="false">
      <c r="A371" s="46" t="s">
        <v>863</v>
      </c>
      <c r="B371" s="47" t="s">
        <v>864</v>
      </c>
      <c r="C371" s="48" t="n">
        <v>97737</v>
      </c>
      <c r="D371" s="49" t="s">
        <v>803</v>
      </c>
      <c r="E371" s="50" t="s">
        <v>165</v>
      </c>
      <c r="F371" s="51" t="n">
        <f aca="false">2*8*0.3*0.3</f>
        <v>1.44</v>
      </c>
      <c r="G371" s="52"/>
      <c r="H371" s="52"/>
      <c r="I371" s="53" t="n">
        <f aca="false">H371+G371</f>
        <v>0</v>
      </c>
      <c r="J371" s="53" t="n">
        <f aca="false">G371*F371</f>
        <v>0</v>
      </c>
      <c r="K371" s="53" t="n">
        <f aca="false">H371*F371</f>
        <v>0</v>
      </c>
      <c r="L371" s="53" t="n">
        <f aca="false">I371*F371</f>
        <v>0</v>
      </c>
      <c r="M371" s="54" t="n">
        <f aca="false">L371*(1+$M$4)</f>
        <v>0</v>
      </c>
      <c r="N371" s="2"/>
      <c r="O371" s="3"/>
    </row>
    <row r="372" customFormat="false" ht="40.5" hidden="false" customHeight="false" outlineLevel="0" collapsed="false">
      <c r="A372" s="46" t="s">
        <v>865</v>
      </c>
      <c r="B372" s="47" t="s">
        <v>866</v>
      </c>
      <c r="C372" s="48" t="s">
        <v>806</v>
      </c>
      <c r="D372" s="49" t="s">
        <v>807</v>
      </c>
      <c r="E372" s="50" t="s">
        <v>808</v>
      </c>
      <c r="F372" s="51" t="n">
        <v>2</v>
      </c>
      <c r="G372" s="52"/>
      <c r="H372" s="52"/>
      <c r="I372" s="53" t="n">
        <f aca="false">H372+G372</f>
        <v>0</v>
      </c>
      <c r="J372" s="53" t="n">
        <f aca="false">G372*F372</f>
        <v>0</v>
      </c>
      <c r="K372" s="53" t="n">
        <f aca="false">H372*F372</f>
        <v>0</v>
      </c>
      <c r="L372" s="53" t="n">
        <f aca="false">I372*F372</f>
        <v>0</v>
      </c>
      <c r="M372" s="54" t="n">
        <f aca="false">L372*(1+$M$4)</f>
        <v>0</v>
      </c>
      <c r="N372" s="2"/>
      <c r="O372" s="3"/>
    </row>
    <row r="373" customFormat="false" ht="30.75" hidden="false" customHeight="false" outlineLevel="0" collapsed="false">
      <c r="A373" s="46" t="s">
        <v>867</v>
      </c>
      <c r="B373" s="47" t="s">
        <v>840</v>
      </c>
      <c r="C373" s="48" t="s">
        <v>697</v>
      </c>
      <c r="D373" s="49" t="s">
        <v>698</v>
      </c>
      <c r="E373" s="50" t="s">
        <v>29</v>
      </c>
      <c r="F373" s="51" t="n">
        <v>440</v>
      </c>
      <c r="G373" s="52"/>
      <c r="H373" s="52"/>
      <c r="I373" s="53" t="n">
        <f aca="false">H373+G373</f>
        <v>0</v>
      </c>
      <c r="J373" s="53" t="n">
        <f aca="false">G373*F373</f>
        <v>0</v>
      </c>
      <c r="K373" s="53" t="n">
        <f aca="false">H373*F373</f>
        <v>0</v>
      </c>
      <c r="L373" s="53" t="n">
        <f aca="false">I373*F373</f>
        <v>0</v>
      </c>
      <c r="M373" s="54" t="n">
        <f aca="false">L373*(1+$M$4)</f>
        <v>0</v>
      </c>
      <c r="N373" s="2"/>
      <c r="O373" s="3"/>
    </row>
    <row r="374" customFormat="false" ht="30.75" hidden="false" customHeight="false" outlineLevel="0" collapsed="false">
      <c r="A374" s="46" t="s">
        <v>868</v>
      </c>
      <c r="B374" s="47" t="s">
        <v>869</v>
      </c>
      <c r="C374" s="48" t="n">
        <v>94451</v>
      </c>
      <c r="D374" s="49" t="s">
        <v>843</v>
      </c>
      <c r="E374" s="50" t="s">
        <v>57</v>
      </c>
      <c r="F374" s="51" t="n">
        <v>30</v>
      </c>
      <c r="G374" s="52"/>
      <c r="H374" s="52"/>
      <c r="I374" s="53" t="n">
        <f aca="false">H374+G374</f>
        <v>0</v>
      </c>
      <c r="J374" s="53" t="n">
        <f aca="false">G374*F374</f>
        <v>0</v>
      </c>
      <c r="K374" s="53" t="n">
        <f aca="false">H374*F374</f>
        <v>0</v>
      </c>
      <c r="L374" s="53" t="n">
        <f aca="false">I374*F374</f>
        <v>0</v>
      </c>
      <c r="M374" s="54" t="n">
        <f aca="false">L374*(1+$M$4)</f>
        <v>0</v>
      </c>
      <c r="N374" s="2"/>
      <c r="O374" s="3"/>
    </row>
    <row r="375" customFormat="false" ht="40.5" hidden="false" customHeight="false" outlineLevel="0" collapsed="false">
      <c r="A375" s="46" t="s">
        <v>870</v>
      </c>
      <c r="B375" s="47" t="s">
        <v>700</v>
      </c>
      <c r="C375" s="48" t="s">
        <v>701</v>
      </c>
      <c r="D375" s="49" t="s">
        <v>702</v>
      </c>
      <c r="E375" s="50" t="s">
        <v>57</v>
      </c>
      <c r="F375" s="51" t="n">
        <v>35</v>
      </c>
      <c r="G375" s="52"/>
      <c r="H375" s="52"/>
      <c r="I375" s="53" t="n">
        <f aca="false">H375+G375</f>
        <v>0</v>
      </c>
      <c r="J375" s="53" t="n">
        <f aca="false">G375*F375</f>
        <v>0</v>
      </c>
      <c r="K375" s="53" t="n">
        <f aca="false">H375*F375</f>
        <v>0</v>
      </c>
      <c r="L375" s="53" t="n">
        <f aca="false">I375*F375</f>
        <v>0</v>
      </c>
      <c r="M375" s="54" t="n">
        <f aca="false">L375*(1+$M$4)</f>
        <v>0</v>
      </c>
      <c r="N375" s="2"/>
      <c r="O375" s="3"/>
    </row>
    <row r="376" customFormat="false" ht="30.75" hidden="false" customHeight="false" outlineLevel="0" collapsed="false">
      <c r="A376" s="46" t="s">
        <v>871</v>
      </c>
      <c r="B376" s="47" t="s">
        <v>872</v>
      </c>
      <c r="C376" s="48" t="s">
        <v>815</v>
      </c>
      <c r="D376" s="49" t="s">
        <v>816</v>
      </c>
      <c r="E376" s="50" t="s">
        <v>57</v>
      </c>
      <c r="F376" s="51" t="n">
        <v>16</v>
      </c>
      <c r="G376" s="52"/>
      <c r="H376" s="52"/>
      <c r="I376" s="53" t="n">
        <f aca="false">H376+G376</f>
        <v>0</v>
      </c>
      <c r="J376" s="53" t="n">
        <f aca="false">G376*F376</f>
        <v>0</v>
      </c>
      <c r="K376" s="53" t="n">
        <f aca="false">H376*F376</f>
        <v>0</v>
      </c>
      <c r="L376" s="53" t="n">
        <f aca="false">I376*F376</f>
        <v>0</v>
      </c>
      <c r="M376" s="54" t="n">
        <f aca="false">L376*(1+$M$4)</f>
        <v>0</v>
      </c>
      <c r="N376" s="2"/>
      <c r="O376" s="3"/>
    </row>
    <row r="377" customFormat="false" ht="12.8" hidden="false" customHeight="false" outlineLevel="0" collapsed="false">
      <c r="A377" s="63"/>
      <c r="B377" s="64"/>
      <c r="C377" s="65"/>
      <c r="D377" s="66"/>
      <c r="E377" s="67"/>
      <c r="F377" s="68"/>
      <c r="G377" s="102"/>
      <c r="H377" s="102"/>
      <c r="I377" s="71"/>
      <c r="J377" s="71"/>
      <c r="K377" s="71"/>
      <c r="L377" s="71"/>
      <c r="M377" s="72"/>
      <c r="N377" s="2"/>
      <c r="O377" s="3"/>
    </row>
    <row r="378" customFormat="false" ht="12.8" hidden="false" customHeight="true" outlineLevel="0" collapsed="false">
      <c r="A378" s="75" t="s">
        <v>873</v>
      </c>
      <c r="B378" s="75"/>
      <c r="C378" s="75"/>
      <c r="D378" s="35" t="s">
        <v>874</v>
      </c>
      <c r="E378" s="35"/>
      <c r="F378" s="35"/>
      <c r="G378" s="35"/>
      <c r="H378" s="35"/>
      <c r="I378" s="35"/>
      <c r="J378" s="36" t="n">
        <f aca="false">J380+J389+J397+J407+J412+J419+J423+J428</f>
        <v>0</v>
      </c>
      <c r="K378" s="36" t="n">
        <f aca="false">K380+K389+K397+K407+K412+K419+K423+K428</f>
        <v>0</v>
      </c>
      <c r="L378" s="36" t="n">
        <f aca="false">L380+L389+L397+L407+L412+L419+L423+L428</f>
        <v>0</v>
      </c>
      <c r="M378" s="36" t="n">
        <f aca="false">M380+M389+M397+M407+M412+M419+M423+M428+M432</f>
        <v>0</v>
      </c>
      <c r="N378" s="22" t="n">
        <f aca="false">M378</f>
        <v>0</v>
      </c>
      <c r="O378" s="3"/>
    </row>
    <row r="379" customFormat="false" ht="12.8" hidden="false" customHeight="false" outlineLevel="0" collapsed="false">
      <c r="A379" s="39"/>
      <c r="B379" s="39"/>
      <c r="C379" s="39"/>
      <c r="D379" s="40"/>
      <c r="E379" s="40"/>
      <c r="F379" s="41"/>
      <c r="G379" s="62"/>
      <c r="H379" s="62"/>
      <c r="I379" s="40"/>
      <c r="J379" s="42"/>
      <c r="K379" s="42"/>
      <c r="L379" s="42"/>
      <c r="M379" s="42"/>
      <c r="N379" s="2"/>
      <c r="O379" s="3"/>
    </row>
    <row r="380" customFormat="false" ht="12.8" hidden="false" customHeight="true" outlineLevel="0" collapsed="false">
      <c r="A380" s="43" t="s">
        <v>875</v>
      </c>
      <c r="B380" s="43"/>
      <c r="C380" s="43"/>
      <c r="D380" s="44" t="s">
        <v>876</v>
      </c>
      <c r="E380" s="44"/>
      <c r="F380" s="44"/>
      <c r="G380" s="44"/>
      <c r="H380" s="44"/>
      <c r="I380" s="44"/>
      <c r="J380" s="45" t="n">
        <f aca="false">SUM(J381:J388)</f>
        <v>0</v>
      </c>
      <c r="K380" s="45" t="n">
        <f aca="false">SUM(K381:K388)</f>
        <v>0</v>
      </c>
      <c r="L380" s="45" t="n">
        <f aca="false">SUM(L381:L388)</f>
        <v>0</v>
      </c>
      <c r="M380" s="45" t="n">
        <f aca="false">SUM(M381:M388)</f>
        <v>0</v>
      </c>
      <c r="N380" s="2"/>
      <c r="O380" s="3"/>
    </row>
    <row r="381" customFormat="false" ht="30.75" hidden="false" customHeight="false" outlineLevel="0" collapsed="false">
      <c r="A381" s="46" t="s">
        <v>877</v>
      </c>
      <c r="B381" s="47" t="s">
        <v>878</v>
      </c>
      <c r="C381" s="48" t="n">
        <v>97647</v>
      </c>
      <c r="D381" s="49" t="s">
        <v>688</v>
      </c>
      <c r="E381" s="50" t="s">
        <v>29</v>
      </c>
      <c r="F381" s="51" t="n">
        <f aca="false">65*9.4</f>
        <v>611</v>
      </c>
      <c r="G381" s="52"/>
      <c r="H381" s="52"/>
      <c r="I381" s="53" t="n">
        <f aca="false">SUM(G381:H381)</f>
        <v>0</v>
      </c>
      <c r="J381" s="53" t="n">
        <f aca="false">G381*F381</f>
        <v>0</v>
      </c>
      <c r="K381" s="53" t="n">
        <f aca="false">H381*F381</f>
        <v>0</v>
      </c>
      <c r="L381" s="53" t="n">
        <f aca="false">I381*F381</f>
        <v>0</v>
      </c>
      <c r="M381" s="54" t="n">
        <f aca="false">L381*(1+$M$4)</f>
        <v>0</v>
      </c>
      <c r="N381" s="2"/>
      <c r="O381" s="3"/>
    </row>
    <row r="382" customFormat="false" ht="21" hidden="false" customHeight="false" outlineLevel="0" collapsed="false">
      <c r="A382" s="46" t="s">
        <v>879</v>
      </c>
      <c r="B382" s="47" t="s">
        <v>880</v>
      </c>
      <c r="C382" s="48" t="s">
        <v>846</v>
      </c>
      <c r="D382" s="49" t="s">
        <v>881</v>
      </c>
      <c r="E382" s="50" t="s">
        <v>29</v>
      </c>
      <c r="F382" s="51" t="n">
        <f aca="false">65*9.4</f>
        <v>611</v>
      </c>
      <c r="G382" s="52"/>
      <c r="H382" s="52"/>
      <c r="I382" s="53" t="n">
        <f aca="false">H382+G382</f>
        <v>0</v>
      </c>
      <c r="J382" s="53" t="n">
        <f aca="false">G382*F382</f>
        <v>0</v>
      </c>
      <c r="K382" s="53" t="n">
        <f aca="false">H382*F382</f>
        <v>0</v>
      </c>
      <c r="L382" s="53" t="n">
        <f aca="false">I382*F382</f>
        <v>0</v>
      </c>
      <c r="M382" s="54" t="n">
        <f aca="false">L382*(1+$M$4)</f>
        <v>0</v>
      </c>
      <c r="N382" s="2"/>
      <c r="O382" s="3"/>
    </row>
    <row r="383" customFormat="false" ht="30.75" hidden="false" customHeight="false" outlineLevel="0" collapsed="false">
      <c r="A383" s="46" t="s">
        <v>882</v>
      </c>
      <c r="B383" s="47" t="s">
        <v>883</v>
      </c>
      <c r="C383" s="48" t="s">
        <v>884</v>
      </c>
      <c r="D383" s="49" t="s">
        <v>885</v>
      </c>
      <c r="E383" s="50" t="s">
        <v>57</v>
      </c>
      <c r="F383" s="51" t="n">
        <v>39.6</v>
      </c>
      <c r="G383" s="52"/>
      <c r="H383" s="52"/>
      <c r="I383" s="53" t="n">
        <f aca="false">H383+G383</f>
        <v>0</v>
      </c>
      <c r="J383" s="53" t="n">
        <f aca="false">G383*F383</f>
        <v>0</v>
      </c>
      <c r="K383" s="53" t="n">
        <f aca="false">H383*F383</f>
        <v>0</v>
      </c>
      <c r="L383" s="53" t="n">
        <f aca="false">I383*F383</f>
        <v>0</v>
      </c>
      <c r="M383" s="54" t="n">
        <f aca="false">L383*(1+$M$4)</f>
        <v>0</v>
      </c>
      <c r="N383" s="2"/>
      <c r="O383" s="3"/>
    </row>
    <row r="384" customFormat="false" ht="21" hidden="false" customHeight="false" outlineLevel="0" collapsed="false">
      <c r="A384" s="46" t="s">
        <v>886</v>
      </c>
      <c r="B384" s="47" t="s">
        <v>887</v>
      </c>
      <c r="C384" s="48" t="s">
        <v>888</v>
      </c>
      <c r="D384" s="49" t="s">
        <v>889</v>
      </c>
      <c r="E384" s="50" t="s">
        <v>29</v>
      </c>
      <c r="F384" s="51" t="n">
        <f aca="false">10*1.5*1.5</f>
        <v>22.5</v>
      </c>
      <c r="G384" s="52"/>
      <c r="H384" s="52"/>
      <c r="I384" s="53" t="n">
        <f aca="false">H384+G384</f>
        <v>0</v>
      </c>
      <c r="J384" s="53" t="n">
        <f aca="false">G384*F384</f>
        <v>0</v>
      </c>
      <c r="K384" s="53" t="n">
        <f aca="false">H384*F384</f>
        <v>0</v>
      </c>
      <c r="L384" s="53" t="n">
        <f aca="false">I384*F384</f>
        <v>0</v>
      </c>
      <c r="M384" s="54" t="n">
        <f aca="false">L384*(1+$M$4)</f>
        <v>0</v>
      </c>
      <c r="N384" s="2"/>
      <c r="O384" s="3"/>
    </row>
    <row r="385" customFormat="false" ht="30.75" hidden="false" customHeight="false" outlineLevel="0" collapsed="false">
      <c r="A385" s="46" t="s">
        <v>890</v>
      </c>
      <c r="B385" s="47" t="s">
        <v>891</v>
      </c>
      <c r="C385" s="48" t="s">
        <v>892</v>
      </c>
      <c r="D385" s="49" t="s">
        <v>893</v>
      </c>
      <c r="E385" s="50" t="s">
        <v>29</v>
      </c>
      <c r="F385" s="51" t="n">
        <f aca="false">9*66</f>
        <v>594</v>
      </c>
      <c r="G385" s="52"/>
      <c r="H385" s="52"/>
      <c r="I385" s="53" t="n">
        <f aca="false">H385+G385</f>
        <v>0</v>
      </c>
      <c r="J385" s="53" t="n">
        <f aca="false">G385*F385</f>
        <v>0</v>
      </c>
      <c r="K385" s="53" t="n">
        <f aca="false">H385*F385</f>
        <v>0</v>
      </c>
      <c r="L385" s="53" t="n">
        <f aca="false">I385*F385</f>
        <v>0</v>
      </c>
      <c r="M385" s="54" t="n">
        <f aca="false">L385*(1+$M$4)</f>
        <v>0</v>
      </c>
      <c r="N385" s="2"/>
      <c r="O385" s="3"/>
    </row>
    <row r="386" customFormat="false" ht="40.5" hidden="false" customHeight="false" outlineLevel="0" collapsed="false">
      <c r="A386" s="46" t="s">
        <v>894</v>
      </c>
      <c r="B386" s="47" t="s">
        <v>895</v>
      </c>
      <c r="C386" s="48" t="s">
        <v>211</v>
      </c>
      <c r="D386" s="49" t="s">
        <v>212</v>
      </c>
      <c r="E386" s="50" t="s">
        <v>29</v>
      </c>
      <c r="F386" s="51" t="n">
        <f aca="false">9*66</f>
        <v>594</v>
      </c>
      <c r="G386" s="52"/>
      <c r="H386" s="52"/>
      <c r="I386" s="53" t="n">
        <f aca="false">SUM(G386:H386)</f>
        <v>0</v>
      </c>
      <c r="J386" s="53" t="n">
        <f aca="false">G386*F386</f>
        <v>0</v>
      </c>
      <c r="K386" s="53" t="n">
        <f aca="false">H386*F386</f>
        <v>0</v>
      </c>
      <c r="L386" s="53" t="n">
        <f aca="false">I386*F386</f>
        <v>0</v>
      </c>
      <c r="M386" s="54" t="n">
        <f aca="false">L386*(1+$M$4)</f>
        <v>0</v>
      </c>
      <c r="N386" s="2"/>
      <c r="O386" s="3"/>
    </row>
    <row r="387" customFormat="false" ht="30.75" hidden="false" customHeight="false" outlineLevel="0" collapsed="false">
      <c r="A387" s="46" t="s">
        <v>896</v>
      </c>
      <c r="B387" s="47" t="s">
        <v>897</v>
      </c>
      <c r="C387" s="48" t="s">
        <v>200</v>
      </c>
      <c r="D387" s="49" t="s">
        <v>201</v>
      </c>
      <c r="E387" s="50" t="s">
        <v>57</v>
      </c>
      <c r="F387" s="51" t="n">
        <f aca="false">9*35</f>
        <v>315</v>
      </c>
      <c r="G387" s="52"/>
      <c r="H387" s="52"/>
      <c r="I387" s="53" t="n">
        <f aca="false">SUM(G387:H387)</f>
        <v>0</v>
      </c>
      <c r="J387" s="53" t="n">
        <f aca="false">G387*F387</f>
        <v>0</v>
      </c>
      <c r="K387" s="53" t="n">
        <f aca="false">H387*F387</f>
        <v>0</v>
      </c>
      <c r="L387" s="53" t="n">
        <f aca="false">I387*F387</f>
        <v>0</v>
      </c>
      <c r="M387" s="54" t="n">
        <f aca="false">L387*(1+$M$4)</f>
        <v>0</v>
      </c>
      <c r="N387" s="2"/>
      <c r="O387" s="3"/>
    </row>
    <row r="388" customFormat="false" ht="12.8" hidden="false" customHeight="false" outlineLevel="0" collapsed="false">
      <c r="A388" s="46"/>
      <c r="B388" s="47"/>
      <c r="C388" s="48"/>
      <c r="D388" s="49"/>
      <c r="E388" s="50"/>
      <c r="F388" s="51"/>
      <c r="G388" s="52"/>
      <c r="H388" s="52"/>
      <c r="I388" s="53"/>
      <c r="J388" s="53"/>
      <c r="K388" s="53"/>
      <c r="L388" s="53"/>
      <c r="M388" s="54"/>
      <c r="N388" s="2"/>
      <c r="O388" s="3"/>
    </row>
    <row r="389" customFormat="false" ht="12.8" hidden="false" customHeight="true" outlineLevel="0" collapsed="false">
      <c r="A389" s="43" t="s">
        <v>898</v>
      </c>
      <c r="B389" s="43"/>
      <c r="C389" s="43"/>
      <c r="D389" s="44" t="s">
        <v>899</v>
      </c>
      <c r="E389" s="44"/>
      <c r="F389" s="44"/>
      <c r="G389" s="44"/>
      <c r="H389" s="44"/>
      <c r="I389" s="44"/>
      <c r="J389" s="45" t="n">
        <f aca="false">SUM(J390:J395)</f>
        <v>0</v>
      </c>
      <c r="K389" s="45" t="n">
        <f aca="false">SUM(K390:K395)</f>
        <v>0</v>
      </c>
      <c r="L389" s="45" t="n">
        <f aca="false">SUM(L390:L395)</f>
        <v>0</v>
      </c>
      <c r="M389" s="45" t="n">
        <f aca="false">SUM(M390:M395)</f>
        <v>0</v>
      </c>
      <c r="N389" s="2"/>
      <c r="O389" s="3"/>
    </row>
    <row r="390" customFormat="false" ht="30.75" hidden="false" customHeight="false" outlineLevel="0" collapsed="false">
      <c r="A390" s="46" t="s">
        <v>900</v>
      </c>
      <c r="B390" s="47" t="s">
        <v>901</v>
      </c>
      <c r="C390" s="48" t="n">
        <v>94213</v>
      </c>
      <c r="D390" s="49" t="s">
        <v>881</v>
      </c>
      <c r="E390" s="50" t="s">
        <v>29</v>
      </c>
      <c r="F390" s="51" t="n">
        <v>21</v>
      </c>
      <c r="G390" s="52"/>
      <c r="H390" s="52"/>
      <c r="I390" s="53" t="n">
        <f aca="false">H390+G390</f>
        <v>0</v>
      </c>
      <c r="J390" s="53" t="n">
        <f aca="false">G390*F390</f>
        <v>0</v>
      </c>
      <c r="K390" s="53" t="n">
        <f aca="false">H390*F390</f>
        <v>0</v>
      </c>
      <c r="L390" s="53" t="n">
        <f aca="false">I390*F390</f>
        <v>0</v>
      </c>
      <c r="M390" s="54" t="n">
        <f aca="false">L390*(1+$M$4)</f>
        <v>0</v>
      </c>
      <c r="N390" s="2"/>
      <c r="O390" s="3"/>
    </row>
    <row r="391" customFormat="false" ht="30.75" hidden="false" customHeight="false" outlineLevel="0" collapsed="false">
      <c r="A391" s="46" t="s">
        <v>902</v>
      </c>
      <c r="B391" s="47" t="s">
        <v>903</v>
      </c>
      <c r="C391" s="48" t="n">
        <v>97647</v>
      </c>
      <c r="D391" s="49" t="s">
        <v>688</v>
      </c>
      <c r="E391" s="50" t="s">
        <v>29</v>
      </c>
      <c r="F391" s="51" t="n">
        <f aca="false">F392+F393</f>
        <v>36.6</v>
      </c>
      <c r="G391" s="52"/>
      <c r="H391" s="52"/>
      <c r="I391" s="53" t="n">
        <f aca="false">SUM(G391:H391)</f>
        <v>0</v>
      </c>
      <c r="J391" s="53" t="n">
        <f aca="false">G391*F391</f>
        <v>0</v>
      </c>
      <c r="K391" s="53" t="n">
        <f aca="false">H391*F391</f>
        <v>0</v>
      </c>
      <c r="L391" s="53" t="n">
        <f aca="false">I391*F391</f>
        <v>0</v>
      </c>
      <c r="M391" s="54" t="n">
        <f aca="false">L391*(1+$M$4)</f>
        <v>0</v>
      </c>
      <c r="N391" s="2"/>
      <c r="O391" s="3"/>
    </row>
    <row r="392" customFormat="false" ht="30.75" hidden="false" customHeight="false" outlineLevel="0" collapsed="false">
      <c r="A392" s="46" t="s">
        <v>904</v>
      </c>
      <c r="B392" s="47" t="s">
        <v>905</v>
      </c>
      <c r="C392" s="48" t="n">
        <v>94213</v>
      </c>
      <c r="D392" s="49" t="s">
        <v>881</v>
      </c>
      <c r="E392" s="50" t="s">
        <v>29</v>
      </c>
      <c r="F392" s="51" t="n">
        <v>24</v>
      </c>
      <c r="G392" s="52"/>
      <c r="H392" s="52"/>
      <c r="I392" s="53" t="n">
        <f aca="false">H392+G392</f>
        <v>0</v>
      </c>
      <c r="J392" s="53" t="n">
        <f aca="false">G392*F392</f>
        <v>0</v>
      </c>
      <c r="K392" s="53" t="n">
        <f aca="false">H392*F392</f>
        <v>0</v>
      </c>
      <c r="L392" s="53" t="n">
        <f aca="false">I392*F392</f>
        <v>0</v>
      </c>
      <c r="M392" s="54" t="n">
        <f aca="false">L392*(1+$M$4)</f>
        <v>0</v>
      </c>
      <c r="N392" s="2"/>
      <c r="O392" s="3"/>
    </row>
    <row r="393" customFormat="false" ht="50.25" hidden="false" customHeight="false" outlineLevel="0" collapsed="false">
      <c r="A393" s="46" t="s">
        <v>906</v>
      </c>
      <c r="B393" s="47" t="s">
        <v>907</v>
      </c>
      <c r="C393" s="48" t="n">
        <v>94207</v>
      </c>
      <c r="D393" s="49" t="s">
        <v>908</v>
      </c>
      <c r="E393" s="50" t="s">
        <v>29</v>
      </c>
      <c r="F393" s="51" t="n">
        <v>12.6</v>
      </c>
      <c r="G393" s="52"/>
      <c r="H393" s="52"/>
      <c r="I393" s="53" t="n">
        <f aca="false">H393+G393</f>
        <v>0</v>
      </c>
      <c r="J393" s="53" t="n">
        <f aca="false">G393*F393</f>
        <v>0</v>
      </c>
      <c r="K393" s="53" t="n">
        <f aca="false">H393*F393</f>
        <v>0</v>
      </c>
      <c r="L393" s="53" t="n">
        <f aca="false">I393*F393</f>
        <v>0</v>
      </c>
      <c r="M393" s="54" t="n">
        <f aca="false">L393*(1+$M$4)</f>
        <v>0</v>
      </c>
      <c r="N393" s="2"/>
      <c r="O393" s="3"/>
    </row>
    <row r="394" customFormat="false" ht="30.75" hidden="false" customHeight="false" outlineLevel="0" collapsed="false">
      <c r="A394" s="46" t="s">
        <v>909</v>
      </c>
      <c r="B394" s="47" t="s">
        <v>910</v>
      </c>
      <c r="C394" s="48" t="n">
        <v>100701</v>
      </c>
      <c r="D394" s="49" t="s">
        <v>911</v>
      </c>
      <c r="E394" s="50" t="s">
        <v>29</v>
      </c>
      <c r="F394" s="51" t="n">
        <v>6.3</v>
      </c>
      <c r="G394" s="52"/>
      <c r="H394" s="52"/>
      <c r="I394" s="53" t="n">
        <f aca="false">H394+G394</f>
        <v>0</v>
      </c>
      <c r="J394" s="53" t="n">
        <f aca="false">G394*F394</f>
        <v>0</v>
      </c>
      <c r="K394" s="53" t="n">
        <f aca="false">H394*F394</f>
        <v>0</v>
      </c>
      <c r="L394" s="53" t="n">
        <f aca="false">I394*F394</f>
        <v>0</v>
      </c>
      <c r="M394" s="54" t="n">
        <f aca="false">L394*(1+$M$4)</f>
        <v>0</v>
      </c>
      <c r="N394" s="2"/>
      <c r="O394" s="3"/>
    </row>
    <row r="395" customFormat="false" ht="21" hidden="false" customHeight="false" outlineLevel="0" collapsed="false">
      <c r="A395" s="46" t="s">
        <v>912</v>
      </c>
      <c r="B395" s="47" t="s">
        <v>913</v>
      </c>
      <c r="C395" s="48" t="n">
        <v>94213</v>
      </c>
      <c r="D395" s="49" t="s">
        <v>881</v>
      </c>
      <c r="E395" s="50" t="s">
        <v>29</v>
      </c>
      <c r="F395" s="51" t="n">
        <v>3</v>
      </c>
      <c r="G395" s="52"/>
      <c r="H395" s="52"/>
      <c r="I395" s="53" t="n">
        <f aca="false">H395+G395</f>
        <v>0</v>
      </c>
      <c r="J395" s="53" t="n">
        <f aca="false">G395*F395</f>
        <v>0</v>
      </c>
      <c r="K395" s="53" t="n">
        <f aca="false">H395*F395</f>
        <v>0</v>
      </c>
      <c r="L395" s="53" t="n">
        <f aca="false">I395*F395</f>
        <v>0</v>
      </c>
      <c r="M395" s="54" t="n">
        <f aca="false">L395*(1+$M$4)</f>
        <v>0</v>
      </c>
      <c r="N395" s="2"/>
      <c r="O395" s="3"/>
    </row>
    <row r="396" customFormat="false" ht="12.8" hidden="false" customHeight="false" outlineLevel="0" collapsed="false">
      <c r="A396" s="63"/>
      <c r="B396" s="106"/>
      <c r="C396" s="65"/>
      <c r="D396" s="66"/>
      <c r="E396" s="67"/>
      <c r="F396" s="68"/>
      <c r="G396" s="102"/>
      <c r="H396" s="102"/>
      <c r="I396" s="71"/>
      <c r="J396" s="71"/>
      <c r="K396" s="71"/>
      <c r="L396" s="71"/>
      <c r="M396" s="72"/>
      <c r="N396" s="2"/>
      <c r="O396" s="3"/>
    </row>
    <row r="397" customFormat="false" ht="12.8" hidden="false" customHeight="true" outlineLevel="0" collapsed="false">
      <c r="A397" s="43" t="s">
        <v>914</v>
      </c>
      <c r="B397" s="43"/>
      <c r="C397" s="43"/>
      <c r="D397" s="44" t="s">
        <v>915</v>
      </c>
      <c r="E397" s="44"/>
      <c r="F397" s="44"/>
      <c r="G397" s="44"/>
      <c r="H397" s="44"/>
      <c r="I397" s="44"/>
      <c r="J397" s="45" t="n">
        <f aca="false">SUM(J398:J405)</f>
        <v>0</v>
      </c>
      <c r="K397" s="45" t="n">
        <f aca="false">SUM(K398:K405)</f>
        <v>0</v>
      </c>
      <c r="L397" s="45" t="n">
        <f aca="false">SUM(L398:L405)</f>
        <v>0</v>
      </c>
      <c r="M397" s="45" t="n">
        <f aca="false">SUM(M398:M405)</f>
        <v>0</v>
      </c>
      <c r="N397" s="2"/>
      <c r="O397" s="3"/>
    </row>
    <row r="398" customFormat="false" ht="21" hidden="false" customHeight="false" outlineLevel="0" collapsed="false">
      <c r="A398" s="46" t="s">
        <v>916</v>
      </c>
      <c r="B398" s="47" t="s">
        <v>917</v>
      </c>
      <c r="C398" s="48" t="s">
        <v>918</v>
      </c>
      <c r="D398" s="49" t="s">
        <v>919</v>
      </c>
      <c r="E398" s="50" t="s">
        <v>45</v>
      </c>
      <c r="F398" s="51" t="n">
        <v>5</v>
      </c>
      <c r="G398" s="52"/>
      <c r="H398" s="52"/>
      <c r="I398" s="53" t="n">
        <f aca="false">H398+G398</f>
        <v>0</v>
      </c>
      <c r="J398" s="53" t="n">
        <f aca="false">G398*F398</f>
        <v>0</v>
      </c>
      <c r="K398" s="53" t="n">
        <f aca="false">H398*F398</f>
        <v>0</v>
      </c>
      <c r="L398" s="53" t="n">
        <f aca="false">I398*F398</f>
        <v>0</v>
      </c>
      <c r="M398" s="54" t="n">
        <f aca="false">L398*(1+$M$4)</f>
        <v>0</v>
      </c>
      <c r="N398" s="2"/>
      <c r="O398" s="3"/>
    </row>
    <row r="399" customFormat="false" ht="40.5" hidden="false" customHeight="false" outlineLevel="0" collapsed="false">
      <c r="A399" s="46" t="s">
        <v>920</v>
      </c>
      <c r="B399" s="47" t="s">
        <v>921</v>
      </c>
      <c r="C399" s="48" t="n">
        <v>100620</v>
      </c>
      <c r="D399" s="49" t="s">
        <v>922</v>
      </c>
      <c r="E399" s="50" t="s">
        <v>45</v>
      </c>
      <c r="F399" s="51" t="n">
        <v>5</v>
      </c>
      <c r="G399" s="52"/>
      <c r="H399" s="52"/>
      <c r="I399" s="53" t="n">
        <f aca="false">H399+G399</f>
        <v>0</v>
      </c>
      <c r="J399" s="53" t="n">
        <f aca="false">G399*F399</f>
        <v>0</v>
      </c>
      <c r="K399" s="53" t="n">
        <f aca="false">H399*F399</f>
        <v>0</v>
      </c>
      <c r="L399" s="53" t="n">
        <f aca="false">I399*F399</f>
        <v>0</v>
      </c>
      <c r="M399" s="54" t="n">
        <f aca="false">L399*(1+$M$4)</f>
        <v>0</v>
      </c>
      <c r="N399" s="2"/>
      <c r="O399" s="3"/>
    </row>
    <row r="400" customFormat="false" ht="21" hidden="false" customHeight="false" outlineLevel="0" collapsed="false">
      <c r="A400" s="46" t="s">
        <v>923</v>
      </c>
      <c r="B400" s="47" t="s">
        <v>924</v>
      </c>
      <c r="C400" s="48" t="n">
        <v>97665</v>
      </c>
      <c r="D400" s="49" t="s">
        <v>925</v>
      </c>
      <c r="E400" s="50" t="s">
        <v>45</v>
      </c>
      <c r="F400" s="51" t="n">
        <v>20</v>
      </c>
      <c r="G400" s="52"/>
      <c r="H400" s="52"/>
      <c r="I400" s="53" t="n">
        <f aca="false">SUM(G400:H400)</f>
        <v>0</v>
      </c>
      <c r="J400" s="53" t="n">
        <f aca="false">G400*F400</f>
        <v>0</v>
      </c>
      <c r="K400" s="53" t="n">
        <f aca="false">H400*F400</f>
        <v>0</v>
      </c>
      <c r="L400" s="53" t="n">
        <f aca="false">I400*F400</f>
        <v>0</v>
      </c>
      <c r="M400" s="54" t="n">
        <f aca="false">L400*(1+$M$4)</f>
        <v>0</v>
      </c>
      <c r="N400" s="2"/>
      <c r="O400" s="3"/>
    </row>
    <row r="401" customFormat="false" ht="60" hidden="false" customHeight="false" outlineLevel="0" collapsed="false">
      <c r="A401" s="46" t="s">
        <v>926</v>
      </c>
      <c r="B401" s="47" t="s">
        <v>927</v>
      </c>
      <c r="C401" s="48" t="n">
        <v>93403</v>
      </c>
      <c r="D401" s="49" t="s">
        <v>928</v>
      </c>
      <c r="E401" s="50" t="s">
        <v>929</v>
      </c>
      <c r="F401" s="51" t="n">
        <v>8</v>
      </c>
      <c r="G401" s="52"/>
      <c r="H401" s="52"/>
      <c r="I401" s="53" t="n">
        <f aca="false">SUM(G401:H401)</f>
        <v>0</v>
      </c>
      <c r="J401" s="53" t="n">
        <f aca="false">G401*F401</f>
        <v>0</v>
      </c>
      <c r="K401" s="53" t="n">
        <f aca="false">H401*F401</f>
        <v>0</v>
      </c>
      <c r="L401" s="53" t="n">
        <f aca="false">I401*F401</f>
        <v>0</v>
      </c>
      <c r="M401" s="54" t="n">
        <f aca="false">L401*(1+$M$4)</f>
        <v>0</v>
      </c>
      <c r="N401" s="2"/>
      <c r="O401" s="3"/>
    </row>
    <row r="402" customFormat="false" ht="21" hidden="false" customHeight="false" outlineLevel="0" collapsed="false">
      <c r="A402" s="46" t="s">
        <v>930</v>
      </c>
      <c r="B402" s="47" t="s">
        <v>931</v>
      </c>
      <c r="C402" s="48" t="s">
        <v>932</v>
      </c>
      <c r="D402" s="49" t="s">
        <v>933</v>
      </c>
      <c r="E402" s="50" t="s">
        <v>57</v>
      </c>
      <c r="F402" s="51" t="n">
        <v>5</v>
      </c>
      <c r="G402" s="52"/>
      <c r="H402" s="52"/>
      <c r="I402" s="53" t="n">
        <f aca="false">H402+G402</f>
        <v>0</v>
      </c>
      <c r="J402" s="53" t="n">
        <f aca="false">G402*F402</f>
        <v>0</v>
      </c>
      <c r="K402" s="53" t="n">
        <f aca="false">H402*F402</f>
        <v>0</v>
      </c>
      <c r="L402" s="53" t="n">
        <f aca="false">I402*F402</f>
        <v>0</v>
      </c>
      <c r="M402" s="54" t="n">
        <f aca="false">L402*(1+$M$4)</f>
        <v>0</v>
      </c>
      <c r="N402" s="2"/>
      <c r="O402" s="3"/>
    </row>
    <row r="403" customFormat="false" ht="21" hidden="false" customHeight="false" outlineLevel="0" collapsed="false">
      <c r="A403" s="46" t="s">
        <v>934</v>
      </c>
      <c r="B403" s="47" t="s">
        <v>935</v>
      </c>
      <c r="C403" s="48" t="s">
        <v>932</v>
      </c>
      <c r="D403" s="49" t="s">
        <v>933</v>
      </c>
      <c r="E403" s="50" t="s">
        <v>57</v>
      </c>
      <c r="F403" s="51" t="n">
        <v>20</v>
      </c>
      <c r="G403" s="52"/>
      <c r="H403" s="52"/>
      <c r="I403" s="53" t="n">
        <f aca="false">H403+G403</f>
        <v>0</v>
      </c>
      <c r="J403" s="53" t="n">
        <f aca="false">G403*F403</f>
        <v>0</v>
      </c>
      <c r="K403" s="53" t="n">
        <f aca="false">H403*F403</f>
        <v>0</v>
      </c>
      <c r="L403" s="53" t="n">
        <f aca="false">I403*F403</f>
        <v>0</v>
      </c>
      <c r="M403" s="54" t="n">
        <f aca="false">L403*(1+$M$4)</f>
        <v>0</v>
      </c>
      <c r="N403" s="2"/>
      <c r="O403" s="3"/>
    </row>
    <row r="404" customFormat="false" ht="30.75" hidden="false" customHeight="false" outlineLevel="0" collapsed="false">
      <c r="A404" s="46" t="s">
        <v>936</v>
      </c>
      <c r="B404" s="47" t="s">
        <v>937</v>
      </c>
      <c r="C404" s="48" t="n">
        <v>91928</v>
      </c>
      <c r="D404" s="49" t="s">
        <v>349</v>
      </c>
      <c r="E404" s="50" t="s">
        <v>57</v>
      </c>
      <c r="F404" s="51" t="n">
        <f aca="false">5*10*2*1.1</f>
        <v>110</v>
      </c>
      <c r="G404" s="52"/>
      <c r="H404" s="52"/>
      <c r="I404" s="53" t="n">
        <f aca="false">H404+G404</f>
        <v>0</v>
      </c>
      <c r="J404" s="53" t="n">
        <f aca="false">G404*F404</f>
        <v>0</v>
      </c>
      <c r="K404" s="53" t="n">
        <f aca="false">H404*F404</f>
        <v>0</v>
      </c>
      <c r="L404" s="53" t="n">
        <f aca="false">I404*F404</f>
        <v>0</v>
      </c>
      <c r="M404" s="54" t="n">
        <f aca="false">L404*(1+$M$4)</f>
        <v>0</v>
      </c>
      <c r="N404" s="2"/>
      <c r="O404" s="3"/>
    </row>
    <row r="405" customFormat="false" ht="40.5" hidden="false" customHeight="false" outlineLevel="0" collapsed="false">
      <c r="A405" s="46" t="s">
        <v>938</v>
      </c>
      <c r="B405" s="47" t="s">
        <v>939</v>
      </c>
      <c r="C405" s="48" t="n">
        <v>97886</v>
      </c>
      <c r="D405" s="49" t="s">
        <v>940</v>
      </c>
      <c r="E405" s="50" t="s">
        <v>45</v>
      </c>
      <c r="F405" s="51" t="n">
        <v>5</v>
      </c>
      <c r="G405" s="52"/>
      <c r="H405" s="52"/>
      <c r="I405" s="53" t="n">
        <f aca="false">H405+G405</f>
        <v>0</v>
      </c>
      <c r="J405" s="53" t="n">
        <f aca="false">G405*F405</f>
        <v>0</v>
      </c>
      <c r="K405" s="53" t="n">
        <f aca="false">H405*F405</f>
        <v>0</v>
      </c>
      <c r="L405" s="53" t="n">
        <f aca="false">I405*F405</f>
        <v>0</v>
      </c>
      <c r="M405" s="54" t="n">
        <f aca="false">L405*(1+$M$4)</f>
        <v>0</v>
      </c>
      <c r="N405" s="2"/>
      <c r="O405" s="3"/>
    </row>
    <row r="406" customFormat="false" ht="12.8" hidden="false" customHeight="false" outlineLevel="0" collapsed="false">
      <c r="A406" s="63"/>
      <c r="B406" s="106"/>
      <c r="C406" s="65"/>
      <c r="D406" s="66"/>
      <c r="E406" s="67"/>
      <c r="F406" s="68"/>
      <c r="G406" s="102"/>
      <c r="H406" s="102"/>
      <c r="I406" s="71"/>
      <c r="J406" s="71"/>
      <c r="K406" s="71"/>
      <c r="L406" s="71"/>
      <c r="M406" s="72"/>
      <c r="N406" s="2"/>
      <c r="O406" s="3"/>
    </row>
    <row r="407" customFormat="false" ht="12.8" hidden="false" customHeight="true" outlineLevel="0" collapsed="false">
      <c r="A407" s="43" t="s">
        <v>941</v>
      </c>
      <c r="B407" s="43"/>
      <c r="C407" s="43"/>
      <c r="D407" s="44" t="s">
        <v>942</v>
      </c>
      <c r="E407" s="44"/>
      <c r="F407" s="44"/>
      <c r="G407" s="44"/>
      <c r="H407" s="44"/>
      <c r="I407" s="44"/>
      <c r="J407" s="45" t="n">
        <f aca="false">SUM(J409:J411)</f>
        <v>0</v>
      </c>
      <c r="K407" s="45" t="n">
        <f aca="false">SUM(K409:K411)</f>
        <v>0</v>
      </c>
      <c r="L407" s="45" t="n">
        <f aca="false">SUM(L409:L411)</f>
        <v>0</v>
      </c>
      <c r="M407" s="45" t="n">
        <f aca="false">SUM(M408:M411)</f>
        <v>0</v>
      </c>
      <c r="N407" s="2"/>
      <c r="O407" s="3"/>
    </row>
    <row r="408" customFormat="false" ht="30.75" hidden="false" customHeight="false" outlineLevel="0" collapsed="false">
      <c r="A408" s="46" t="s">
        <v>943</v>
      </c>
      <c r="B408" s="47" t="s">
        <v>903</v>
      </c>
      <c r="C408" s="48" t="n">
        <v>97647</v>
      </c>
      <c r="D408" s="49" t="s">
        <v>688</v>
      </c>
      <c r="E408" s="50" t="s">
        <v>29</v>
      </c>
      <c r="F408" s="51" t="n">
        <f aca="false">21+15</f>
        <v>36</v>
      </c>
      <c r="G408" s="52"/>
      <c r="H408" s="52"/>
      <c r="I408" s="53" t="n">
        <f aca="false">SUM(G408:H408)</f>
        <v>0</v>
      </c>
      <c r="J408" s="53" t="n">
        <f aca="false">G408*F408</f>
        <v>0</v>
      </c>
      <c r="K408" s="53" t="n">
        <f aca="false">H408*F408</f>
        <v>0</v>
      </c>
      <c r="L408" s="53" t="n">
        <f aca="false">I408*F408</f>
        <v>0</v>
      </c>
      <c r="M408" s="54" t="n">
        <f aca="false">L408*(1+$M$4)</f>
        <v>0</v>
      </c>
      <c r="N408" s="2"/>
      <c r="O408" s="3"/>
    </row>
    <row r="409" customFormat="false" ht="21" hidden="false" customHeight="false" outlineLevel="0" collapsed="false">
      <c r="A409" s="46" t="s">
        <v>944</v>
      </c>
      <c r="B409" s="47" t="s">
        <v>945</v>
      </c>
      <c r="C409" s="48" t="n">
        <v>94213</v>
      </c>
      <c r="D409" s="49" t="s">
        <v>881</v>
      </c>
      <c r="E409" s="50" t="s">
        <v>29</v>
      </c>
      <c r="F409" s="51" t="n">
        <v>21</v>
      </c>
      <c r="G409" s="52"/>
      <c r="H409" s="52"/>
      <c r="I409" s="53" t="n">
        <f aca="false">H409+G409</f>
        <v>0</v>
      </c>
      <c r="J409" s="53" t="n">
        <f aca="false">G409*F409</f>
        <v>0</v>
      </c>
      <c r="K409" s="53" t="n">
        <f aca="false">H409*F409</f>
        <v>0</v>
      </c>
      <c r="L409" s="53" t="n">
        <f aca="false">I409*F409</f>
        <v>0</v>
      </c>
      <c r="M409" s="54" t="n">
        <f aca="false">L409*(1+$M$4)</f>
        <v>0</v>
      </c>
      <c r="N409" s="2"/>
      <c r="O409" s="3"/>
    </row>
    <row r="410" customFormat="false" ht="21" hidden="false" customHeight="false" outlineLevel="0" collapsed="false">
      <c r="A410" s="46" t="s">
        <v>946</v>
      </c>
      <c r="B410" s="47" t="s">
        <v>947</v>
      </c>
      <c r="C410" s="48" t="n">
        <v>94213</v>
      </c>
      <c r="D410" s="49" t="s">
        <v>881</v>
      </c>
      <c r="E410" s="50" t="s">
        <v>29</v>
      </c>
      <c r="F410" s="51" t="n">
        <v>15</v>
      </c>
      <c r="G410" s="52"/>
      <c r="H410" s="52"/>
      <c r="I410" s="53" t="n">
        <f aca="false">H410+G410</f>
        <v>0</v>
      </c>
      <c r="J410" s="53" t="n">
        <f aca="false">G410*F410</f>
        <v>0</v>
      </c>
      <c r="K410" s="53" t="n">
        <f aca="false">H410*F410</f>
        <v>0</v>
      </c>
      <c r="L410" s="53" t="n">
        <f aca="false">I410*F410</f>
        <v>0</v>
      </c>
      <c r="M410" s="54" t="n">
        <f aca="false">L410*(1+$M$4)</f>
        <v>0</v>
      </c>
      <c r="N410" s="2"/>
      <c r="O410" s="3"/>
    </row>
    <row r="411" customFormat="false" ht="12.8" hidden="false" customHeight="false" outlineLevel="0" collapsed="false">
      <c r="A411" s="63"/>
      <c r="B411" s="106"/>
      <c r="C411" s="65"/>
      <c r="D411" s="66"/>
      <c r="E411" s="67"/>
      <c r="F411" s="68"/>
      <c r="G411" s="102"/>
      <c r="H411" s="102"/>
      <c r="I411" s="71"/>
      <c r="J411" s="71"/>
      <c r="K411" s="71"/>
      <c r="L411" s="71"/>
      <c r="M411" s="72"/>
      <c r="N411" s="2"/>
      <c r="O411" s="3"/>
    </row>
    <row r="412" customFormat="false" ht="12.8" hidden="false" customHeight="true" outlineLevel="0" collapsed="false">
      <c r="A412" s="43" t="s">
        <v>948</v>
      </c>
      <c r="B412" s="43"/>
      <c r="C412" s="43"/>
      <c r="D412" s="44" t="s">
        <v>949</v>
      </c>
      <c r="E412" s="44"/>
      <c r="F412" s="44"/>
      <c r="G412" s="44"/>
      <c r="H412" s="44"/>
      <c r="I412" s="44"/>
      <c r="J412" s="45" t="n">
        <f aca="false">SUM(J413:J417)</f>
        <v>0</v>
      </c>
      <c r="K412" s="45" t="n">
        <f aca="false">SUM(K413:K417)</f>
        <v>0</v>
      </c>
      <c r="L412" s="45" t="n">
        <f aca="false">SUM(L413:L417)</f>
        <v>0</v>
      </c>
      <c r="M412" s="45" t="n">
        <f aca="false">SUM(M413:M417)</f>
        <v>0</v>
      </c>
      <c r="N412" s="2"/>
      <c r="O412" s="3"/>
    </row>
    <row r="413" customFormat="false" ht="30.75" hidden="false" customHeight="false" outlineLevel="0" collapsed="false">
      <c r="A413" s="46" t="s">
        <v>950</v>
      </c>
      <c r="B413" s="47" t="s">
        <v>903</v>
      </c>
      <c r="C413" s="48" t="n">
        <v>97647</v>
      </c>
      <c r="D413" s="49" t="s">
        <v>688</v>
      </c>
      <c r="E413" s="50" t="s">
        <v>29</v>
      </c>
      <c r="F413" s="51" t="n">
        <v>55</v>
      </c>
      <c r="G413" s="52"/>
      <c r="H413" s="52"/>
      <c r="I413" s="53" t="n">
        <f aca="false">SUM(G413:H413)</f>
        <v>0</v>
      </c>
      <c r="J413" s="53" t="n">
        <f aca="false">G413*F413</f>
        <v>0</v>
      </c>
      <c r="K413" s="53" t="n">
        <f aca="false">H413*F413</f>
        <v>0</v>
      </c>
      <c r="L413" s="53" t="n">
        <f aca="false">I413*F413</f>
        <v>0</v>
      </c>
      <c r="M413" s="54" t="n">
        <f aca="false">L413*(1+$M$4)</f>
        <v>0</v>
      </c>
      <c r="N413" s="2"/>
      <c r="O413" s="3"/>
    </row>
    <row r="414" customFormat="false" ht="50.25" hidden="false" customHeight="false" outlineLevel="0" collapsed="false">
      <c r="A414" s="46" t="s">
        <v>951</v>
      </c>
      <c r="B414" s="47" t="s">
        <v>945</v>
      </c>
      <c r="C414" s="48" t="n">
        <v>94207</v>
      </c>
      <c r="D414" s="49" t="s">
        <v>908</v>
      </c>
      <c r="E414" s="50" t="s">
        <v>29</v>
      </c>
      <c r="F414" s="51" t="n">
        <f aca="false">2.44*0.5*45</f>
        <v>54.9</v>
      </c>
      <c r="G414" s="52"/>
      <c r="H414" s="52"/>
      <c r="I414" s="53" t="n">
        <f aca="false">H414+G414</f>
        <v>0</v>
      </c>
      <c r="J414" s="53" t="n">
        <f aca="false">G414*F414</f>
        <v>0</v>
      </c>
      <c r="K414" s="53" t="n">
        <f aca="false">H414*F414</f>
        <v>0</v>
      </c>
      <c r="L414" s="53" t="n">
        <f aca="false">I414*F414</f>
        <v>0</v>
      </c>
      <c r="M414" s="54" t="n">
        <f aca="false">L414*(1+$M$4)</f>
        <v>0</v>
      </c>
      <c r="N414" s="2"/>
      <c r="O414" s="3"/>
    </row>
    <row r="415" customFormat="false" ht="40.5" hidden="false" customHeight="false" outlineLevel="0" collapsed="false">
      <c r="A415" s="46" t="s">
        <v>952</v>
      </c>
      <c r="B415" s="47" t="s">
        <v>953</v>
      </c>
      <c r="C415" s="48" t="s">
        <v>954</v>
      </c>
      <c r="D415" s="49" t="s">
        <v>955</v>
      </c>
      <c r="E415" s="50" t="s">
        <v>29</v>
      </c>
      <c r="F415" s="51" t="n">
        <v>8</v>
      </c>
      <c r="G415" s="52"/>
      <c r="H415" s="52"/>
      <c r="I415" s="53" t="n">
        <f aca="false">H415+G415</f>
        <v>0</v>
      </c>
      <c r="J415" s="53" t="n">
        <f aca="false">G415*F415</f>
        <v>0</v>
      </c>
      <c r="K415" s="53" t="n">
        <f aca="false">H415*F415</f>
        <v>0</v>
      </c>
      <c r="L415" s="53" t="n">
        <f aca="false">I415*F415</f>
        <v>0</v>
      </c>
      <c r="M415" s="54" t="n">
        <f aca="false">L415*(1+$M$4)</f>
        <v>0</v>
      </c>
      <c r="N415" s="2"/>
      <c r="O415" s="3"/>
    </row>
    <row r="416" customFormat="false" ht="30.75" hidden="false" customHeight="false" outlineLevel="0" collapsed="false">
      <c r="A416" s="46" t="s">
        <v>956</v>
      </c>
      <c r="B416" s="47" t="s">
        <v>957</v>
      </c>
      <c r="C416" s="48" t="n">
        <v>94231</v>
      </c>
      <c r="D416" s="49" t="s">
        <v>958</v>
      </c>
      <c r="E416" s="50" t="s">
        <v>57</v>
      </c>
      <c r="F416" s="51" t="n">
        <v>16.5</v>
      </c>
      <c r="G416" s="52"/>
      <c r="H416" s="52"/>
      <c r="I416" s="53" t="n">
        <f aca="false">H416+G416</f>
        <v>0</v>
      </c>
      <c r="J416" s="53" t="n">
        <f aca="false">G416*F416</f>
        <v>0</v>
      </c>
      <c r="K416" s="53" t="n">
        <f aca="false">H416*F416</f>
        <v>0</v>
      </c>
      <c r="L416" s="53" t="n">
        <f aca="false">I416*F416</f>
        <v>0</v>
      </c>
      <c r="M416" s="54" t="n">
        <f aca="false">L416*(1+$M$4)</f>
        <v>0</v>
      </c>
      <c r="N416" s="2"/>
      <c r="O416" s="3"/>
    </row>
    <row r="417" customFormat="false" ht="30.75" hidden="false" customHeight="false" outlineLevel="0" collapsed="false">
      <c r="A417" s="46" t="s">
        <v>959</v>
      </c>
      <c r="B417" s="47" t="s">
        <v>960</v>
      </c>
      <c r="C417" s="48" t="n">
        <v>94227</v>
      </c>
      <c r="D417" s="49" t="s">
        <v>961</v>
      </c>
      <c r="E417" s="50" t="s">
        <v>57</v>
      </c>
      <c r="F417" s="51" t="n">
        <v>16.5</v>
      </c>
      <c r="G417" s="52"/>
      <c r="H417" s="52"/>
      <c r="I417" s="53" t="n">
        <f aca="false">H417+G417</f>
        <v>0</v>
      </c>
      <c r="J417" s="53" t="n">
        <f aca="false">G417*F417</f>
        <v>0</v>
      </c>
      <c r="K417" s="53" t="n">
        <f aca="false">H417*F417</f>
        <v>0</v>
      </c>
      <c r="L417" s="53" t="n">
        <f aca="false">I417*F417</f>
        <v>0</v>
      </c>
      <c r="M417" s="54" t="n">
        <f aca="false">L417*(1+$M$4)</f>
        <v>0</v>
      </c>
      <c r="N417" s="2"/>
      <c r="O417" s="3"/>
    </row>
    <row r="418" customFormat="false" ht="12.8" hidden="false" customHeight="false" outlineLevel="0" collapsed="false">
      <c r="A418" s="63"/>
      <c r="B418" s="106"/>
      <c r="C418" s="65"/>
      <c r="D418" s="66"/>
      <c r="E418" s="67"/>
      <c r="F418" s="68"/>
      <c r="G418" s="102"/>
      <c r="H418" s="102"/>
      <c r="I418" s="71"/>
      <c r="J418" s="71"/>
      <c r="K418" s="71"/>
      <c r="L418" s="71"/>
      <c r="M418" s="72"/>
      <c r="N418" s="2"/>
      <c r="O418" s="3"/>
    </row>
    <row r="419" customFormat="false" ht="12.8" hidden="false" customHeight="true" outlineLevel="0" collapsed="false">
      <c r="A419" s="43" t="s">
        <v>962</v>
      </c>
      <c r="B419" s="43"/>
      <c r="C419" s="43"/>
      <c r="D419" s="44" t="s">
        <v>963</v>
      </c>
      <c r="E419" s="44"/>
      <c r="F419" s="44"/>
      <c r="G419" s="44"/>
      <c r="H419" s="44"/>
      <c r="I419" s="44"/>
      <c r="J419" s="45" t="n">
        <f aca="false">SUM(J420:J421)</f>
        <v>0</v>
      </c>
      <c r="K419" s="45" t="n">
        <f aca="false">SUM(K420:K421)</f>
        <v>0</v>
      </c>
      <c r="L419" s="45" t="n">
        <f aca="false">SUM(L420:L421)</f>
        <v>0</v>
      </c>
      <c r="M419" s="45" t="n">
        <f aca="false">SUM(M420:M421)</f>
        <v>0</v>
      </c>
      <c r="N419" s="2"/>
      <c r="O419" s="3"/>
    </row>
    <row r="420" customFormat="false" ht="40.5" hidden="false" customHeight="false" outlineLevel="0" collapsed="false">
      <c r="A420" s="46" t="s">
        <v>964</v>
      </c>
      <c r="B420" s="47" t="s">
        <v>965</v>
      </c>
      <c r="C420" s="48" t="n">
        <v>97627</v>
      </c>
      <c r="D420" s="49" t="s">
        <v>787</v>
      </c>
      <c r="E420" s="50" t="s">
        <v>165</v>
      </c>
      <c r="F420" s="51" t="n">
        <f aca="false">250*0.2*0.2</f>
        <v>10</v>
      </c>
      <c r="G420" s="52"/>
      <c r="H420" s="52"/>
      <c r="I420" s="53" t="n">
        <f aca="false">SUM(G420:H420)</f>
        <v>0</v>
      </c>
      <c r="J420" s="53" t="n">
        <f aca="false">G420*F420</f>
        <v>0</v>
      </c>
      <c r="K420" s="53" t="n">
        <f aca="false">H420*F420</f>
        <v>0</v>
      </c>
      <c r="L420" s="53" t="n">
        <f aca="false">I420*F420</f>
        <v>0</v>
      </c>
      <c r="M420" s="54" t="n">
        <f aca="false">L420*(1+$M$4)</f>
        <v>0</v>
      </c>
      <c r="N420" s="2"/>
      <c r="O420" s="3"/>
    </row>
    <row r="421" customFormat="false" ht="40.5" hidden="false" customHeight="false" outlineLevel="0" collapsed="false">
      <c r="A421" s="46" t="s">
        <v>966</v>
      </c>
      <c r="B421" s="47" t="s">
        <v>967</v>
      </c>
      <c r="C421" s="48" t="n">
        <v>98522</v>
      </c>
      <c r="D421" s="49" t="s">
        <v>968</v>
      </c>
      <c r="E421" s="50" t="s">
        <v>57</v>
      </c>
      <c r="F421" s="51" t="n">
        <v>250</v>
      </c>
      <c r="G421" s="52"/>
      <c r="H421" s="52"/>
      <c r="I421" s="53" t="n">
        <f aca="false">H421+G421</f>
        <v>0</v>
      </c>
      <c r="J421" s="53" t="n">
        <f aca="false">G421*F421</f>
        <v>0</v>
      </c>
      <c r="K421" s="53" t="n">
        <f aca="false">H421*F421</f>
        <v>0</v>
      </c>
      <c r="L421" s="53" t="n">
        <f aca="false">I421*F421</f>
        <v>0</v>
      </c>
      <c r="M421" s="54" t="n">
        <f aca="false">L421*(1+$M$4)</f>
        <v>0</v>
      </c>
      <c r="N421" s="2"/>
      <c r="O421" s="3"/>
    </row>
    <row r="422" customFormat="false" ht="12.8" hidden="false" customHeight="false" outlineLevel="0" collapsed="false">
      <c r="A422" s="63"/>
      <c r="B422" s="106"/>
      <c r="C422" s="65"/>
      <c r="D422" s="66"/>
      <c r="E422" s="67"/>
      <c r="F422" s="68"/>
      <c r="G422" s="102"/>
      <c r="H422" s="102"/>
      <c r="I422" s="71"/>
      <c r="J422" s="71"/>
      <c r="K422" s="71"/>
      <c r="L422" s="71"/>
      <c r="M422" s="72"/>
      <c r="N422" s="2"/>
      <c r="O422" s="3"/>
    </row>
    <row r="423" customFormat="false" ht="12.8" hidden="false" customHeight="true" outlineLevel="0" collapsed="false">
      <c r="A423" s="43" t="s">
        <v>969</v>
      </c>
      <c r="B423" s="43"/>
      <c r="C423" s="43"/>
      <c r="D423" s="44" t="s">
        <v>970</v>
      </c>
      <c r="E423" s="44"/>
      <c r="F423" s="44"/>
      <c r="G423" s="44"/>
      <c r="H423" s="44"/>
      <c r="I423" s="44"/>
      <c r="J423" s="45" t="n">
        <f aca="false">SUM(J424:J426)</f>
        <v>0</v>
      </c>
      <c r="K423" s="45" t="n">
        <f aca="false">SUM(K424:K426)</f>
        <v>0</v>
      </c>
      <c r="L423" s="45" t="n">
        <f aca="false">SUM(L424:L426)</f>
        <v>0</v>
      </c>
      <c r="M423" s="45" t="n">
        <f aca="false">SUM(M424:M426)</f>
        <v>0</v>
      </c>
      <c r="N423" s="2"/>
      <c r="O423" s="3"/>
    </row>
    <row r="424" customFormat="false" ht="21" hidden="false" customHeight="false" outlineLevel="0" collapsed="false">
      <c r="A424" s="46" t="s">
        <v>971</v>
      </c>
      <c r="B424" s="47" t="s">
        <v>972</v>
      </c>
      <c r="C424" s="48" t="n">
        <v>97665</v>
      </c>
      <c r="D424" s="49" t="s">
        <v>925</v>
      </c>
      <c r="E424" s="50" t="s">
        <v>45</v>
      </c>
      <c r="F424" s="51" t="n">
        <v>56</v>
      </c>
      <c r="G424" s="52"/>
      <c r="H424" s="52"/>
      <c r="I424" s="53" t="n">
        <f aca="false">H424+G424</f>
        <v>0</v>
      </c>
      <c r="J424" s="53" t="n">
        <f aca="false">G424*F424</f>
        <v>0</v>
      </c>
      <c r="K424" s="53" t="n">
        <f aca="false">H424*F424</f>
        <v>0</v>
      </c>
      <c r="L424" s="53" t="n">
        <f aca="false">I424*F424</f>
        <v>0</v>
      </c>
      <c r="M424" s="54" t="n">
        <f aca="false">L424*(1+$M$4)</f>
        <v>0</v>
      </c>
      <c r="N424" s="2"/>
      <c r="O424" s="3"/>
    </row>
    <row r="425" customFormat="false" ht="60" hidden="false" customHeight="false" outlineLevel="0" collapsed="false">
      <c r="A425" s="46" t="s">
        <v>973</v>
      </c>
      <c r="B425" s="47" t="s">
        <v>974</v>
      </c>
      <c r="C425" s="48" t="n">
        <v>93403</v>
      </c>
      <c r="D425" s="49" t="s">
        <v>928</v>
      </c>
      <c r="E425" s="50" t="s">
        <v>929</v>
      </c>
      <c r="F425" s="51" t="n">
        <v>56</v>
      </c>
      <c r="G425" s="52"/>
      <c r="H425" s="52"/>
      <c r="I425" s="53" t="n">
        <f aca="false">H425+G425</f>
        <v>0</v>
      </c>
      <c r="J425" s="53" t="n">
        <f aca="false">G425*F425</f>
        <v>0</v>
      </c>
      <c r="K425" s="53" t="n">
        <f aca="false">H425*F425</f>
        <v>0</v>
      </c>
      <c r="L425" s="53" t="n">
        <f aca="false">I425*F425</f>
        <v>0</v>
      </c>
      <c r="M425" s="54" t="n">
        <f aca="false">L425*(1+$M$4)</f>
        <v>0</v>
      </c>
      <c r="N425" s="2"/>
      <c r="O425" s="3"/>
    </row>
    <row r="426" customFormat="false" ht="21" hidden="false" customHeight="false" outlineLevel="0" collapsed="false">
      <c r="A426" s="46" t="s">
        <v>975</v>
      </c>
      <c r="B426" s="47" t="s">
        <v>976</v>
      </c>
      <c r="C426" s="48" t="s">
        <v>932</v>
      </c>
      <c r="D426" s="49" t="s">
        <v>933</v>
      </c>
      <c r="E426" s="50" t="s">
        <v>977</v>
      </c>
      <c r="F426" s="51" t="n">
        <v>56</v>
      </c>
      <c r="G426" s="52"/>
      <c r="H426" s="52"/>
      <c r="I426" s="53" t="n">
        <f aca="false">H426+G426</f>
        <v>0</v>
      </c>
      <c r="J426" s="53" t="n">
        <f aca="false">G426*F426</f>
        <v>0</v>
      </c>
      <c r="K426" s="53" t="n">
        <f aca="false">H426*F426</f>
        <v>0</v>
      </c>
      <c r="L426" s="53" t="n">
        <f aca="false">I426*F426</f>
        <v>0</v>
      </c>
      <c r="M426" s="54" t="n">
        <f aca="false">L426*(1+$M$4)</f>
        <v>0</v>
      </c>
      <c r="N426" s="2"/>
      <c r="O426" s="3"/>
    </row>
    <row r="427" customFormat="false" ht="12.8" hidden="false" customHeight="false" outlineLevel="0" collapsed="false">
      <c r="A427" s="73"/>
      <c r="B427" s="73"/>
      <c r="C427" s="73"/>
      <c r="D427" s="3"/>
      <c r="E427" s="3"/>
      <c r="F427" s="74"/>
      <c r="G427" s="9"/>
      <c r="H427" s="9"/>
      <c r="I427" s="3"/>
      <c r="J427" s="3"/>
      <c r="K427" s="3"/>
      <c r="L427" s="3"/>
      <c r="M427" s="3"/>
      <c r="N427" s="2"/>
      <c r="O427" s="3"/>
    </row>
    <row r="428" customFormat="false" ht="12.8" hidden="false" customHeight="true" outlineLevel="0" collapsed="false">
      <c r="A428" s="43" t="s">
        <v>978</v>
      </c>
      <c r="B428" s="43"/>
      <c r="C428" s="43"/>
      <c r="D428" s="44" t="s">
        <v>979</v>
      </c>
      <c r="E428" s="44"/>
      <c r="F428" s="44"/>
      <c r="G428" s="44"/>
      <c r="H428" s="44"/>
      <c r="I428" s="44"/>
      <c r="J428" s="45" t="n">
        <f aca="false">SUM(J429:J430)</f>
        <v>0</v>
      </c>
      <c r="K428" s="45" t="n">
        <f aca="false">SUM(K429:K430)</f>
        <v>0</v>
      </c>
      <c r="L428" s="45" t="n">
        <f aca="false">SUM(L429:L430)</f>
        <v>0</v>
      </c>
      <c r="M428" s="45" t="n">
        <f aca="false">SUM(M429:M430)</f>
        <v>0</v>
      </c>
      <c r="N428" s="2"/>
      <c r="O428" s="3"/>
    </row>
    <row r="429" customFormat="false" ht="30.75" hidden="false" customHeight="false" outlineLevel="0" collapsed="false">
      <c r="A429" s="46" t="s">
        <v>980</v>
      </c>
      <c r="B429" s="47" t="s">
        <v>981</v>
      </c>
      <c r="C429" s="48" t="n">
        <v>97647</v>
      </c>
      <c r="D429" s="49" t="s">
        <v>688</v>
      </c>
      <c r="E429" s="50" t="s">
        <v>29</v>
      </c>
      <c r="F429" s="51" t="n">
        <v>15</v>
      </c>
      <c r="G429" s="52"/>
      <c r="H429" s="52"/>
      <c r="I429" s="53" t="n">
        <f aca="false">SUM(G429:H429)</f>
        <v>0</v>
      </c>
      <c r="J429" s="53" t="n">
        <f aca="false">G429*F429</f>
        <v>0</v>
      </c>
      <c r="K429" s="53" t="n">
        <f aca="false">H429*F429</f>
        <v>0</v>
      </c>
      <c r="L429" s="53" t="n">
        <f aca="false">I429*F429</f>
        <v>0</v>
      </c>
      <c r="M429" s="54" t="n">
        <f aca="false">L429*(1+$M$4)</f>
        <v>0</v>
      </c>
      <c r="N429" s="2"/>
      <c r="O429" s="3"/>
    </row>
    <row r="430" customFormat="false" ht="50.25" hidden="false" customHeight="false" outlineLevel="0" collapsed="false">
      <c r="A430" s="46" t="s">
        <v>982</v>
      </c>
      <c r="B430" s="47" t="s">
        <v>945</v>
      </c>
      <c r="C430" s="48" t="n">
        <v>94207</v>
      </c>
      <c r="D430" s="49" t="s">
        <v>908</v>
      </c>
      <c r="E430" s="50" t="s">
        <v>29</v>
      </c>
      <c r="F430" s="51" t="n">
        <v>15</v>
      </c>
      <c r="G430" s="52"/>
      <c r="H430" s="52"/>
      <c r="I430" s="53" t="n">
        <f aca="false">H430+G430</f>
        <v>0</v>
      </c>
      <c r="J430" s="53" t="n">
        <f aca="false">G430*F430</f>
        <v>0</v>
      </c>
      <c r="K430" s="53" t="n">
        <f aca="false">H430*F430</f>
        <v>0</v>
      </c>
      <c r="L430" s="53" t="n">
        <f aca="false">I430*F430</f>
        <v>0</v>
      </c>
      <c r="M430" s="54" t="n">
        <f aca="false">L430*(1+$M$4)</f>
        <v>0</v>
      </c>
      <c r="N430" s="2"/>
      <c r="O430" s="3"/>
    </row>
    <row r="431" customFormat="false" ht="12.8" hidden="false" customHeight="false" outlineLevel="0" collapsed="false">
      <c r="A431" s="73"/>
      <c r="B431" s="73"/>
      <c r="C431" s="73"/>
      <c r="D431" s="3"/>
      <c r="E431" s="3"/>
      <c r="F431" s="74"/>
      <c r="G431" s="9"/>
      <c r="H431" s="9"/>
      <c r="I431" s="3"/>
      <c r="J431" s="3"/>
      <c r="K431" s="3"/>
      <c r="L431" s="3"/>
      <c r="M431" s="3"/>
      <c r="N431" s="2"/>
      <c r="O431" s="3"/>
    </row>
    <row r="432" customFormat="false" ht="12.8" hidden="false" customHeight="true" outlineLevel="0" collapsed="false">
      <c r="A432" s="43" t="s">
        <v>983</v>
      </c>
      <c r="B432" s="43"/>
      <c r="C432" s="43"/>
      <c r="D432" s="44" t="s">
        <v>984</v>
      </c>
      <c r="E432" s="44"/>
      <c r="F432" s="44"/>
      <c r="G432" s="44"/>
      <c r="H432" s="44"/>
      <c r="I432" s="44"/>
      <c r="J432" s="45" t="n">
        <f aca="false">SUM(J433)</f>
        <v>0</v>
      </c>
      <c r="K432" s="45" t="n">
        <f aca="false">SUM(K433)</f>
        <v>0</v>
      </c>
      <c r="L432" s="45" t="n">
        <f aca="false">SUM(L433)</f>
        <v>0</v>
      </c>
      <c r="M432" s="45" t="n">
        <f aca="false">SUM(M433)</f>
        <v>0</v>
      </c>
      <c r="N432" s="2"/>
      <c r="O432" s="3"/>
    </row>
    <row r="433" customFormat="false" ht="30.75" hidden="false" customHeight="false" outlineLevel="0" collapsed="false">
      <c r="A433" s="46" t="s">
        <v>985</v>
      </c>
      <c r="B433" s="47" t="s">
        <v>986</v>
      </c>
      <c r="C433" s="48" t="n">
        <v>98522</v>
      </c>
      <c r="D433" s="49" t="s">
        <v>968</v>
      </c>
      <c r="E433" s="50" t="s">
        <v>57</v>
      </c>
      <c r="F433" s="51" t="n">
        <v>15</v>
      </c>
      <c r="G433" s="52"/>
      <c r="H433" s="52"/>
      <c r="I433" s="53" t="n">
        <f aca="false">H433+G433</f>
        <v>0</v>
      </c>
      <c r="J433" s="53" t="n">
        <f aca="false">G433*F433</f>
        <v>0</v>
      </c>
      <c r="K433" s="53" t="n">
        <f aca="false">H433*F433</f>
        <v>0</v>
      </c>
      <c r="L433" s="53" t="n">
        <f aca="false">I433*F433</f>
        <v>0</v>
      </c>
      <c r="M433" s="54" t="n">
        <f aca="false">L433*(1+$M$4)</f>
        <v>0</v>
      </c>
      <c r="N433" s="2"/>
      <c r="O433" s="3"/>
    </row>
    <row r="434" customFormat="false" ht="12.8" hidden="false" customHeight="false" outlineLevel="0" collapsed="false">
      <c r="A434" s="73"/>
      <c r="B434" s="73"/>
      <c r="C434" s="73"/>
      <c r="D434" s="3"/>
      <c r="E434" s="3"/>
      <c r="F434" s="74"/>
      <c r="G434" s="9"/>
      <c r="H434" s="9"/>
      <c r="I434" s="3"/>
      <c r="J434" s="3"/>
      <c r="K434" s="3"/>
      <c r="L434" s="3"/>
      <c r="M434" s="3"/>
      <c r="N434" s="2"/>
      <c r="O434" s="3"/>
    </row>
    <row r="435" customFormat="false" ht="12.8" hidden="false" customHeight="true" outlineLevel="0" collapsed="false">
      <c r="A435" s="75" t="s">
        <v>987</v>
      </c>
      <c r="B435" s="75"/>
      <c r="C435" s="75"/>
      <c r="D435" s="35" t="s">
        <v>528</v>
      </c>
      <c r="E435" s="35"/>
      <c r="F435" s="35"/>
      <c r="G435" s="35"/>
      <c r="H435" s="35"/>
      <c r="I435" s="35"/>
      <c r="J435" s="36" t="n">
        <f aca="false">SUM(J436:J442)</f>
        <v>0</v>
      </c>
      <c r="K435" s="36" t="n">
        <f aca="false">SUM(K436:K442)</f>
        <v>0</v>
      </c>
      <c r="L435" s="36" t="n">
        <f aca="false">SUM(L436:L442)</f>
        <v>0</v>
      </c>
      <c r="M435" s="36" t="n">
        <f aca="false">SUM(M436:M442)</f>
        <v>0</v>
      </c>
      <c r="N435" s="22" t="n">
        <f aca="false">M435</f>
        <v>0</v>
      </c>
      <c r="O435" s="3"/>
    </row>
    <row r="436" customFormat="false" ht="69.75" hidden="false" customHeight="false" outlineLevel="0" collapsed="false">
      <c r="A436" s="46" t="n">
        <v>43841</v>
      </c>
      <c r="B436" s="47" t="s">
        <v>988</v>
      </c>
      <c r="C436" s="48" t="n">
        <v>87899</v>
      </c>
      <c r="D436" s="49" t="s">
        <v>310</v>
      </c>
      <c r="E436" s="50" t="s">
        <v>29</v>
      </c>
      <c r="F436" s="51" t="n">
        <v>150</v>
      </c>
      <c r="G436" s="52"/>
      <c r="H436" s="52"/>
      <c r="I436" s="53" t="n">
        <f aca="false">SUM(G436:H436)</f>
        <v>0</v>
      </c>
      <c r="J436" s="53" t="n">
        <f aca="false">G436*F436</f>
        <v>0</v>
      </c>
      <c r="K436" s="53" t="n">
        <f aca="false">H436*F436</f>
        <v>0</v>
      </c>
      <c r="L436" s="53" t="n">
        <f aca="false">I436*F436</f>
        <v>0</v>
      </c>
      <c r="M436" s="54" t="n">
        <f aca="false">L436*(1+$M$4)</f>
        <v>0</v>
      </c>
      <c r="N436" s="79"/>
      <c r="O436" s="80"/>
    </row>
    <row r="437" customFormat="false" ht="69.75" hidden="false" customHeight="false" outlineLevel="0" collapsed="false">
      <c r="A437" s="46" t="n">
        <v>43872</v>
      </c>
      <c r="B437" s="47" t="s">
        <v>989</v>
      </c>
      <c r="C437" s="48" t="n">
        <v>87529</v>
      </c>
      <c r="D437" s="49" t="s">
        <v>312</v>
      </c>
      <c r="E437" s="50" t="s">
        <v>29</v>
      </c>
      <c r="F437" s="51" t="n">
        <v>150</v>
      </c>
      <c r="G437" s="52"/>
      <c r="H437" s="52"/>
      <c r="I437" s="53" t="n">
        <f aca="false">SUM(G437:H437)</f>
        <v>0</v>
      </c>
      <c r="J437" s="53" t="n">
        <f aca="false">G437*F437</f>
        <v>0</v>
      </c>
      <c r="K437" s="53" t="n">
        <f aca="false">H437*F437</f>
        <v>0</v>
      </c>
      <c r="L437" s="53" t="n">
        <f aca="false">I437*F437</f>
        <v>0</v>
      </c>
      <c r="M437" s="54" t="n">
        <f aca="false">L437*(1+$M$4)</f>
        <v>0</v>
      </c>
      <c r="N437" s="79"/>
      <c r="O437" s="80"/>
    </row>
    <row r="438" customFormat="false" ht="50.25" hidden="false" customHeight="false" outlineLevel="0" collapsed="false">
      <c r="A438" s="46" t="s">
        <v>990</v>
      </c>
      <c r="B438" s="47" t="s">
        <v>991</v>
      </c>
      <c r="C438" s="48" t="s">
        <v>532</v>
      </c>
      <c r="D438" s="49" t="s">
        <v>533</v>
      </c>
      <c r="E438" s="50" t="s">
        <v>29</v>
      </c>
      <c r="F438" s="51" t="n">
        <v>1150</v>
      </c>
      <c r="G438" s="52"/>
      <c r="H438" s="52"/>
      <c r="I438" s="53" t="n">
        <f aca="false">SUM(G438:H438)</f>
        <v>0</v>
      </c>
      <c r="J438" s="53" t="n">
        <f aca="false">G438*F438</f>
        <v>0</v>
      </c>
      <c r="K438" s="53" t="n">
        <f aca="false">H438*F438</f>
        <v>0</v>
      </c>
      <c r="L438" s="53" t="n">
        <f aca="false">I438*F438</f>
        <v>0</v>
      </c>
      <c r="M438" s="54" t="n">
        <f aca="false">L438*(1+$M$4)</f>
        <v>0</v>
      </c>
      <c r="N438" s="79"/>
      <c r="O438" s="80"/>
    </row>
    <row r="439" customFormat="false" ht="50.25" hidden="false" customHeight="false" outlineLevel="0" collapsed="false">
      <c r="A439" s="46" t="n">
        <v>43901</v>
      </c>
      <c r="B439" s="47" t="s">
        <v>991</v>
      </c>
      <c r="C439" s="48" t="n">
        <v>88489</v>
      </c>
      <c r="D439" s="49" t="s">
        <v>798</v>
      </c>
      <c r="E439" s="50" t="s">
        <v>29</v>
      </c>
      <c r="F439" s="51" t="n">
        <v>1150</v>
      </c>
      <c r="G439" s="52"/>
      <c r="H439" s="52"/>
      <c r="I439" s="53" t="n">
        <f aca="false">SUM(G439:H439)</f>
        <v>0</v>
      </c>
      <c r="J439" s="53" t="n">
        <f aca="false">G439*F439</f>
        <v>0</v>
      </c>
      <c r="K439" s="53" t="n">
        <f aca="false">H439*F439</f>
        <v>0</v>
      </c>
      <c r="L439" s="53" t="n">
        <f aca="false">I439*F439</f>
        <v>0</v>
      </c>
      <c r="M439" s="54" t="n">
        <f aca="false">L439*(1+$M$4)</f>
        <v>0</v>
      </c>
      <c r="N439" s="79"/>
      <c r="O439" s="80"/>
    </row>
    <row r="440" customFormat="false" ht="30.75" hidden="false" customHeight="false" outlineLevel="0" collapsed="false">
      <c r="A440" s="46" t="n">
        <v>43932</v>
      </c>
      <c r="B440" s="47" t="s">
        <v>992</v>
      </c>
      <c r="C440" s="48" t="s">
        <v>39</v>
      </c>
      <c r="D440" s="49" t="s">
        <v>40</v>
      </c>
      <c r="E440" s="50" t="s">
        <v>29</v>
      </c>
      <c r="F440" s="51" t="n">
        <v>1425</v>
      </c>
      <c r="G440" s="52"/>
      <c r="H440" s="52"/>
      <c r="I440" s="53" t="n">
        <f aca="false">SUM(G440:H440)</f>
        <v>0</v>
      </c>
      <c r="J440" s="53" t="n">
        <f aca="false">G440*F440</f>
        <v>0</v>
      </c>
      <c r="K440" s="53" t="n">
        <f aca="false">H440*F440</f>
        <v>0</v>
      </c>
      <c r="L440" s="53" t="n">
        <f aca="false">I440*F440</f>
        <v>0</v>
      </c>
      <c r="M440" s="54" t="n">
        <f aca="false">L440*(1+$M$4)</f>
        <v>0</v>
      </c>
      <c r="N440" s="79"/>
      <c r="O440" s="80"/>
    </row>
    <row r="441" customFormat="false" ht="40.5" hidden="false" customHeight="false" outlineLevel="0" collapsed="false">
      <c r="A441" s="46" t="s">
        <v>993</v>
      </c>
      <c r="B441" s="47" t="s">
        <v>994</v>
      </c>
      <c r="C441" s="48" t="s">
        <v>995</v>
      </c>
      <c r="D441" s="49" t="s">
        <v>996</v>
      </c>
      <c r="E441" s="50" t="s">
        <v>29</v>
      </c>
      <c r="F441" s="51" t="n">
        <v>31.1</v>
      </c>
      <c r="G441" s="52"/>
      <c r="H441" s="52"/>
      <c r="I441" s="53" t="n">
        <f aca="false">SUM(G441:H441)</f>
        <v>0</v>
      </c>
      <c r="J441" s="53" t="n">
        <f aca="false">G441*F441</f>
        <v>0</v>
      </c>
      <c r="K441" s="53" t="n">
        <f aca="false">H441*F441</f>
        <v>0</v>
      </c>
      <c r="L441" s="53" t="n">
        <f aca="false">I441*F441</f>
        <v>0</v>
      </c>
      <c r="M441" s="54" t="n">
        <f aca="false">L441*(1+$M$4)</f>
        <v>0</v>
      </c>
      <c r="N441" s="79"/>
      <c r="O441" s="80"/>
    </row>
    <row r="442" customFormat="false" ht="60" hidden="false" customHeight="false" outlineLevel="0" collapsed="false">
      <c r="A442" s="46" t="n">
        <v>43962</v>
      </c>
      <c r="B442" s="47" t="s">
        <v>997</v>
      </c>
      <c r="C442" s="48" t="n">
        <v>100759</v>
      </c>
      <c r="D442" s="49" t="s">
        <v>998</v>
      </c>
      <c r="E442" s="50" t="s">
        <v>29</v>
      </c>
      <c r="F442" s="51" t="n">
        <v>335</v>
      </c>
      <c r="G442" s="52"/>
      <c r="H442" s="52"/>
      <c r="I442" s="53" t="n">
        <f aca="false">SUM(G442:H442)</f>
        <v>0</v>
      </c>
      <c r="J442" s="53" t="n">
        <f aca="false">G442*F442</f>
        <v>0</v>
      </c>
      <c r="K442" s="53" t="n">
        <f aca="false">H442*F442</f>
        <v>0</v>
      </c>
      <c r="L442" s="53" t="n">
        <f aca="false">I442*F442</f>
        <v>0</v>
      </c>
      <c r="M442" s="54" t="n">
        <f aca="false">L442*(1+$M$4)</f>
        <v>0</v>
      </c>
      <c r="N442" s="79"/>
      <c r="O442" s="80"/>
    </row>
    <row r="443" customFormat="false" ht="12.8" hidden="false" customHeight="false" outlineLevel="0" collapsed="false">
      <c r="A443" s="73"/>
      <c r="B443" s="73"/>
      <c r="C443" s="73"/>
      <c r="D443" s="3"/>
      <c r="E443" s="3"/>
      <c r="F443" s="74"/>
      <c r="G443" s="9"/>
      <c r="H443" s="9"/>
      <c r="I443" s="3"/>
      <c r="J443" s="3"/>
      <c r="K443" s="3"/>
      <c r="L443" s="3"/>
      <c r="M443" s="3"/>
      <c r="N443" s="2"/>
      <c r="O443" s="3"/>
    </row>
    <row r="444" customFormat="false" ht="12.8" hidden="false" customHeight="true" outlineLevel="0" collapsed="false">
      <c r="A444" s="75" t="s">
        <v>638</v>
      </c>
      <c r="B444" s="75"/>
      <c r="C444" s="75"/>
      <c r="D444" s="35" t="s">
        <v>999</v>
      </c>
      <c r="E444" s="35"/>
      <c r="F444" s="35"/>
      <c r="G444" s="35"/>
      <c r="H444" s="35"/>
      <c r="I444" s="35"/>
      <c r="J444" s="36" t="n">
        <f aca="false">SUM(J445:J446)</f>
        <v>0</v>
      </c>
      <c r="K444" s="36" t="n">
        <f aca="false">SUM(K445:K446)</f>
        <v>0</v>
      </c>
      <c r="L444" s="36" t="n">
        <f aca="false">SUM(L445:L446)</f>
        <v>0</v>
      </c>
      <c r="M444" s="36" t="n">
        <f aca="false">SUM(M445:M446)</f>
        <v>0</v>
      </c>
      <c r="N444" s="22" t="n">
        <f aca="false">M444</f>
        <v>0</v>
      </c>
      <c r="O444" s="3"/>
    </row>
    <row r="445" customFormat="false" ht="21" hidden="false" customHeight="false" outlineLevel="0" collapsed="false">
      <c r="A445" s="46" t="s">
        <v>1000</v>
      </c>
      <c r="B445" s="47" t="s">
        <v>1001</v>
      </c>
      <c r="C445" s="48" t="s">
        <v>1002</v>
      </c>
      <c r="D445" s="49" t="s">
        <v>1003</v>
      </c>
      <c r="E445" s="50" t="s">
        <v>165</v>
      </c>
      <c r="F445" s="51" t="n">
        <v>120</v>
      </c>
      <c r="G445" s="52"/>
      <c r="H445" s="52"/>
      <c r="I445" s="53" t="n">
        <f aca="false">SUM(G445:H445)</f>
        <v>0</v>
      </c>
      <c r="J445" s="53" t="n">
        <f aca="false">G445*F445</f>
        <v>0</v>
      </c>
      <c r="K445" s="53" t="n">
        <f aca="false">H445*F445</f>
        <v>0</v>
      </c>
      <c r="L445" s="53" t="n">
        <f aca="false">I445*F445</f>
        <v>0</v>
      </c>
      <c r="M445" s="54" t="n">
        <f aca="false">L445*(1+$M$4)</f>
        <v>0</v>
      </c>
      <c r="N445" s="2"/>
      <c r="O445" s="3"/>
    </row>
    <row r="446" customFormat="false" ht="30.75" hidden="false" customHeight="false" outlineLevel="0" collapsed="false">
      <c r="A446" s="46" t="s">
        <v>1004</v>
      </c>
      <c r="B446" s="47" t="s">
        <v>1005</v>
      </c>
      <c r="C446" s="48" t="n">
        <v>72899</v>
      </c>
      <c r="D446" s="49" t="s">
        <v>1006</v>
      </c>
      <c r="E446" s="50" t="s">
        <v>165</v>
      </c>
      <c r="F446" s="51" t="n">
        <f aca="false">F445</f>
        <v>120</v>
      </c>
      <c r="G446" s="52"/>
      <c r="H446" s="52"/>
      <c r="I446" s="53" t="n">
        <f aca="false">SUM(G446:H446)</f>
        <v>0</v>
      </c>
      <c r="J446" s="53" t="n">
        <f aca="false">G446*F446</f>
        <v>0</v>
      </c>
      <c r="K446" s="53" t="n">
        <f aca="false">H446*F446</f>
        <v>0</v>
      </c>
      <c r="L446" s="53" t="n">
        <f aca="false">I446*F446</f>
        <v>0</v>
      </c>
      <c r="M446" s="54" t="n">
        <f aca="false">L446*(1+$M$4)</f>
        <v>0</v>
      </c>
      <c r="N446" s="2"/>
      <c r="O446" s="3"/>
    </row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  <row r="1001" customFormat="false" ht="12.75" hidden="false" customHeight="true" outlineLevel="0" collapsed="false"/>
    <row r="1002" customFormat="false" ht="12.75" hidden="false" customHeight="true" outlineLevel="0" collapsed="false"/>
    <row r="1003" customFormat="false" ht="12.75" hidden="false" customHeight="true" outlineLevel="0" collapsed="false"/>
    <row r="1004" customFormat="false" ht="12.75" hidden="false" customHeight="true" outlineLevel="0" collapsed="false"/>
    <row r="1005" customFormat="false" ht="12.75" hidden="false" customHeight="true" outlineLevel="0" collapsed="false"/>
    <row r="1006" customFormat="false" ht="12.75" hidden="false" customHeight="true" outlineLevel="0" collapsed="false"/>
    <row r="1007" customFormat="false" ht="12.75" hidden="false" customHeight="true" outlineLevel="0" collapsed="false"/>
    <row r="1008" customFormat="false" ht="12.75" hidden="false" customHeight="true" outlineLevel="0" collapsed="false"/>
    <row r="1009" customFormat="false" ht="12.75" hidden="false" customHeight="true" outlineLevel="0" collapsed="false"/>
    <row r="1010" customFormat="false" ht="12.75" hidden="false" customHeight="true" outlineLevel="0" collapsed="false"/>
    <row r="1011" customFormat="false" ht="12.75" hidden="false" customHeight="true" outlineLevel="0" collapsed="false"/>
    <row r="1012" customFormat="false" ht="12.75" hidden="false" customHeight="true" outlineLevel="0" collapsed="false"/>
    <row r="1013" customFormat="false" ht="12.75" hidden="false" customHeight="true" outlineLevel="0" collapsed="false"/>
    <row r="1014" customFormat="false" ht="12.75" hidden="false" customHeight="true" outlineLevel="0" collapsed="false"/>
    <row r="1015" customFormat="false" ht="12.75" hidden="false" customHeight="true" outlineLevel="0" collapsed="false"/>
    <row r="1016" customFormat="false" ht="12.75" hidden="false" customHeight="true" outlineLevel="0" collapsed="false"/>
    <row r="1017" customFormat="false" ht="12.75" hidden="false" customHeight="true" outlineLevel="0" collapsed="false"/>
    <row r="1018" customFormat="false" ht="12.75" hidden="false" customHeight="true" outlineLevel="0" collapsed="false"/>
    <row r="1019" customFormat="false" ht="12.75" hidden="false" customHeight="true" outlineLevel="0" collapsed="false"/>
    <row r="1020" customFormat="false" ht="12.75" hidden="false" customHeight="true" outlineLevel="0" collapsed="false"/>
    <row r="1021" customFormat="false" ht="12.75" hidden="false" customHeight="true" outlineLevel="0" collapsed="false"/>
    <row r="1022" customFormat="false" ht="12.75" hidden="false" customHeight="true" outlineLevel="0" collapsed="false"/>
    <row r="1023" customFormat="false" ht="12.75" hidden="false" customHeight="true" outlineLevel="0" collapsed="false"/>
    <row r="1024" customFormat="false" ht="12.75" hidden="false" customHeight="true" outlineLevel="0" collapsed="false"/>
    <row r="1025" customFormat="false" ht="12.75" hidden="false" customHeight="true" outlineLevel="0" collapsed="false"/>
    <row r="1026" customFormat="false" ht="12.75" hidden="false" customHeight="true" outlineLevel="0" collapsed="false"/>
    <row r="1027" customFormat="false" ht="12.75" hidden="false" customHeight="true" outlineLevel="0" collapsed="false"/>
    <row r="1028" customFormat="false" ht="12.75" hidden="false" customHeight="true" outlineLevel="0" collapsed="false"/>
    <row r="1029" customFormat="false" ht="12.75" hidden="false" customHeight="true" outlineLevel="0" collapsed="false"/>
    <row r="1030" customFormat="false" ht="12.75" hidden="false" customHeight="true" outlineLevel="0" collapsed="false"/>
    <row r="1031" customFormat="false" ht="12.75" hidden="false" customHeight="true" outlineLevel="0" collapsed="false"/>
    <row r="1032" customFormat="false" ht="12.75" hidden="false" customHeight="true" outlineLevel="0" collapsed="false"/>
    <row r="1033" customFormat="false" ht="12.75" hidden="false" customHeight="true" outlineLevel="0" collapsed="false"/>
    <row r="1034" customFormat="false" ht="12.75" hidden="false" customHeight="true" outlineLevel="0" collapsed="false"/>
    <row r="1035" customFormat="false" ht="12.75" hidden="false" customHeight="true" outlineLevel="0" collapsed="false"/>
    <row r="1036" customFormat="false" ht="12.75" hidden="false" customHeight="true" outlineLevel="0" collapsed="false"/>
    <row r="1037" customFormat="false" ht="12.75" hidden="false" customHeight="true" outlineLevel="0" collapsed="false"/>
    <row r="1038" customFormat="false" ht="12.75" hidden="false" customHeight="true" outlineLevel="0" collapsed="false"/>
    <row r="1039" customFormat="false" ht="12.75" hidden="false" customHeight="true" outlineLevel="0" collapsed="false"/>
    <row r="1040" customFormat="false" ht="12.75" hidden="false" customHeight="true" outlineLevel="0" collapsed="false"/>
    <row r="1041" customFormat="false" ht="12.75" hidden="false" customHeight="true" outlineLevel="0" collapsed="false"/>
    <row r="1042" customFormat="false" ht="12.75" hidden="false" customHeight="true" outlineLevel="0" collapsed="false"/>
    <row r="1043" customFormat="false" ht="12.75" hidden="false" customHeight="true" outlineLevel="0" collapsed="false"/>
    <row r="1044" customFormat="false" ht="12.75" hidden="false" customHeight="true" outlineLevel="0" collapsed="false"/>
    <row r="1045" customFormat="false" ht="12.75" hidden="false" customHeight="true" outlineLevel="0" collapsed="false"/>
    <row r="1046" customFormat="false" ht="12.75" hidden="false" customHeight="true" outlineLevel="0" collapsed="false"/>
    <row r="1047" customFormat="false" ht="12.75" hidden="false" customHeight="true" outlineLevel="0" collapsed="false"/>
    <row r="1048" customFormat="false" ht="12.75" hidden="false" customHeight="true" outlineLevel="0" collapsed="false"/>
    <row r="1049" customFormat="false" ht="12.75" hidden="false" customHeight="true" outlineLevel="0" collapsed="false"/>
    <row r="1050" customFormat="false" ht="12.75" hidden="false" customHeight="true" outlineLevel="0" collapsed="false"/>
    <row r="1051" customFormat="false" ht="12.75" hidden="false" customHeight="true" outlineLevel="0" collapsed="false"/>
    <row r="1052" customFormat="false" ht="12.75" hidden="false" customHeight="true" outlineLevel="0" collapsed="false"/>
    <row r="1053" customFormat="false" ht="12.75" hidden="false" customHeight="true" outlineLevel="0" collapsed="false"/>
    <row r="1054" customFormat="false" ht="12.75" hidden="false" customHeight="true" outlineLevel="0" collapsed="false"/>
    <row r="1055" customFormat="false" ht="12.75" hidden="false" customHeight="true" outlineLevel="0" collapsed="false"/>
    <row r="1056" customFormat="false" ht="12.75" hidden="false" customHeight="true" outlineLevel="0" collapsed="false"/>
    <row r="1057" customFormat="false" ht="12.75" hidden="false" customHeight="true" outlineLevel="0" collapsed="false"/>
    <row r="1058" customFormat="false" ht="12.75" hidden="false" customHeight="true" outlineLevel="0" collapsed="false"/>
    <row r="1059" customFormat="false" ht="12.75" hidden="false" customHeight="true" outlineLevel="0" collapsed="false"/>
    <row r="1060" customFormat="false" ht="12.75" hidden="false" customHeight="true" outlineLevel="0" collapsed="false"/>
    <row r="1061" customFormat="false" ht="12.75" hidden="false" customHeight="true" outlineLevel="0" collapsed="false"/>
    <row r="1062" customFormat="false" ht="12.75" hidden="false" customHeight="true" outlineLevel="0" collapsed="false"/>
    <row r="1063" customFormat="false" ht="12.75" hidden="false" customHeight="true" outlineLevel="0" collapsed="false"/>
    <row r="1064" customFormat="false" ht="12.75" hidden="false" customHeight="true" outlineLevel="0" collapsed="false"/>
    <row r="1065" customFormat="false" ht="12.75" hidden="false" customHeight="true" outlineLevel="0" collapsed="false"/>
    <row r="1066" customFormat="false" ht="12.75" hidden="false" customHeight="true" outlineLevel="0" collapsed="false"/>
    <row r="1067" customFormat="false" ht="12.75" hidden="false" customHeight="true" outlineLevel="0" collapsed="false"/>
    <row r="1068" customFormat="false" ht="12.75" hidden="false" customHeight="true" outlineLevel="0" collapsed="false"/>
    <row r="1069" customFormat="false" ht="12.75" hidden="false" customHeight="true" outlineLevel="0" collapsed="false"/>
    <row r="1070" customFormat="false" ht="12.75" hidden="false" customHeight="true" outlineLevel="0" collapsed="false"/>
    <row r="1071" customFormat="false" ht="12.75" hidden="false" customHeight="true" outlineLevel="0" collapsed="false"/>
    <row r="1072" customFormat="false" ht="12.75" hidden="false" customHeight="true" outlineLevel="0" collapsed="false"/>
    <row r="1073" customFormat="false" ht="12.75" hidden="false" customHeight="true" outlineLevel="0" collapsed="false"/>
    <row r="1074" customFormat="false" ht="12.75" hidden="false" customHeight="true" outlineLevel="0" collapsed="false"/>
    <row r="1075" customFormat="false" ht="12.75" hidden="false" customHeight="true" outlineLevel="0" collapsed="false"/>
    <row r="1076" customFormat="false" ht="12.75" hidden="false" customHeight="true" outlineLevel="0" collapsed="false"/>
    <row r="1077" customFormat="false" ht="12.75" hidden="false" customHeight="true" outlineLevel="0" collapsed="false"/>
    <row r="1078" customFormat="false" ht="12.75" hidden="false" customHeight="true" outlineLevel="0" collapsed="false"/>
    <row r="1079" customFormat="false" ht="12.75" hidden="false" customHeight="true" outlineLevel="0" collapsed="false"/>
    <row r="1080" customFormat="false" ht="12.75" hidden="false" customHeight="true" outlineLevel="0" collapsed="false"/>
    <row r="1081" customFormat="false" ht="12.75" hidden="false" customHeight="true" outlineLevel="0" collapsed="false"/>
    <row r="1082" customFormat="false" ht="12.75" hidden="false" customHeight="true" outlineLevel="0" collapsed="false"/>
    <row r="1083" customFormat="false" ht="12.75" hidden="false" customHeight="true" outlineLevel="0" collapsed="false"/>
    <row r="1084" customFormat="false" ht="12.75" hidden="false" customHeight="true" outlineLevel="0" collapsed="false"/>
    <row r="1085" customFormat="false" ht="12.75" hidden="false" customHeight="true" outlineLevel="0" collapsed="false"/>
    <row r="1086" customFormat="false" ht="12.75" hidden="false" customHeight="true" outlineLevel="0" collapsed="false"/>
    <row r="1087" customFormat="false" ht="12.75" hidden="false" customHeight="true" outlineLevel="0" collapsed="false"/>
    <row r="1088" customFormat="false" ht="12.75" hidden="false" customHeight="true" outlineLevel="0" collapsed="false"/>
    <row r="1089" customFormat="false" ht="12.75" hidden="false" customHeight="true" outlineLevel="0" collapsed="false"/>
    <row r="1090" customFormat="false" ht="12.75" hidden="false" customHeight="true" outlineLevel="0" collapsed="false"/>
    <row r="1091" customFormat="false" ht="12.75" hidden="false" customHeight="true" outlineLevel="0" collapsed="false"/>
    <row r="1092" customFormat="false" ht="12.75" hidden="false" customHeight="true" outlineLevel="0" collapsed="false"/>
    <row r="1093" customFormat="false" ht="12.75" hidden="false" customHeight="true" outlineLevel="0" collapsed="false"/>
    <row r="1094" customFormat="false" ht="12.75" hidden="false" customHeight="true" outlineLevel="0" collapsed="false"/>
    <row r="1095" customFormat="false" ht="12.75" hidden="false" customHeight="true" outlineLevel="0" collapsed="false"/>
    <row r="1096" customFormat="false" ht="12.75" hidden="false" customHeight="true" outlineLevel="0" collapsed="false"/>
    <row r="1097" customFormat="false" ht="12.75" hidden="false" customHeight="true" outlineLevel="0" collapsed="false"/>
    <row r="1098" customFormat="false" ht="12.75" hidden="false" customHeight="true" outlineLevel="0" collapsed="false"/>
    <row r="1099" customFormat="false" ht="12.75" hidden="false" customHeight="true" outlineLevel="0" collapsed="false"/>
    <row r="1100" customFormat="false" ht="12.75" hidden="false" customHeight="true" outlineLevel="0" collapsed="false"/>
  </sheetData>
  <sheetProtection sheet="true" password="ad99" objects="true" scenarios="true"/>
  <mergeCells count="127">
    <mergeCell ref="A1:M1"/>
    <mergeCell ref="A2:M2"/>
    <mergeCell ref="A3:A9"/>
    <mergeCell ref="B3:C9"/>
    <mergeCell ref="D3:G3"/>
    <mergeCell ref="D4:G4"/>
    <mergeCell ref="D5:G5"/>
    <mergeCell ref="L5:M5"/>
    <mergeCell ref="D6:G6"/>
    <mergeCell ref="D7:G7"/>
    <mergeCell ref="O7:O8"/>
    <mergeCell ref="D8:G8"/>
    <mergeCell ref="D9:G9"/>
    <mergeCell ref="A10:M10"/>
    <mergeCell ref="A11:A12"/>
    <mergeCell ref="B11:B12"/>
    <mergeCell ref="C11:C12"/>
    <mergeCell ref="D11:D12"/>
    <mergeCell ref="E11:E12"/>
    <mergeCell ref="F11:F12"/>
    <mergeCell ref="G11:I11"/>
    <mergeCell ref="J11:L11"/>
    <mergeCell ref="M11:M12"/>
    <mergeCell ref="A13:M13"/>
    <mergeCell ref="D14:I14"/>
    <mergeCell ref="A16:C16"/>
    <mergeCell ref="D16:I16"/>
    <mergeCell ref="A33:C33"/>
    <mergeCell ref="D33:I33"/>
    <mergeCell ref="A54:C54"/>
    <mergeCell ref="D54:I54"/>
    <mergeCell ref="A62:C62"/>
    <mergeCell ref="D62:I62"/>
    <mergeCell ref="A64:C64"/>
    <mergeCell ref="D64:I64"/>
    <mergeCell ref="A88:C88"/>
    <mergeCell ref="D88:I88"/>
    <mergeCell ref="A105:C105"/>
    <mergeCell ref="D105:I105"/>
    <mergeCell ref="A107:C107"/>
    <mergeCell ref="D107:I107"/>
    <mergeCell ref="A123:C123"/>
    <mergeCell ref="D123:I123"/>
    <mergeCell ref="A124:M124"/>
    <mergeCell ref="A125:C125"/>
    <mergeCell ref="D125:I125"/>
    <mergeCell ref="A139:M139"/>
    <mergeCell ref="A140:C140"/>
    <mergeCell ref="D140:I140"/>
    <mergeCell ref="A158:C158"/>
    <mergeCell ref="D158:I158"/>
    <mergeCell ref="A201:M201"/>
    <mergeCell ref="A202:C202"/>
    <mergeCell ref="D202:I202"/>
    <mergeCell ref="A215:M215"/>
    <mergeCell ref="A216:C216"/>
    <mergeCell ref="D216:I216"/>
    <mergeCell ref="A219:M219"/>
    <mergeCell ref="A220:C220"/>
    <mergeCell ref="D220:I220"/>
    <mergeCell ref="A228:M228"/>
    <mergeCell ref="A229:C229"/>
    <mergeCell ref="D229:I229"/>
    <mergeCell ref="A234:M234"/>
    <mergeCell ref="A235:C235"/>
    <mergeCell ref="D235:I235"/>
    <mergeCell ref="A247:C247"/>
    <mergeCell ref="D247:I247"/>
    <mergeCell ref="A257:C257"/>
    <mergeCell ref="D257:I257"/>
    <mergeCell ref="A269:C269"/>
    <mergeCell ref="D269:I269"/>
    <mergeCell ref="A275:C275"/>
    <mergeCell ref="D275:I275"/>
    <mergeCell ref="A276:C276"/>
    <mergeCell ref="D276:I276"/>
    <mergeCell ref="A295:C295"/>
    <mergeCell ref="D295:I295"/>
    <mergeCell ref="A303:C303"/>
    <mergeCell ref="D303:I303"/>
    <mergeCell ref="A304:C304"/>
    <mergeCell ref="D304:I304"/>
    <mergeCell ref="A313:C313"/>
    <mergeCell ref="D313:I313"/>
    <mergeCell ref="A321:C321"/>
    <mergeCell ref="A328:C328"/>
    <mergeCell ref="D328:I328"/>
    <mergeCell ref="A329:C329"/>
    <mergeCell ref="D329:I329"/>
    <mergeCell ref="A333:C333"/>
    <mergeCell ref="D333:I333"/>
    <mergeCell ref="A334:C334"/>
    <mergeCell ref="D334:I334"/>
    <mergeCell ref="A345:C345"/>
    <mergeCell ref="D345:I345"/>
    <mergeCell ref="A354:C354"/>
    <mergeCell ref="D354:I354"/>
    <mergeCell ref="A363:C363"/>
    <mergeCell ref="D363:I363"/>
    <mergeCell ref="A364:C364"/>
    <mergeCell ref="D364:I364"/>
    <mergeCell ref="A368:C368"/>
    <mergeCell ref="D368:I368"/>
    <mergeCell ref="A378:C378"/>
    <mergeCell ref="D378:I378"/>
    <mergeCell ref="A380:C380"/>
    <mergeCell ref="D380:I380"/>
    <mergeCell ref="A389:C389"/>
    <mergeCell ref="D389:I389"/>
    <mergeCell ref="A397:C397"/>
    <mergeCell ref="D397:I397"/>
    <mergeCell ref="A407:C407"/>
    <mergeCell ref="D407:I407"/>
    <mergeCell ref="A412:C412"/>
    <mergeCell ref="D412:I412"/>
    <mergeCell ref="A419:C419"/>
    <mergeCell ref="D419:I419"/>
    <mergeCell ref="A423:C423"/>
    <mergeCell ref="D423:I423"/>
    <mergeCell ref="A428:C428"/>
    <mergeCell ref="D428:I428"/>
    <mergeCell ref="A432:C432"/>
    <mergeCell ref="D432:I432"/>
    <mergeCell ref="A435:C435"/>
    <mergeCell ref="D435:I435"/>
    <mergeCell ref="A444:C444"/>
    <mergeCell ref="D444:I444"/>
  </mergeCells>
  <printOptions headings="false" gridLines="false" gridLinesSet="true" horizontalCentered="false" verticalCentered="false"/>
  <pageMargins left="0.25" right="0.25" top="0.75" bottom="0.75" header="0" footer="0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>&amp;L&amp;F&amp;C&amp;A</oddHeader>
    <oddFooter>&amp;L&amp;D &amp;T&amp;CPágina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LibreOffice/6.0.4.2$Windows_X86_64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2020-01-10T10:10:48Z</dcterms:created>
  <dc:creator>Usuário</dc:creator>
  <dc:description/>
  <dc:language>pt-BR</dc:language>
  <cp:lastModifiedBy/>
  <cp:lastPrinted>2020-12-11T11:01:47Z</cp:lastPrinted>
  <dcterms:modified xsi:type="dcterms:W3CDTF">2020-12-14T15:58:35Z</dcterms:modified>
  <cp:revision>4</cp:revision>
  <dc:subject/>
  <dc:title/>
</cp:coreProperties>
</file>