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ÃO" sheetId="2" r:id="rId5"/>
    <sheet state="visible" name="CRONOGRAMA" sheetId="3" r:id="rId6"/>
    <sheet state="visible" name="BDI" sheetId="4" r:id="rId7"/>
  </sheets>
  <definedNames/>
  <calcPr/>
</workbook>
</file>

<file path=xl/sharedStrings.xml><?xml version="1.0" encoding="utf-8"?>
<sst xmlns="http://schemas.openxmlformats.org/spreadsheetml/2006/main" count="335" uniqueCount="254">
  <si>
    <t>UNIVERSIDADE ESTADUAL DO NORTE DO PARANÁ</t>
  </si>
  <si>
    <t>CNPJ: 08.885.100/0001-54</t>
  </si>
  <si>
    <t>BDI</t>
  </si>
  <si>
    <t>SERVIÇO: INSTALAÇÃO DE TRANSFORMADOR NO BLOCO I - CCP</t>
  </si>
  <si>
    <t>Local: Campus Cornelio Procopio - CCP</t>
  </si>
  <si>
    <t>Total S/BDI</t>
  </si>
  <si>
    <t>Data do orçamento: 24/06/2024</t>
  </si>
  <si>
    <t>Total c/BDI</t>
  </si>
  <si>
    <t>SINAPI_Custo_Ref_Composicoes_Analitico_PR_202405_Desonerado</t>
  </si>
  <si>
    <t xml:space="preserve">RESP. TÉCNICO ORÇAMENTO:
FELIPE SCALA FRANCICA
ENG. CIVIL CREA SP 5069900657
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</si>
  <si>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</si>
  <si>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</si>
  <si>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</si>
  <si>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</si>
  <si>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</si>
  <si>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</si>
  <si>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</si>
  <si>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</si>
  <si>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</si>
  <si>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</si>
  <si>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</si>
  <si>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</si>
  <si>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</si>
  <si>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</si>
  <si>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REDE DE DISTRIBUIÇÃO AÉREA</t>
  </si>
  <si>
    <t>REDE DE DISTRIBUIÇÃO - POSTE N3A-TT-PR</t>
  </si>
  <si>
    <t>1.1</t>
  </si>
  <si>
    <t>POSTE DT 12/300</t>
  </si>
  <si>
    <t>00013339-I</t>
  </si>
  <si>
    <t xml:space="preserve">POSTE DE CONCRETO ARMADO DE SECAO DUPLO T, EXTENSAO DE 12,00 M, RESISTENCIA 
DE 300 A 400 DAN, TIPO B OU D
</t>
  </si>
  <si>
    <t>1.2</t>
  </si>
  <si>
    <t>ASSENTAMENTO DE POSTE</t>
  </si>
  <si>
    <t>100585</t>
  </si>
  <si>
    <t>ASSENTAMENTO DE POSTE DE CONCRETO COM COMPRIMENTO NOMINAL DE 12 M, CARGA NOMINAL MENOR OU IGUAL A 1000 DAN, ENGASTAMENTO SIMPLES COM 1,8 M DE SOLO (NÃO INCLUI FORNECIMENTO). AF_11/2019</t>
  </si>
  <si>
    <t>1.3</t>
  </si>
  <si>
    <t>ESTRUTURA N3</t>
  </si>
  <si>
    <t>02979/ORSE</t>
  </si>
  <si>
    <t>IMPLANTAÇÃO DE ESTRUTURA N3</t>
  </si>
  <si>
    <t>un</t>
  </si>
  <si>
    <t>REDE DE DISTRIBUIÇÃO - POSTE DN3A-CF</t>
  </si>
  <si>
    <t>1.4</t>
  </si>
  <si>
    <t>POSTE DT 10/600</t>
  </si>
  <si>
    <t>41200-I</t>
  </si>
  <si>
    <t>POSTE DE CONCRETO ARMADO DE SECAO DUPLO T, EXTENSAO DE 10,00 M, RESISTENCIA 
DE 300 A 400 DAN, TIPO B OU D</t>
  </si>
  <si>
    <t>1.5</t>
  </si>
  <si>
    <t>ASSENTAMENTO DE POSTE DE CONCRETO COM COMPRIMENTO NOMINAL DE 10,5 M, CARGA NOMINAL DE 600 DAN, ENGASTAMENTO BASE CONCRETADA COM 1 M DE CONCRETO E 0,65 M DE SOLO (NÃO INCLUI FORNECIMENTO). AF_11/2019</t>
  </si>
  <si>
    <t>1.6</t>
  </si>
  <si>
    <t>DN3A - INSTALAÇÃO CHAVE FUSIVEL</t>
  </si>
  <si>
    <t xml:space="preserve">02858/ORSE	</t>
  </si>
  <si>
    <t>FORNECIMENTO DE CHAVE FUSÍVEL 15KV - 100A, RUPTURA ASSIM. 10KA</t>
  </si>
  <si>
    <t>1.7</t>
  </si>
  <si>
    <t xml:space="preserve">02979/ORSE	</t>
  </si>
  <si>
    <t>CABO DE ALUMINIO</t>
  </si>
  <si>
    <t>1.8</t>
  </si>
  <si>
    <t>CABO CA 4AWG</t>
  </si>
  <si>
    <t>COMP. 1</t>
  </si>
  <si>
    <t>FORNECIMENTO E INSTALAÇÃO CABO DE ALUMINIO NU COM ALMA DE AÇO, BITOLA 4 AWG</t>
  </si>
  <si>
    <t>M</t>
  </si>
  <si>
    <t>TRANSFORMADOR</t>
  </si>
  <si>
    <t>1.9</t>
  </si>
  <si>
    <t>TRANSFORMADOR DE DISTRIBUIÇÃO 225KVA TRIFÁSICO</t>
  </si>
  <si>
    <t>102107</t>
  </si>
  <si>
    <t>TRANSFORMADOR DE DISTRIBUIÇÃO, 225 KVA, TRIFÁSICO, 60 HZ, CLASSE 15 KV, IMERSO EM ÓLEO MINERAL, INSTALAÇÃO EM POSTE (NÃO INCLUSO SUPORTE) - FORNECIMENTO E INSTALAÇÃO. AF_12/2020</t>
  </si>
  <si>
    <t>1.10</t>
  </si>
  <si>
    <t>SUPORTE TRANSFORMADOR</t>
  </si>
  <si>
    <t>00007576-I</t>
  </si>
  <si>
    <t>SUPORTE EM ACO GALVANIZADO PARA TRANSFORMADOR PARA POSTE DUPLO T 185 X 95 
MM, CHAPA DE 5/16"</t>
  </si>
  <si>
    <t>1.11</t>
  </si>
  <si>
    <t>PARA-RAIOS POLIMÉRICO</t>
  </si>
  <si>
    <t>12876/ORSE</t>
  </si>
  <si>
    <t>FORNECIMENTO E INSTALAÇÃO DE PARA RAIOS TIPO POLIMÉRICO 15KV - 12KA</t>
  </si>
  <si>
    <t>1.12</t>
  </si>
  <si>
    <t>HASTE - ATERRAMENTO</t>
  </si>
  <si>
    <t>96985</t>
  </si>
  <si>
    <t>HASTE DE ATERRAMENTO, DIÂMETRO 5/8", COM 3 METROS - FORNECIMENTO E INSTALAÇÃO. AF_08/2023</t>
  </si>
  <si>
    <t>1.13</t>
  </si>
  <si>
    <t>CORDOALHA - ATERRAMENTO</t>
  </si>
  <si>
    <t>96977</t>
  </si>
  <si>
    <t>CORDOALHA DE COBRE NU 50 MM², ENTERRADA - FORNECIMENTO E INSTALAÇÃO. AF_08/2023</t>
  </si>
  <si>
    <t>2</t>
  </si>
  <si>
    <t>ALIMENTAÇÃO ELÉTRICA DO BLOCO</t>
  </si>
  <si>
    <t>PADRÃO DE ENTRADA</t>
  </si>
  <si>
    <t>2.1</t>
  </si>
  <si>
    <t>BASE EM CONCRETO (SAPATA)</t>
  </si>
  <si>
    <t>94971</t>
  </si>
  <si>
    <t>CONCRETO FCK = 25MPA, TRAÇO 1:2,3:2,7 (EM MASSA SECA DE CIMENTO/ AREIA MÉDIA/ BRITA 1) - PREPARO MECÂNICO COM BETONEIRA 600 L. AF_05/2021</t>
  </si>
  <si>
    <t>M3</t>
  </si>
  <si>
    <t>2.2</t>
  </si>
  <si>
    <t>TRAVAMENTO EM CONCRETO ARMADO</t>
  </si>
  <si>
    <t>103669</t>
  </si>
  <si>
    <t>CONCRETAGEM DE PILARES, FCK = 25 MPA,  COM USO DE BALDES - LANÇAMENTO, ADENSAMENTO E ACABAMENTO. AF_02/2022</t>
  </si>
  <si>
    <t>2.3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</si>
  <si>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</si>
  <si>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</si>
  <si>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</si>
  <si>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KG</t>
  </si>
  <si>
    <t>2.4</t>
  </si>
  <si>
    <t>TRAVAMENTO EM CONCRETO ARMADO ESTRIBOS</t>
  </si>
  <si>
    <t>104110</t>
  </si>
  <si>
    <t>ARMAÇÃO DE PILAR OU VIGA DE ESTRUTURA DE CONCRETO ARMADO EMBUTIDA EM ALVENARIA DE VEDAÇÃO UTILIZANDO AÇO CA-50 DE 6,3 MM - MONTAGEM. AF_06/2022</t>
  </si>
  <si>
    <t>2.5</t>
  </si>
  <si>
    <t>92269</t>
  </si>
  <si>
    <t>FABRICAÇÃO DE FÔRMA PARA PILARES E ESTRUTURAS SIMILARES, EM MADEIRA SERRADA, E=25 MM. AF_09/2020</t>
  </si>
  <si>
    <t>M2</t>
  </si>
  <si>
    <t>2.6</t>
  </si>
  <si>
    <t>ALVENARIA DE 1.1/2 VEZ - 30 CM</t>
  </si>
  <si>
    <t>103334</t>
  </si>
  <si>
    <t>ALVENARIA DE VEDAÇÃO DE BLOCOS CERÂMICOS FURADOS NA HORIZONTAL DE 14X9X19 CM (ESPESSURA 14 CM, BLOCO DEITADO) E ARGAMASSA DE ASSENTAMENTO COM PREPARO EM BETONEIRA. AF_12/2021</t>
  </si>
  <si>
    <t>2.7</t>
  </si>
  <si>
    <t>CHAPISCO</t>
  </si>
  <si>
    <t>87878</t>
  </si>
  <si>
    <t>CHAPISCO APLICADO EM ALVENARIAS E ESTRUTURAS DE CONCRETO INTERNAS, COM COLHER DE PEDREIRO.  ARGAMASSA TRAÇO 1:3 COM PREPARO MANUAL. AF_10/2022</t>
  </si>
  <si>
    <t>2.8</t>
  </si>
  <si>
    <t>REBOCO</t>
  </si>
  <si>
    <t>87530</t>
  </si>
  <si>
    <t>MASSA ÚNICA, EM ARGAMASSA TRAÇO 1:2:8, PREPARO MANUAL, APLICADA MANUALMENTE EM PAREDES INTERNAS DE AMBIENTES COM ÁREA ENTRE 5M² E 10M², E = 17,5MM, COM TALISCAS. AF_03/2024</t>
  </si>
  <si>
    <t>2.9</t>
  </si>
  <si>
    <t>PINTURA</t>
  </si>
  <si>
    <t>95626</t>
  </si>
  <si>
    <t>APLICAÇÃO MANUAL DE TINTA LÁTEX ACRÍLICA EM PAREDE EXTERNAS DE CASAS, DUAS DEMÃOS. AF_03/2024</t>
  </si>
  <si>
    <t>2.10</t>
  </si>
  <si>
    <t>COBERTURA PROTEÇÃO</t>
  </si>
  <si>
    <t>101964</t>
  </si>
  <si>
    <t>LAJE PRÉ-MOLDADA UNIDIRECIONAL, BIAPOIADA, PARA FORRO, ENCHIMENTO EM CERÂMICA, VIGOTA CONVENCIONAL, ALTURA TOTAL DA LAJE (ENCHIMENTO+CAPA) = (8+3). AF_11/2020_PA</t>
  </si>
  <si>
    <t>2.11</t>
  </si>
  <si>
    <t>IMPERM.</t>
  </si>
  <si>
    <t>98555</t>
  </si>
  <si>
    <t>IMPERMEABILIZAÇÃO DE SUPERFÍCIE COM ARGAMASSA POLIMÉRICA / MEMBRANA ACRÍLICA, 3 DEMÃOS. AF_09/2023</t>
  </si>
  <si>
    <t>2.12</t>
  </si>
  <si>
    <t>CALÇADA ENTORNO (340X100X6 CM)</t>
  </si>
  <si>
    <t>94990</t>
  </si>
  <si>
    <t>EXECUÇÃO DE PASSEIO (CALÇADA) OU PISO DE CONCRETO COM CONCRETO MOLDADO IN LOCO, FEITO EM OBRA, ACABAMENTO CONVENCIONAL, NÃO ARMADO. AF_08/2022</t>
  </si>
  <si>
    <t>M³</t>
  </si>
  <si>
    <t>INSTALAÇÃO ELÉTRICA PREDIAL</t>
  </si>
  <si>
    <t>2.13</t>
  </si>
  <si>
    <t>QUEBRA ALVENARIA</t>
  </si>
  <si>
    <t>90458</t>
  </si>
  <si>
    <t>QUEBRA EM ALVENARIA PARA INSTALAÇÃO DE QUADRO DISTRIBUIÇÃO GRANDE (76X40 CM). AF_09/2023</t>
  </si>
  <si>
    <t>2.14</t>
  </si>
  <si>
    <t>QUADRO A, B E C - FORNECIMENTO E INSTALAÇÃO</t>
  </si>
  <si>
    <t>09725/ORSE</t>
  </si>
  <si>
    <t>QFAC II - QUADRO/ PAINEL EM CHAPA DE AÇO COM PINTURA ELETROSTÁTICA A PÓ POLIESTER NA COR BEGE, GRAU DE PROTEÇÃO IP 54, COM BARRAMENTO, SEM DISJUNTORES - 1000X800X220MM</t>
  </si>
  <si>
    <t>2.15</t>
  </si>
  <si>
    <t>PVC 85 MM + ACESSÓRIOS (LUVAS, COTOVELOS, ETC...)</t>
  </si>
  <si>
    <t>93011</t>
  </si>
  <si>
    <t>ELETRODUTO RÍGIDO ROSCÁVEL, PVC, DN 85 MM (3"), PARA REDE ENTERRADA DE DISTRIBUIÇÃO DE ENERGIA ELÉTRICA - FORNECIMENTO E INSTALAÇÃO. AF_12/2021</t>
  </si>
  <si>
    <t>2.16</t>
  </si>
  <si>
    <t>CAIXA ENTERRADA (3 PASSAGEM E 1 ATERRAMENTO)</t>
  </si>
  <si>
    <t>97883</t>
  </si>
  <si>
    <t>CAIXA ENTERRADA ELÉTRICA RETANGULAR, EM CONCRETO PRÉ-MOLDADO, FUNDO COM BRITA, DIMENSÕES INTERNAS: 0,6X0,6X0,5 M. AF_12/2020</t>
  </si>
  <si>
    <t>2.17</t>
  </si>
  <si>
    <t>DISJ. QUADRO A E C</t>
  </si>
  <si>
    <t>101896 ADAP</t>
  </si>
  <si>
    <t>[ADAPTADO PARA 150 A] DISJUNTOR TERMOMAGNÉTICO TRIPOLAR , CORRENTE NOMINAL DE 150A - FORNECIMENTO E INSTALAÇÃO. AF_10/2020</t>
  </si>
  <si>
    <t>2.18</t>
  </si>
  <si>
    <t>DISJ. QUADRO B - GERAL</t>
  </si>
  <si>
    <t>101899</t>
  </si>
  <si>
    <t>DISJUNTOR TERMOMAGNÉTICO TRIPOLAR , CORRENTE NOMINAL DE 600A - FORNECIMENTO E INSTALAÇÃO. AF_10/2020</t>
  </si>
  <si>
    <t>2.19</t>
  </si>
  <si>
    <t>CABO 95 MM² (DESCIDA DO POSTE ATÉ QUADRO 3X3F+N)</t>
  </si>
  <si>
    <t>101567</t>
  </si>
  <si>
    <t>CABO DE COBRE FLEXÍVEL ISOLADO, 95 MM², 0,6/1,0 KV, PARA REDE AÉREA DE DISTRIBUIÇÃO DE ENERGIA ELÉTRICA DE BAIXA TENSÃO - FORNECIMENTO E INSTALAÇÃO. AF_07/2020</t>
  </si>
  <si>
    <t>2.20</t>
  </si>
  <si>
    <t>CABO 70 MM² (3F+N ENTRADA ATÉ O BLOCO)</t>
  </si>
  <si>
    <t>101565</t>
  </si>
  <si>
    <t>CABO DE COBRE FLEXÍVEL ISOLADO, 70 MM², 0,6/1,0 KV, PARA REDE AÉREA DE DISTRIBUIÇÃO DE ENERGIA ELÉTRICA DE BAIXA TENSÃO - FORNECIMENTO E INSTALAÇÃO. AF_07/2020</t>
  </si>
  <si>
    <t>2.21</t>
  </si>
  <si>
    <t>ELETRODUTO ø2" (ENTRADA AO BLOCO)</t>
  </si>
  <si>
    <t>97668</t>
  </si>
  <si>
    <t>ELETRODUTO FLEXÍVEL CORRUGADO, PEAD, DN 63 (2"), PARA REDE ENTERRADA DE DISTRIBUIÇÃO DE ENERGIA ELÉTRICA - FORNECIMENTO E INSTALAÇÃO. AF_12/2021</t>
  </si>
  <si>
    <t>2.22</t>
  </si>
  <si>
    <t>ESCAVAÇÃO VALA (PASSAGEM ELETRODUTO)</t>
  </si>
  <si>
    <t>90100</t>
  </si>
  <si>
    <t>ESCAVAÇÃO MECANIZADA DE VALA COM PROF. ATÉ 1,5 M (MÉDIA MONTANTE E JUSANTE/UMA COMPOSIÇÃO POR TRECHO), RETROESCAV. (0,26 M3), LARG. DE 0,8 M A 1,5 M, EM SOLO DE 1A CATEGORIA, EM LOCAIS COM ALTO NÍVEL DE INTERFERÊNCIA. AF_02/2021</t>
  </si>
  <si>
    <t>2.23</t>
  </si>
  <si>
    <t>REATERRO VALA</t>
  </si>
  <si>
    <t>104737</t>
  </si>
  <si>
    <t>REATERRO MANUAL DE VALAS, COM PLACA VIBRATÓRIA. AF_08/2023</t>
  </si>
  <si>
    <t>2.24</t>
  </si>
  <si>
    <t>CABO COBRE NU 120 MM² (ATERRAMENTO)</t>
  </si>
  <si>
    <t>101568</t>
  </si>
  <si>
    <t>CABO DE COBRE FLEXÍVEL ISOLADO, 120 MM², 0,6/1,0 KV, PARA REDE AÉREA DE DISTRIBUIÇÃO DE ENERGIA ELÉTRICA DE BAIXA TENSÃO - FORNECIMENTO E INSTALAÇÃO. AF_07/2020</t>
  </si>
  <si>
    <t>2.25</t>
  </si>
  <si>
    <t>ELETRODUTO PVC RIGIDO ø40 MM (ATERRAMENTO)</t>
  </si>
  <si>
    <t>91865</t>
  </si>
  <si>
    <t>ELETRODUTO RÍGIDO ROSCÁVEL, PVC, DN 40 MM (1 1/4"), PARA CIRCUITOS TERMINAIS, INSTALADO EM FORRO - FORNECIMENTO E INSTALAÇÃO. AF_03/2023</t>
  </si>
  <si>
    <t>2.26</t>
  </si>
  <si>
    <t>ELETROCALHA (INICIO QUADRO ATÉ O BLOCO)</t>
  </si>
  <si>
    <t>12553/ORSE</t>
  </si>
  <si>
    <t>FORNECIMENTO E INSTALAÇÃO DE ELETROCALHA LISA, ZINCADA, 200 X 75 X 3000 MM (REF. MOPA OU SIMILAR)</t>
  </si>
  <si>
    <t>2.27</t>
  </si>
  <si>
    <t>ELETRODUTO PVC RIGIDO ø50 MM (ENTRADA BLOCO ATÉ A ELETROCALHA)</t>
  </si>
  <si>
    <t xml:space="preserve">00356/ORSE	</t>
  </si>
  <si>
    <t>ELETRODUTO DE PVC RÍGIDO ROSCÁVEL, DIÂM= 50MM (1 1/2")</t>
  </si>
  <si>
    <t>COMPOSIÇÕES UENP - BASE SINAPI</t>
  </si>
  <si>
    <t>COMP.01</t>
  </si>
  <si>
    <t>QNT.</t>
  </si>
  <si>
    <t>MAT. + EQUIP.</t>
  </si>
  <si>
    <t>VALOR UNITÁRIO</t>
  </si>
  <si>
    <t>VALOR TOTAL</t>
  </si>
  <si>
    <t>00841-I</t>
  </si>
  <si>
    <t>CABO DE ALUMINIO NU COM ALMA DE AÇO, BITOLA 4 AWG</t>
  </si>
  <si>
    <t>88264</t>
  </si>
  <si>
    <t>ELETRICISTA COM ENCARGOS COMPLEMENTARES</t>
  </si>
  <si>
    <t>Total</t>
  </si>
  <si>
    <t>CRONOGRAMA FÍSICO- FINANCEIRO</t>
  </si>
  <si>
    <t>SERVIÇO/LOCAL</t>
  </si>
  <si>
    <t>30 DIAS</t>
  </si>
  <si>
    <t>60 DIAS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</si>
  <si>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</si>
  <si>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</si>
  <si>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</si>
  <si>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</si>
  <si>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</si>
  <si>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</si>
  <si>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</si>
  <si>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 xml:space="preserve">RESP. TÉCNICO:
FELIPE SCALA FRANCICA
ENG. CIVIL CREA SP 5069900657
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</si>
  <si>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</si>
  <si>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</si>
  <si>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</si>
  <si>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</si>
  <si>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</si>
  <si>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</si>
  <si>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</si>
  <si>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</si>
  <si>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</si>
  <si>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</si>
  <si>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</si>
  <si>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</si>
  <si>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</si>
  <si>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</si>
  <si>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</si>
  <si>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</si>
  <si>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</si>
  <si>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</si>
  <si>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</si>
  <si>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</si>
  <si>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</si>
  <si>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</si>
  <si>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</si>
  <si>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</si>
  <si>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</si>
  <si>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</si>
  <si>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</si>
  <si>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</si>
  <si>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Parâmetros do Acórdão 2.622/2013 - Plenário</t>
  </si>
  <si>
    <t>S: TAXA DE SEGURO</t>
  </si>
  <si>
    <t>Sem CPRB</t>
  </si>
  <si>
    <t>G: TAXA DE GARANTIAS</t>
  </si>
  <si>
    <t>Com CPRB</t>
  </si>
  <si>
    <t>R: TAXA DE RISCOS</t>
  </si>
  <si>
    <t>DF: TAXA DE DESPESAS</t>
  </si>
  <si>
    <t>L: TAXA DE LUCRO</t>
  </si>
  <si>
    <t>I: TAXA DE INCIDÊNCIA DE IMPOSTOS (PIS, COFINS, ISS, CPRB)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</si>
</sst>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R$-416]\ #,##0.00;[RED]\-[$R$-416]\ #,##0.00"/>
    <numFmt numFmtId="165" formatCode="[$R$ -416]#,##0.00"/>
    <numFmt numFmtId="166" formatCode="0.0%"/>
    <numFmt numFmtId="167" formatCode="_-&quot;R$ &quot;* #,##0.00_-;&quot;-R$ &quot;* #,##0.00_-;_-&quot;R$ &quot;* \-??_-;_-@"/>
    <numFmt numFmtId="168" formatCode="D\.M"/>
  </numFmts>
  <fonts count="21">
    <font>
      <sz val="10.0"/>
      <color rgb="FF000000"/>
      <name val="Arial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11.0"/>
      <color rgb="FF000000"/>
      <name val="Arial"/>
    </font>
    <font>
      <b/>
      <sz val="12.0"/>
      <color rgb="FF000000"/>
      <name val="Calibri"/>
    </font>
    <font>
      <sz val="11.0"/>
      <color rgb="FF000000"/>
      <name val="Calibri"/>
    </font>
    <font>
      <sz val="8.0"/>
      <color rgb="FF000000"/>
      <name val="Calibri"/>
    </font>
    <font>
      <b/>
      <sz val="12.0"/>
      <color rgb="FFFFFFFF"/>
      <name val="Calibri"/>
    </font>
    <font>
      <sz val="12.0"/>
      <color rgb="FFFFFFFF"/>
      <name val="Calibri"/>
    </font>
    <font>
      <b/>
      <sz val="11.0"/>
      <color rgb="FFFFFFFF"/>
      <name val="Calibri"/>
    </font>
    <font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sz val="10.0"/>
      <color rgb="FF345168"/>
      <name val="Calibri"/>
    </font>
    <font>
      <b/>
      <sz val="10.0"/>
      <color rgb="FFFFFFFF"/>
      <name val="Calibri"/>
    </font>
    <font>
      <b/>
      <sz val="14.0"/>
      <color rgb="FFFFFFFF"/>
      <name val="Calibri"/>
    </font>
    <font>
      <b/>
      <sz val="8.0"/>
      <color rgb="FF000000"/>
      <name val="Calibri"/>
    </font>
    <font>
      <sz val="8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45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/>
      <right style="thin">
        <color rgb="FFFFF2CC"/>
      </right>
      <top/>
      <bottom style="thin">
        <color rgb="FFFFF2CC"/>
      </bottom>
    </border>
    <border>
      <left style="thin">
        <color rgb="FFFFF2CC"/>
      </left>
      <right style="thin">
        <color rgb="FFFFF2CC"/>
      </right>
      <top/>
      <bottom style="thin">
        <color rgb="FFFFF2CC"/>
      </bottom>
    </border>
    <border>
      <left/>
      <top style="thin">
        <color rgb="FFFFF2CC"/>
      </top>
      <bottom style="thin">
        <color rgb="FFFFF2CC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/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left/>
      <right style="thin">
        <color rgb="FFFFF2CC"/>
      </right>
      <top style="thin">
        <color rgb="FFFFF2CC"/>
      </top>
      <bottom/>
    </border>
    <border>
      <left style="thin">
        <color rgb="FFFFF2CC"/>
      </left>
      <right style="thin">
        <color rgb="FFFFF2CC"/>
      </right>
      <top style="thin">
        <color rgb="FFFFF2CC"/>
      </top>
      <bottom/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999999"/>
      </left>
      <right/>
      <top/>
      <bottom style="thin">
        <color rgb="FF999999"/>
      </bottom>
    </border>
    <border>
      <left/>
      <right/>
      <top/>
      <bottom style="thin">
        <color rgb="FF999999"/>
      </bottom>
    </border>
    <border>
      <left/>
      <right style="thin">
        <color rgb="FF999999"/>
      </right>
      <top/>
      <bottom style="thin">
        <color rgb="FF999999"/>
      </bottom>
    </border>
    <border>
      <bottom style="thin">
        <color rgb="FF000000"/>
      </bottom>
    </border>
    <border>
      <right/>
      <top/>
      <bottom/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221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13" fillId="3" fontId="5" numFmtId="164" xfId="0" applyAlignment="1" applyBorder="1" applyFill="1" applyFont="1" applyNumberFormat="1">
      <alignment shrinkToFit="0" vertical="center" wrapText="0"/>
    </xf>
    <xf borderId="14" fillId="3" fontId="5" numFmtId="10" xfId="0" applyAlignment="1" applyBorder="1" applyFont="1" applyNumberFormat="1">
      <alignment horizontal="right" shrinkToFit="0" vertical="center" wrapText="0"/>
    </xf>
    <xf borderId="3" fillId="0" fontId="4" numFmtId="0" xfId="0" applyAlignment="1" applyBorder="1" applyFont="1">
      <alignment horizontal="center" readingOrder="0" shrinkToFit="0" vertical="center" wrapText="1"/>
    </xf>
    <xf borderId="15" fillId="3" fontId="5" numFmtId="0" xfId="0" applyAlignment="1" applyBorder="1" applyFont="1">
      <alignment shrinkToFit="0" vertical="center" wrapText="0"/>
    </xf>
    <xf borderId="16" fillId="0" fontId="2" numFmtId="0" xfId="0" applyBorder="1" applyFont="1"/>
    <xf borderId="3" fillId="4" fontId="1" numFmtId="0" xfId="0" applyAlignment="1" applyBorder="1" applyFill="1" applyFont="1">
      <alignment horizontal="center" shrinkToFit="0" vertical="center" wrapText="1"/>
    </xf>
    <xf borderId="9" fillId="4" fontId="6" numFmtId="0" xfId="0" applyAlignment="1" applyBorder="1" applyFont="1">
      <alignment shrinkToFit="0" vertical="center" wrapText="0"/>
    </xf>
    <xf borderId="9" fillId="0" fontId="6" numFmtId="0" xfId="0" applyAlignment="1" applyBorder="1" applyFont="1">
      <alignment shrinkToFit="0" vertical="center" wrapText="0"/>
    </xf>
    <xf borderId="17" fillId="3" fontId="7" numFmtId="164" xfId="0" applyAlignment="1" applyBorder="1" applyFont="1" applyNumberFormat="1">
      <alignment shrinkToFit="0" vertical="center" wrapText="0"/>
    </xf>
    <xf borderId="18" fillId="3" fontId="5" numFmtId="164" xfId="0" applyAlignment="1" applyBorder="1" applyFont="1" applyNumberFormat="1">
      <alignment horizontal="right" shrinkToFit="0" vertical="center" wrapText="0"/>
    </xf>
    <xf borderId="3" fillId="0" fontId="1" numFmtId="0" xfId="0" applyAlignment="1" applyBorder="1" applyFont="1">
      <alignment horizontal="center" readingOrder="0" shrinkToFit="0" vertical="center" wrapText="1"/>
    </xf>
    <xf borderId="19" fillId="3" fontId="7" numFmtId="164" xfId="0" applyAlignment="1" applyBorder="1" applyFont="1" applyNumberFormat="1">
      <alignment shrinkToFit="0" vertical="center" wrapText="0"/>
    </xf>
    <xf borderId="20" fillId="3" fontId="7" numFmtId="164" xfId="0" applyAlignment="1" applyBorder="1" applyFont="1" applyNumberFormat="1">
      <alignment horizontal="right" shrinkToFit="0" vertical="center" wrapText="0"/>
    </xf>
    <xf borderId="0" fillId="0" fontId="3" numFmtId="165" xfId="0" applyAlignment="1" applyFont="1" applyNumberFormat="1">
      <alignment horizontal="center" shrinkToFit="0" vertical="center" wrapText="0"/>
    </xf>
    <xf borderId="3" fillId="0" fontId="8" numFmtId="0" xfId="0" applyAlignment="1" applyBorder="1" applyFont="1">
      <alignment horizontal="center" readingOrder="0" shrinkToFit="0" vertical="center" wrapText="1"/>
    </xf>
    <xf borderId="9" fillId="4" fontId="1" numFmtId="0" xfId="0" applyAlignment="1" applyBorder="1" applyFont="1">
      <alignment shrinkToFit="0" vertical="center" wrapText="0"/>
    </xf>
    <xf borderId="9" fillId="0" fontId="1" numFmtId="4" xfId="0" applyAlignment="1" applyBorder="1" applyFont="1" applyNumberFormat="1">
      <alignment shrinkToFit="0" vertical="center" wrapText="0"/>
    </xf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3" fillId="0" fontId="9" numFmtId="0" xfId="0" applyAlignment="1" applyBorder="1" applyFont="1">
      <alignment horizontal="center" readingOrder="0"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24" fillId="2" fontId="10" numFmtId="49" xfId="0" applyAlignment="1" applyBorder="1" applyFont="1" applyNumberFormat="1">
      <alignment horizontal="center" shrinkToFit="0" vertical="center" wrapText="0"/>
    </xf>
    <xf borderId="24" fillId="2" fontId="10" numFmtId="49" xfId="0" applyAlignment="1" applyBorder="1" applyFont="1" applyNumberFormat="1">
      <alignment horizontal="center" shrinkToFit="0" vertical="center" wrapText="1"/>
    </xf>
    <xf borderId="24" fillId="2" fontId="10" numFmtId="0" xfId="0" applyAlignment="1" applyBorder="1" applyFont="1">
      <alignment horizontal="center" shrinkToFit="0" vertical="center" wrapText="1"/>
    </xf>
    <xf borderId="24" fillId="2" fontId="10" numFmtId="0" xfId="0" applyAlignment="1" applyBorder="1" applyFont="1">
      <alignment horizontal="center" shrinkToFit="0" vertical="center" wrapText="0"/>
    </xf>
    <xf borderId="24" fillId="2" fontId="10" numFmtId="2" xfId="0" applyAlignment="1" applyBorder="1" applyFont="1" applyNumberFormat="1">
      <alignment horizontal="center" shrinkToFit="0" vertical="center" wrapText="0"/>
    </xf>
    <xf borderId="25" fillId="2" fontId="10" numFmtId="0" xfId="0" applyAlignment="1" applyBorder="1" applyFont="1">
      <alignment horizontal="center" shrinkToFit="0" vertical="center" wrapText="0"/>
    </xf>
    <xf borderId="26" fillId="0" fontId="2" numFmtId="0" xfId="0" applyBorder="1" applyFont="1"/>
    <xf borderId="27" fillId="0" fontId="2" numFmtId="0" xfId="0" applyBorder="1" applyFont="1"/>
    <xf borderId="24" fillId="2" fontId="1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28" fillId="0" fontId="2" numFmtId="0" xfId="0" applyBorder="1" applyFont="1"/>
    <xf borderId="29" fillId="2" fontId="10" numFmtId="0" xfId="0" applyAlignment="1" applyBorder="1" applyFont="1">
      <alignment horizontal="center" shrinkToFit="0" vertical="center" wrapText="0"/>
    </xf>
    <xf borderId="29" fillId="3" fontId="3" numFmtId="49" xfId="0" applyAlignment="1" applyBorder="1" applyFont="1" applyNumberFormat="1">
      <alignment horizontal="center" readingOrder="0" shrinkToFit="0" vertical="center" wrapText="0"/>
    </xf>
    <xf borderId="29" fillId="3" fontId="3" numFmtId="49" xfId="0" applyAlignment="1" applyBorder="1" applyFont="1" applyNumberFormat="1">
      <alignment horizontal="left" readingOrder="0" shrinkToFit="0" vertical="center" wrapText="1"/>
    </xf>
    <xf borderId="29" fillId="3" fontId="3" numFmtId="49" xfId="0" applyAlignment="1" applyBorder="1" applyFont="1" applyNumberFormat="1">
      <alignment horizontal="left" shrinkToFit="0" vertical="center" wrapText="1"/>
    </xf>
    <xf borderId="29" fillId="3" fontId="3" numFmtId="0" xfId="0" applyAlignment="1" applyBorder="1" applyFont="1">
      <alignment horizontal="left" shrinkToFit="0" vertical="center" wrapText="1"/>
    </xf>
    <xf borderId="29" fillId="3" fontId="3" numFmtId="0" xfId="0" applyAlignment="1" applyBorder="1" applyFont="1">
      <alignment horizontal="left" shrinkToFit="0" vertical="center" wrapText="0"/>
    </xf>
    <xf borderId="29" fillId="3" fontId="3" numFmtId="4" xfId="0" applyAlignment="1" applyBorder="1" applyFont="1" applyNumberFormat="1">
      <alignment horizontal="left" shrinkToFit="0" vertical="center" wrapText="0"/>
    </xf>
    <xf borderId="29" fillId="3" fontId="3" numFmtId="165" xfId="0" applyAlignment="1" applyBorder="1" applyFont="1" applyNumberFormat="1">
      <alignment horizontal="center" shrinkToFit="0" vertical="center" wrapText="0"/>
    </xf>
    <xf borderId="0" fillId="0" fontId="3" numFmtId="165" xfId="0" applyAlignment="1" applyFont="1" applyNumberForma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29" fillId="5" fontId="3" numFmtId="49" xfId="0" applyAlignment="1" applyBorder="1" applyFill="1" applyFont="1" applyNumberFormat="1">
      <alignment horizontal="center" readingOrder="0" shrinkToFit="0" vertical="center" wrapText="0"/>
    </xf>
    <xf borderId="29" fillId="5" fontId="3" numFmtId="49" xfId="0" applyAlignment="1" applyBorder="1" applyFont="1" applyNumberFormat="1">
      <alignment horizontal="left" readingOrder="0" shrinkToFit="0" vertical="center" wrapText="1"/>
    </xf>
    <xf borderId="29" fillId="5" fontId="3" numFmtId="0" xfId="0" applyAlignment="1" applyBorder="1" applyFont="1">
      <alignment horizontal="left" readingOrder="0" shrinkToFit="0" vertical="center" wrapText="1"/>
    </xf>
    <xf borderId="29" fillId="5" fontId="3" numFmtId="0" xfId="0" applyAlignment="1" applyBorder="1" applyFont="1">
      <alignment horizontal="center" readingOrder="0" shrinkToFit="0" vertical="center" wrapText="0"/>
    </xf>
    <xf borderId="30" fillId="5" fontId="3" numFmtId="2" xfId="0" applyAlignment="1" applyBorder="1" applyFont="1" applyNumberFormat="1">
      <alignment horizontal="center" readingOrder="0" shrinkToFit="0" vertical="center" wrapText="0"/>
    </xf>
    <xf borderId="29" fillId="5" fontId="3" numFmtId="165" xfId="0" applyAlignment="1" applyBorder="1" applyFont="1" applyNumberFormat="1">
      <alignment horizontal="center" readingOrder="0" shrinkToFit="0" vertical="center" wrapText="1"/>
    </xf>
    <xf borderId="29" fillId="5" fontId="3" numFmtId="165" xfId="0" applyAlignment="1" applyBorder="1" applyFont="1" applyNumberFormat="1">
      <alignment horizontal="center" shrinkToFit="0" vertical="center" wrapText="1"/>
    </xf>
    <xf borderId="30" fillId="5" fontId="3" numFmtId="165" xfId="0" applyAlignment="1" applyBorder="1" applyFont="1" applyNumberFormat="1">
      <alignment horizontal="center" shrinkToFit="0" vertical="center" wrapText="0"/>
    </xf>
    <xf borderId="31" fillId="4" fontId="3" numFmtId="165" xfId="0" applyAlignment="1" applyBorder="1" applyFont="1" applyNumberFormat="1">
      <alignment horizontal="left" shrinkToFit="0" vertical="center" wrapText="0"/>
    </xf>
    <xf borderId="31" fillId="4" fontId="3" numFmtId="165" xfId="0" applyAlignment="1" applyBorder="1" applyFont="1" applyNumberFormat="1">
      <alignment shrinkToFit="0" vertical="center" wrapText="0"/>
    </xf>
    <xf borderId="31" fillId="4" fontId="3" numFmtId="0" xfId="0" applyAlignment="1" applyBorder="1" applyFont="1">
      <alignment shrinkToFit="0" vertical="center" wrapText="0"/>
    </xf>
    <xf borderId="29" fillId="4" fontId="1" numFmtId="49" xfId="0" applyAlignment="1" applyBorder="1" applyFont="1" applyNumberFormat="1">
      <alignment horizontal="center" readingOrder="0" shrinkToFit="0" vertical="center" wrapText="0"/>
    </xf>
    <xf borderId="29" fillId="4" fontId="1" numFmtId="49" xfId="0" applyAlignment="1" applyBorder="1" applyFont="1" applyNumberFormat="1">
      <alignment horizontal="left" readingOrder="0" shrinkToFit="0" vertical="center" wrapText="1"/>
    </xf>
    <xf borderId="29" fillId="4" fontId="1" numFmtId="0" xfId="0" applyAlignment="1" applyBorder="1" applyFont="1">
      <alignment horizontal="left" readingOrder="0" shrinkToFit="0" vertical="center" wrapText="1"/>
    </xf>
    <xf borderId="29" fillId="4" fontId="1" numFmtId="0" xfId="0" applyAlignment="1" applyBorder="1" applyFont="1">
      <alignment horizontal="center" readingOrder="0" shrinkToFit="0" vertical="center" wrapText="0"/>
    </xf>
    <xf borderId="32" fillId="4" fontId="1" numFmtId="4" xfId="0" applyAlignment="1" applyBorder="1" applyFont="1" applyNumberFormat="1">
      <alignment horizontal="center" readingOrder="0" shrinkToFit="0" vertical="center" wrapText="0"/>
    </xf>
    <xf borderId="29" fillId="4" fontId="1" numFmtId="165" xfId="0" applyAlignment="1" applyBorder="1" applyFont="1" applyNumberFormat="1">
      <alignment horizontal="center" readingOrder="0" shrinkToFit="0" vertical="center" wrapText="1"/>
    </xf>
    <xf borderId="29" fillId="4" fontId="1" numFmtId="165" xfId="0" applyAlignment="1" applyBorder="1" applyFont="1" applyNumberFormat="1">
      <alignment horizontal="center" shrinkToFit="0" vertical="center" wrapText="1"/>
    </xf>
    <xf borderId="32" fillId="4" fontId="1" numFmtId="165" xfId="0" applyAlignment="1" applyBorder="1" applyFont="1" applyNumberFormat="1">
      <alignment horizontal="center" shrinkToFit="0" vertical="center" wrapText="0"/>
    </xf>
    <xf borderId="31" fillId="4" fontId="3" numFmtId="0" xfId="0" applyAlignment="1" applyBorder="1" applyFont="1">
      <alignment horizontal="left" shrinkToFit="0" vertical="center" wrapText="0"/>
    </xf>
    <xf borderId="31" fillId="4" fontId="1" numFmtId="0" xfId="0" applyAlignment="1" applyBorder="1" applyFont="1">
      <alignment shrinkToFit="0" vertical="center" wrapText="0"/>
    </xf>
    <xf borderId="29" fillId="4" fontId="1" numFmtId="0" xfId="0" applyAlignment="1" applyBorder="1" applyFont="1">
      <alignment horizontal="center" readingOrder="0" shrinkToFit="0" vertical="center" wrapText="1"/>
    </xf>
    <xf borderId="29" fillId="4" fontId="1" numFmtId="4" xfId="0" applyAlignment="1" applyBorder="1" applyFont="1" applyNumberFormat="1">
      <alignment horizontal="center" readingOrder="0" shrinkToFit="0" vertical="center" wrapText="1"/>
    </xf>
    <xf borderId="31" fillId="4" fontId="1" numFmtId="0" xfId="0" applyAlignment="1" applyBorder="1" applyFont="1">
      <alignment readingOrder="0" shrinkToFit="0" vertical="bottom" wrapText="0"/>
    </xf>
    <xf borderId="25" fillId="3" fontId="3" numFmtId="49" xfId="0" applyAlignment="1" applyBorder="1" applyFont="1" applyNumberFormat="1">
      <alignment horizontal="left" readingOrder="0" shrinkToFit="0" vertical="center" wrapText="1"/>
    </xf>
    <xf borderId="29" fillId="3" fontId="3" numFmtId="165" xfId="0" applyAlignment="1" applyBorder="1" applyFont="1" applyNumberFormat="1">
      <alignment horizontal="center" shrinkToFit="0" vertical="center" wrapText="0"/>
    </xf>
    <xf borderId="32" fillId="4" fontId="1" numFmtId="2" xfId="0" applyAlignment="1" applyBorder="1" applyFont="1" applyNumberFormat="1">
      <alignment horizontal="center" readingOrder="0" shrinkToFit="0" vertical="center" wrapText="0"/>
    </xf>
    <xf borderId="30" fillId="4" fontId="1" numFmtId="2" xfId="0" applyAlignment="1" applyBorder="1" applyFont="1" applyNumberFormat="1">
      <alignment horizontal="center" readingOrder="0" shrinkToFit="0" vertical="center" wrapText="0"/>
    </xf>
    <xf borderId="29" fillId="4" fontId="1" numFmtId="4" xfId="0" applyAlignment="1" applyBorder="1" applyFont="1" applyNumberFormat="1">
      <alignment horizontal="center" readingOrder="0" shrinkToFit="0" vertical="center" wrapText="0"/>
    </xf>
    <xf borderId="0" fillId="4" fontId="3" numFmtId="0" xfId="0" applyAlignment="1" applyFont="1">
      <alignment horizontal="left" shrinkToFit="0" vertical="center" wrapText="0"/>
    </xf>
    <xf borderId="33" fillId="2" fontId="1" numFmtId="49" xfId="0" applyAlignment="1" applyBorder="1" applyFont="1" applyNumberFormat="1">
      <alignment horizontal="center" shrinkToFit="0" vertical="center" wrapText="0"/>
    </xf>
    <xf borderId="34" fillId="2" fontId="1" numFmtId="49" xfId="0" applyAlignment="1" applyBorder="1" applyFont="1" applyNumberFormat="1">
      <alignment horizontal="center" shrinkToFit="0" vertical="center" wrapText="0"/>
    </xf>
    <xf borderId="31" fillId="2" fontId="1" numFmtId="49" xfId="0" applyAlignment="1" applyBorder="1" applyFont="1" applyNumberFormat="1">
      <alignment shrinkToFit="0" vertical="bottom" wrapText="0"/>
    </xf>
    <xf borderId="35" fillId="2" fontId="1" numFmtId="49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shrinkToFit="0" vertical="center" wrapText="0"/>
    </xf>
    <xf borderId="36" fillId="2" fontId="12" numFmtId="49" xfId="0" applyAlignment="1" applyBorder="1" applyFont="1" applyNumberFormat="1">
      <alignment horizontal="center" shrinkToFit="0" wrapText="1"/>
    </xf>
    <xf borderId="36" fillId="0" fontId="2" numFmtId="0" xfId="0" applyBorder="1" applyFont="1"/>
    <xf borderId="36" fillId="0" fontId="13" numFmtId="49" xfId="0" applyBorder="1" applyFont="1" applyNumberFormat="1"/>
    <xf borderId="36" fillId="0" fontId="13" numFmtId="0" xfId="0" applyBorder="1" applyFont="1"/>
    <xf borderId="36" fillId="0" fontId="13" numFmtId="2" xfId="0" applyBorder="1" applyFont="1" applyNumberFormat="1"/>
    <xf borderId="28" fillId="6" fontId="14" numFmtId="49" xfId="0" applyAlignment="1" applyBorder="1" applyFill="1" applyFont="1" applyNumberFormat="1">
      <alignment horizontal="center" shrinkToFit="0" wrapText="1"/>
    </xf>
    <xf borderId="30" fillId="6" fontId="14" numFmtId="0" xfId="0" applyAlignment="1" applyBorder="1" applyFont="1">
      <alignment readingOrder="0" shrinkToFit="0" wrapText="1"/>
    </xf>
    <xf borderId="30" fillId="6" fontId="15" numFmtId="49" xfId="0" applyAlignment="1" applyBorder="1" applyFont="1" applyNumberFormat="1">
      <alignment horizontal="center" shrinkToFit="0" wrapText="1"/>
    </xf>
    <xf borderId="30" fillId="6" fontId="13" numFmtId="0" xfId="0" applyBorder="1" applyFont="1"/>
    <xf borderId="30" fillId="6" fontId="13" numFmtId="2" xfId="0" applyBorder="1" applyFont="1" applyNumberFormat="1"/>
    <xf borderId="30" fillId="6" fontId="13" numFmtId="165" xfId="0" applyBorder="1" applyFont="1" applyNumberFormat="1"/>
    <xf borderId="36" fillId="6" fontId="13" numFmtId="165" xfId="0" applyBorder="1" applyFont="1" applyNumberFormat="1"/>
    <xf borderId="28" fillId="0" fontId="14" numFmtId="49" xfId="0" applyAlignment="1" applyBorder="1" applyFont="1" applyNumberFormat="1">
      <alignment horizontal="center" shrinkToFit="0" wrapText="1"/>
    </xf>
    <xf borderId="30" fillId="0" fontId="14" numFmtId="49" xfId="0" applyAlignment="1" applyBorder="1" applyFont="1" applyNumberFormat="1">
      <alignment horizontal="center" shrinkToFit="0" wrapText="1"/>
    </xf>
    <xf borderId="30" fillId="0" fontId="14" numFmtId="2" xfId="0" applyAlignment="1" applyBorder="1" applyFont="1" applyNumberFormat="1">
      <alignment horizontal="center" shrinkToFit="0" wrapText="1"/>
    </xf>
    <xf borderId="29" fillId="0" fontId="14" numFmtId="49" xfId="0" applyAlignment="1" applyBorder="1" applyFont="1" applyNumberFormat="1">
      <alignment horizontal="center" shrinkToFit="0" wrapText="1"/>
    </xf>
    <xf borderId="37" fillId="4" fontId="1" numFmtId="0" xfId="0" applyAlignment="1" applyBorder="1" applyFont="1">
      <alignment shrinkToFit="0" vertical="center" wrapText="0"/>
    </xf>
    <xf borderId="28" fillId="4" fontId="15" numFmtId="49" xfId="0" applyAlignment="1" applyBorder="1" applyFont="1" applyNumberFormat="1">
      <alignment horizontal="center" readingOrder="0" shrinkToFit="0" vertical="center" wrapText="1"/>
    </xf>
    <xf borderId="30" fillId="4" fontId="15" numFmtId="49" xfId="0" applyAlignment="1" applyBorder="1" applyFont="1" applyNumberFormat="1">
      <alignment horizontal="left" readingOrder="0" shrinkToFit="0" vertical="center" wrapText="1"/>
    </xf>
    <xf borderId="30" fillId="4" fontId="15" numFmtId="49" xfId="0" applyAlignment="1" applyBorder="1" applyFont="1" applyNumberFormat="1">
      <alignment horizontal="center" readingOrder="0" shrinkToFit="0" vertical="center" wrapText="1"/>
    </xf>
    <xf borderId="30" fillId="4" fontId="15" numFmtId="0" xfId="0" applyAlignment="1" applyBorder="1" applyFont="1">
      <alignment horizontal="center" readingOrder="0" shrinkToFit="0" vertical="center" wrapText="1"/>
    </xf>
    <xf borderId="30" fillId="4" fontId="15" numFmtId="165" xfId="0" applyAlignment="1" applyBorder="1" applyFont="1" applyNumberFormat="1">
      <alignment horizontal="center" readingOrder="0" shrinkToFit="0" vertical="center" wrapText="1"/>
    </xf>
    <xf borderId="30" fillId="4" fontId="15" numFmtId="165" xfId="0" applyAlignment="1" applyBorder="1" applyFont="1" applyNumberFormat="1">
      <alignment horizontal="center" shrinkToFit="0" vertical="center" wrapText="1"/>
    </xf>
    <xf borderId="29" fillId="4" fontId="15" numFmtId="165" xfId="0" applyAlignment="1" applyBorder="1" applyFont="1" applyNumberFormat="1">
      <alignment horizontal="center" shrinkToFit="0" vertical="center" wrapText="1"/>
    </xf>
    <xf borderId="28" fillId="4" fontId="15" numFmtId="49" xfId="0" applyAlignment="1" applyBorder="1" applyFont="1" applyNumberFormat="1">
      <alignment horizontal="center" readingOrder="0" shrinkToFit="0" wrapText="1"/>
    </xf>
    <xf borderId="30" fillId="4" fontId="15" numFmtId="49" xfId="0" applyAlignment="1" applyBorder="1" applyFont="1" applyNumberFormat="1">
      <alignment readingOrder="0" shrinkToFit="0" wrapText="1"/>
    </xf>
    <xf borderId="30" fillId="4" fontId="15" numFmtId="49" xfId="0" applyAlignment="1" applyBorder="1" applyFont="1" applyNumberFormat="1">
      <alignment horizontal="center" shrinkToFit="0" wrapText="1"/>
    </xf>
    <xf borderId="30" fillId="4" fontId="15" numFmtId="0" xfId="0" applyAlignment="1" applyBorder="1" applyFont="1">
      <alignment horizontal="center" readingOrder="0" shrinkToFit="0" wrapText="1"/>
    </xf>
    <xf borderId="0" fillId="0" fontId="13" numFmtId="49" xfId="0" applyFont="1" applyNumberFormat="1"/>
    <xf borderId="38" fillId="0" fontId="13" numFmtId="49" xfId="0" applyBorder="1" applyFont="1" applyNumberFormat="1"/>
    <xf borderId="30" fillId="0" fontId="15" numFmtId="0" xfId="0" applyAlignment="1" applyBorder="1" applyFont="1">
      <alignment horizontal="center" shrinkToFit="0" wrapText="1"/>
    </xf>
    <xf borderId="30" fillId="0" fontId="13" numFmtId="0" xfId="0" applyAlignment="1" applyBorder="1" applyFont="1">
      <alignment vertical="center"/>
    </xf>
    <xf borderId="30" fillId="0" fontId="13" numFmtId="2" xfId="0" applyAlignment="1" applyBorder="1" applyFont="1" applyNumberFormat="1">
      <alignment vertical="center"/>
    </xf>
    <xf borderId="30" fillId="0" fontId="15" numFmtId="165" xfId="0" applyAlignment="1" applyBorder="1" applyFont="1" applyNumberFormat="1">
      <alignment horizontal="center" shrinkToFit="0" vertical="center" wrapText="1"/>
    </xf>
    <xf borderId="1" fillId="2" fontId="16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shrinkToFit="0" vertical="bottom" wrapText="0"/>
    </xf>
    <xf borderId="9" fillId="0" fontId="16" numFmtId="0" xfId="0" applyAlignment="1" applyBorder="1" applyFont="1">
      <alignment horizontal="center" shrinkToFit="0" vertical="bottom" wrapText="1"/>
    </xf>
    <xf borderId="0" fillId="0" fontId="16" numFmtId="0" xfId="0" applyAlignment="1" applyFont="1">
      <alignment horizontal="center" shrinkToFit="0" vertical="bottom" wrapText="1"/>
    </xf>
    <xf borderId="6" fillId="0" fontId="1" numFmtId="49" xfId="0" applyAlignment="1" applyBorder="1" applyFont="1" applyNumberForma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4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9" fillId="0" fontId="1" numFmtId="49" xfId="0" applyAlignment="1" applyBorder="1" applyFont="1" applyNumberForma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6" fillId="0" fontId="16" numFmtId="0" xfId="0" applyAlignment="1" applyBorder="1" applyFont="1">
      <alignment horizontal="center" shrinkToFit="0" vertical="bottom" wrapText="1"/>
    </xf>
    <xf borderId="6" fillId="0" fontId="1" numFmtId="0" xfId="0" applyAlignment="1" applyBorder="1" applyFont="1">
      <alignment shrinkToFit="0" vertical="bottom" wrapText="0"/>
    </xf>
    <xf borderId="25" fillId="2" fontId="17" numFmtId="0" xfId="0" applyAlignment="1" applyBorder="1" applyFont="1">
      <alignment horizontal="center" shrinkToFit="0" vertical="top" wrapText="1"/>
    </xf>
    <xf borderId="24" fillId="0" fontId="1" numFmtId="0" xfId="0" applyAlignment="1" applyBorder="1" applyFont="1">
      <alignment horizontal="center" shrinkToFit="0" vertical="bottom" wrapText="0"/>
    </xf>
    <xf borderId="24" fillId="0" fontId="1" numFmtId="0" xfId="0" applyAlignment="1" applyBorder="1" applyFont="1">
      <alignment horizontal="center" shrinkToFit="0" vertical="center" wrapText="0"/>
    </xf>
    <xf borderId="29" fillId="0" fontId="1" numFmtId="0" xfId="0" applyAlignment="1" applyBorder="1" applyFont="1">
      <alignment horizontal="center" shrinkToFit="0" vertical="bottom" wrapText="0"/>
    </xf>
    <xf borderId="25" fillId="0" fontId="1" numFmtId="0" xfId="0" applyAlignment="1" applyBorder="1" applyFont="1">
      <alignment horizontal="center" readingOrder="0" shrinkToFit="0" vertical="bottom" wrapText="1"/>
    </xf>
    <xf borderId="0" fillId="0" fontId="1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29" fillId="0" fontId="1" numFmtId="0" xfId="0" applyAlignment="1" applyBorder="1" applyFont="1">
      <alignment horizontal="center" shrinkToFit="0" vertical="top" wrapText="1"/>
    </xf>
    <xf borderId="29" fillId="4" fontId="1" numFmtId="0" xfId="0" applyAlignment="1" applyBorder="1" applyFont="1">
      <alignment horizontal="center" shrinkToFit="0" vertical="top" wrapText="1"/>
    </xf>
    <xf borderId="29" fillId="0" fontId="1" numFmtId="49" xfId="0" applyAlignment="1" applyBorder="1" applyFont="1" applyNumberFormat="1">
      <alignment horizontal="center" shrinkToFit="0" vertical="bottom" wrapText="0"/>
    </xf>
    <xf borderId="29" fillId="0" fontId="1" numFmtId="49" xfId="0" applyAlignment="1" applyBorder="1" applyFont="1" applyNumberFormat="1">
      <alignment horizontal="left" shrinkToFit="0" vertical="bottom" wrapText="0"/>
    </xf>
    <xf borderId="29" fillId="0" fontId="1" numFmtId="164" xfId="0" applyAlignment="1" applyBorder="1" applyFont="1" applyNumberFormat="1">
      <alignment horizontal="left" shrinkToFit="0" vertical="center" wrapText="0"/>
    </xf>
    <xf borderId="29" fillId="0" fontId="1" numFmtId="10" xfId="0" applyAlignment="1" applyBorder="1" applyFont="1" applyNumberFormat="1">
      <alignment horizontal="right" shrinkToFit="0" vertical="top" wrapText="0"/>
    </xf>
    <xf borderId="29" fillId="7" fontId="1" numFmtId="166" xfId="0" applyAlignment="1" applyBorder="1" applyFill="1" applyFont="1" applyNumberFormat="1">
      <alignment horizontal="right" readingOrder="0" shrinkToFit="0" vertical="bottom" wrapText="0"/>
    </xf>
    <xf borderId="29" fillId="0" fontId="1" numFmtId="167" xfId="0" applyAlignment="1" applyBorder="1" applyFont="1" applyNumberFormat="1">
      <alignment horizontal="right" shrinkToFit="0" vertical="bottom" wrapText="0"/>
    </xf>
    <xf borderId="0" fillId="0" fontId="1" numFmtId="166" xfId="0" applyAlignment="1" applyFont="1" applyNumberFormat="1">
      <alignment shrinkToFit="0" vertical="bottom" wrapText="0"/>
    </xf>
    <xf borderId="29" fillId="7" fontId="1" numFmtId="166" xfId="0" applyAlignment="1" applyBorder="1" applyFont="1" applyNumberFormat="1">
      <alignment horizontal="right" readingOrder="0" shrinkToFit="0" vertical="bottom" wrapText="1"/>
    </xf>
    <xf borderId="29" fillId="0" fontId="3" numFmtId="0" xfId="0" applyAlignment="1" applyBorder="1" applyFont="1">
      <alignment shrinkToFit="0" vertical="bottom" wrapText="1"/>
    </xf>
    <xf borderId="29" fillId="0" fontId="3" numFmtId="164" xfId="0" applyAlignment="1" applyBorder="1" applyFont="1" applyNumberFormat="1">
      <alignment horizontal="left" shrinkToFit="0" vertical="center" wrapText="0"/>
    </xf>
    <xf borderId="29" fillId="0" fontId="1" numFmtId="9" xfId="0" applyAlignment="1" applyBorder="1" applyFont="1" applyNumberFormat="1">
      <alignment shrinkToFit="0" vertical="bottom" wrapText="0"/>
    </xf>
    <xf borderId="39" fillId="0" fontId="1" numFmtId="49" xfId="0" applyAlignment="1" applyBorder="1" applyFont="1" applyNumberFormat="1">
      <alignment horizontal="center" shrinkToFit="0" vertical="bottom" wrapText="0"/>
    </xf>
    <xf borderId="40" fillId="0" fontId="1" numFmtId="49" xfId="0" applyAlignment="1" applyBorder="1" applyFont="1" applyNumberFormat="1">
      <alignment horizontal="center" shrinkToFit="0" vertical="bottom" wrapText="0"/>
    </xf>
    <xf borderId="41" fillId="0" fontId="1" numFmtId="49" xfId="0" applyAlignment="1" applyBorder="1" applyFont="1" applyNumberFormat="1">
      <alignment horizontal="center"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0" fontId="8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29" fillId="0" fontId="3" numFmtId="0" xfId="0" applyAlignment="1" applyBorder="1" applyFont="1">
      <alignment horizontal="right" shrinkToFit="0" vertical="top" wrapText="1"/>
    </xf>
    <xf borderId="26" fillId="0" fontId="3" numFmtId="167" xfId="0" applyAlignment="1" applyBorder="1" applyFont="1" applyNumberFormat="1">
      <alignment horizontal="right" shrinkToFit="0" vertical="top" wrapText="0"/>
    </xf>
    <xf borderId="3" fillId="0" fontId="1" numFmtId="9" xfId="0" applyAlignment="1" applyBorder="1" applyFont="1" applyNumberFormat="1">
      <alignment shrinkToFit="0" vertical="bottom" wrapText="0"/>
    </xf>
    <xf borderId="42" fillId="7" fontId="3" numFmtId="10" xfId="0" applyAlignment="1" applyBorder="1" applyFont="1" applyNumberFormat="1">
      <alignment horizontal="righ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2" fontId="16" numFmtId="0" xfId="0" applyAlignment="1" applyFont="1">
      <alignment horizontal="center" shrinkToFit="0" vertical="bottom" wrapText="1"/>
    </xf>
    <xf borderId="1" fillId="2" fontId="18" numFmtId="0" xfId="0" applyAlignment="1" applyBorder="1" applyFont="1">
      <alignment horizontal="center" shrinkToFit="0" vertical="bottom" wrapText="0"/>
    </xf>
    <xf borderId="9" fillId="0" fontId="8" numFmtId="49" xfId="0" applyAlignment="1" applyBorder="1" applyFont="1" applyNumberFormat="1">
      <alignment shrinkToFit="0" vertical="bottom" wrapText="0"/>
    </xf>
    <xf borderId="9" fillId="4" fontId="19" numFmtId="0" xfId="0" applyAlignment="1" applyBorder="1" applyFont="1">
      <alignment shrinkToFit="0" vertical="bottom" wrapText="1"/>
    </xf>
    <xf borderId="9" fillId="0" fontId="4" numFmtId="0" xfId="0" applyAlignment="1" applyBorder="1" applyFont="1">
      <alignment horizontal="center" shrinkToFit="0" vertical="bottom" wrapText="1"/>
    </xf>
    <xf borderId="9" fillId="4" fontId="8" numFmtId="0" xfId="0" applyAlignment="1" applyBorder="1" applyFont="1">
      <alignment shrinkToFit="0" vertical="bottom" wrapText="0"/>
    </xf>
    <xf borderId="9" fillId="0" fontId="1" numFmtId="49" xfId="0" applyAlignment="1" applyBorder="1" applyFont="1" applyNumberForma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6" fillId="0" fontId="8" numFmtId="49" xfId="0" applyAlignment="1" applyBorder="1" applyFont="1" applyNumberFormat="1">
      <alignment shrinkToFit="0" vertical="bottom" wrapText="0"/>
    </xf>
    <xf borderId="7" fillId="4" fontId="19" numFmtId="0" xfId="0" applyAlignment="1" applyBorder="1" applyFont="1">
      <alignment shrinkToFit="0" vertical="bottom" wrapText="1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9" fillId="0" fontId="6" numFmtId="0" xfId="0" applyAlignment="1" applyBorder="1" applyFon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7" numFmtId="164" xfId="0" applyAlignment="1" applyFont="1" applyNumberFormat="1">
      <alignment horizontal="right" shrinkToFit="0" vertical="bottom" wrapText="0"/>
    </xf>
    <xf borderId="9" fillId="0" fontId="18" numFmtId="0" xfId="0" applyAlignment="1" applyBorder="1" applyFont="1">
      <alignment horizontal="center" shrinkToFit="0" vertical="bottom" wrapText="0"/>
    </xf>
    <xf borderId="3" fillId="0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25" fillId="0" fontId="19" numFmtId="0" xfId="0" applyAlignment="1" applyBorder="1" applyFont="1">
      <alignment horizontal="center" shrinkToFit="0" vertical="bottom" wrapText="0"/>
    </xf>
    <xf borderId="24" fillId="0" fontId="19" numFmtId="0" xfId="0" applyAlignment="1" applyBorder="1" applyFont="1">
      <alignment horizontal="center" shrinkToFit="0" vertical="bottom" wrapText="0"/>
    </xf>
    <xf borderId="39" fillId="0" fontId="19" numFmtId="0" xfId="0" applyAlignment="1" applyBorder="1" applyFont="1">
      <alignment horizontal="center" shrinkToFit="0" vertical="bottom" wrapText="0"/>
    </xf>
    <xf borderId="40" fillId="0" fontId="2" numFmtId="0" xfId="0" applyBorder="1" applyFont="1"/>
    <xf borderId="41" fillId="0" fontId="2" numFmtId="0" xfId="0" applyBorder="1" applyFont="1"/>
    <xf borderId="43" fillId="0" fontId="2" numFmtId="0" xfId="0" applyBorder="1" applyFont="1"/>
    <xf borderId="30" fillId="0" fontId="2" numFmtId="0" xfId="0" applyBorder="1" applyFont="1"/>
    <xf borderId="29" fillId="0" fontId="19" numFmtId="0" xfId="0" applyAlignment="1" applyBorder="1" applyFont="1">
      <alignment horizontal="center" shrinkToFit="0" vertical="bottom" wrapText="0"/>
    </xf>
    <xf borderId="29" fillId="0" fontId="20" numFmtId="0" xfId="0" applyAlignment="1" applyBorder="1" applyFont="1">
      <alignment horizontal="center" shrinkToFit="0" vertical="bottom" wrapText="0"/>
    </xf>
    <xf borderId="25" fillId="0" fontId="9" numFmtId="0" xfId="0" applyAlignment="1" applyBorder="1" applyFont="1">
      <alignment shrinkToFit="0" vertical="bottom" wrapText="0"/>
    </xf>
    <xf borderId="29" fillId="0" fontId="8" numFmtId="0" xfId="0" applyAlignment="1" applyBorder="1" applyFont="1">
      <alignment shrinkToFit="0" vertical="bottom" wrapText="0"/>
    </xf>
    <xf borderId="29" fillId="0" fontId="20" numFmtId="10" xfId="0" applyAlignment="1" applyBorder="1" applyFont="1" applyNumberFormat="1">
      <alignment horizontal="center" shrinkToFit="0" vertical="bottom" wrapText="0"/>
    </xf>
    <xf borderId="29" fillId="0" fontId="9" numFmtId="10" xfId="0" applyAlignment="1" applyBorder="1" applyFont="1" applyNumberFormat="1">
      <alignment horizontal="center" shrinkToFit="0" vertical="bottom" wrapText="0"/>
    </xf>
    <xf borderId="39" fillId="0" fontId="9" numFmtId="0" xfId="0" applyAlignment="1" applyBorder="1" applyFont="1">
      <alignment shrinkToFit="0" vertical="top" wrapText="0"/>
    </xf>
    <xf borderId="29" fillId="0" fontId="20" numFmtId="168" xfId="0" applyAlignment="1" applyBorder="1" applyFont="1" applyNumberFormat="1">
      <alignment horizontal="right" shrinkToFit="0" vertical="bottom" wrapText="0"/>
    </xf>
    <xf borderId="44" fillId="0" fontId="2" numFmtId="0" xfId="0" applyBorder="1" applyFont="1"/>
    <xf borderId="38" fillId="0" fontId="2" numFmtId="0" xfId="0" applyBorder="1" applyFont="1"/>
    <xf borderId="36" fillId="0" fontId="8" numFmtId="0" xfId="0" applyAlignment="1" applyBorder="1" applyFont="1">
      <alignment shrinkToFit="0" vertical="bottom" wrapText="0"/>
    </xf>
    <xf borderId="25" fillId="0" fontId="20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38" fillId="0" fontId="8" numFmtId="0" xfId="0" applyAlignment="1" applyBorder="1" applyFont="1">
      <alignment shrinkToFit="0" vertical="bottom" wrapText="0"/>
    </xf>
    <xf borderId="28" fillId="0" fontId="20" numFmtId="0" xfId="0" applyAlignment="1" applyBorder="1" applyFont="1">
      <alignment shrinkToFit="0" vertical="bottom" wrapText="0"/>
    </xf>
    <xf borderId="30" fillId="0" fontId="20" numFmtId="10" xfId="0" applyAlignment="1" applyBorder="1" applyFont="1" applyNumberFormat="1">
      <alignment horizontal="center" shrinkToFit="0" vertical="bottom" wrapText="0"/>
    </xf>
    <xf borderId="30" fillId="0" fontId="8" numFmtId="0" xfId="0" applyAlignment="1" applyBorder="1" applyFont="1">
      <alignment shrinkToFit="0" vertical="bottom" wrapText="0"/>
    </xf>
    <xf borderId="25" fillId="0" fontId="8" numFmtId="0" xfId="0" applyAlignment="1" applyBorder="1" applyFont="1">
      <alignment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1095375</xdr:colOff>
      <xdr:row>7</xdr:row>
      <xdr:rowOff>76200</xdr:rowOff>
    </xdr:from>
    <xdr:ext cx="1524000" cy="4667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1362075</xdr:colOff>
      <xdr:row>1</xdr:row>
      <xdr:rowOff>19050</xdr:rowOff>
    </xdr:from>
    <xdr:ext cx="1000125" cy="1076325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952500</xdr:colOff>
      <xdr:row>7</xdr:row>
      <xdr:rowOff>38100</xdr:rowOff>
    </xdr:from>
    <xdr:ext cx="1524000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1057275</xdr:colOff>
      <xdr:row>1</xdr:row>
      <xdr:rowOff>19050</xdr:rowOff>
    </xdr:from>
    <xdr:ext cx="1295400" cy="10763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685800</xdr:colOff>
      <xdr:row>0</xdr:row>
      <xdr:rowOff>180975</xdr:rowOff>
    </xdr:from>
    <xdr:ext cx="1247775" cy="13906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600075</xdr:colOff>
      <xdr:row>7</xdr:row>
      <xdr:rowOff>161925</xdr:rowOff>
    </xdr:from>
    <xdr:ext cx="1409700" cy="4667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20</xdr:row>
      <xdr:rowOff>38100</xdr:rowOff>
    </xdr:from>
    <xdr:ext cx="5257800" cy="695325"/>
    <xdr:pic>
      <xdr:nvPicPr>
        <xdr:cNvPr id="0" name="image3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</xdr:row>
      <xdr:rowOff>19050</xdr:rowOff>
    </xdr:from>
    <xdr:ext cx="1562100" cy="1257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7</xdr:row>
      <xdr:rowOff>142875</xdr:rowOff>
    </xdr:from>
    <xdr:ext cx="1800225" cy="5143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5.13"/>
    <col customWidth="1" min="3" max="3" width="11.75"/>
    <col customWidth="1" min="4" max="4" width="41.88"/>
    <col customWidth="1" min="5" max="5" width="5.38"/>
    <col customWidth="1" min="6" max="6" width="8.63"/>
    <col customWidth="1" min="7" max="12" width="15.25"/>
    <col customWidth="1" min="13" max="13" width="18.63"/>
    <col customWidth="1" min="14" max="14" width="12.5"/>
    <col customWidth="1" min="15" max="15" width="28.25"/>
    <col customWidth="1" min="16" max="16" width="8.75"/>
    <col customWidth="1" min="17" max="17" width="22.38"/>
    <col customWidth="1" min="18" max="36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16.5" customHeight="1">
      <c r="A3" s="8"/>
      <c r="B3" s="9"/>
      <c r="C3" s="10"/>
      <c r="D3" s="11" t="s">
        <v>0</v>
      </c>
      <c r="E3" s="6"/>
      <c r="F3" s="6"/>
      <c r="G3" s="7"/>
      <c r="H3" s="12"/>
      <c r="I3" s="13"/>
      <c r="J3" s="13"/>
      <c r="K3" s="13"/>
      <c r="L3" s="13"/>
      <c r="M3" s="1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2.75" customHeight="1">
      <c r="A4" s="14"/>
      <c r="B4" s="15"/>
      <c r="C4" s="16"/>
      <c r="D4" s="17" t="s">
        <v>1</v>
      </c>
      <c r="E4" s="6"/>
      <c r="F4" s="6"/>
      <c r="G4" s="7"/>
      <c r="H4" s="13"/>
      <c r="I4" s="13"/>
      <c r="J4" s="13"/>
      <c r="K4" s="13"/>
      <c r="L4" s="18" t="s">
        <v>2</v>
      </c>
      <c r="M4" s="19">
        <f>BDI!F28</f>
        <v>0.2787425326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2.75" customHeight="1">
      <c r="A5" s="14"/>
      <c r="B5" s="15"/>
      <c r="C5" s="16"/>
      <c r="D5" s="20" t="s">
        <v>3</v>
      </c>
      <c r="E5" s="6"/>
      <c r="F5" s="6"/>
      <c r="G5" s="7"/>
      <c r="H5" s="13"/>
      <c r="I5" s="13"/>
      <c r="J5" s="13"/>
      <c r="K5" s="13"/>
      <c r="L5" s="21"/>
      <c r="M5" s="22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5.0" customHeight="1">
      <c r="A6" s="14"/>
      <c r="B6" s="15"/>
      <c r="C6" s="16"/>
      <c r="D6" s="23" t="s">
        <v>4</v>
      </c>
      <c r="E6" s="6"/>
      <c r="F6" s="6"/>
      <c r="G6" s="7"/>
      <c r="H6" s="24"/>
      <c r="I6" s="24"/>
      <c r="J6" s="25"/>
      <c r="K6" s="25"/>
      <c r="L6" s="26" t="s">
        <v>5</v>
      </c>
      <c r="M6" s="27">
        <f>M7/(1+M4)</f>
        <v>90883.85429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13.5" customHeight="1">
      <c r="A7" s="14"/>
      <c r="B7" s="15"/>
      <c r="C7" s="16"/>
      <c r="D7" s="28" t="s">
        <v>6</v>
      </c>
      <c r="E7" s="6"/>
      <c r="F7" s="6"/>
      <c r="G7" s="7"/>
      <c r="H7" s="24"/>
      <c r="I7" s="24"/>
      <c r="J7" s="25"/>
      <c r="K7" s="25"/>
      <c r="L7" s="29" t="s">
        <v>7</v>
      </c>
      <c r="M7" s="30">
        <f>SUM(N12:N63)</f>
        <v>116217.05</v>
      </c>
      <c r="N7" s="3">
        <f>SUM(N11:N146)</f>
        <v>116217.05</v>
      </c>
      <c r="O7" s="31">
        <f>SUM(O14:O77)</f>
        <v>0</v>
      </c>
      <c r="P7" s="4">
        <f>N7-70000</f>
        <v>46217.05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13.5" customHeight="1">
      <c r="A8" s="14"/>
      <c r="B8" s="15"/>
      <c r="C8" s="16"/>
      <c r="D8" s="32" t="s">
        <v>8</v>
      </c>
      <c r="E8" s="6"/>
      <c r="F8" s="6"/>
      <c r="G8" s="7"/>
      <c r="H8" s="33"/>
      <c r="I8" s="24"/>
      <c r="J8" s="13"/>
      <c r="K8" s="13"/>
      <c r="L8" s="13"/>
      <c r="M8" s="34"/>
      <c r="N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5.25" customHeight="1">
      <c r="A9" s="35"/>
      <c r="B9" s="36"/>
      <c r="C9" s="37"/>
      <c r="D9" s="38" t="s">
        <v>9</v>
      </c>
      <c r="E9" s="6"/>
      <c r="F9" s="6"/>
      <c r="G9" s="7"/>
      <c r="H9" s="13"/>
      <c r="I9" s="13"/>
      <c r="J9" s="13"/>
      <c r="K9" s="13"/>
      <c r="L9" s="13"/>
      <c r="M9" s="13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12.75" customHeight="1">
      <c r="A10" s="39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15.0" customHeight="1">
      <c r="A11" s="40" t="s">
        <v>10</v>
      </c>
      <c r="B11" s="40" t="s">
        <v>11</v>
      </c>
      <c r="C11" s="41" t="s">
        <v>12</v>
      </c>
      <c r="D11" s="42" t="s">
        <v>13</v>
      </c>
      <c r="E11" s="43" t="s">
        <v>14</v>
      </c>
      <c r="F11" s="44" t="s">
        <v>15</v>
      </c>
      <c r="G11" s="45" t="s">
        <v>16</v>
      </c>
      <c r="H11" s="46"/>
      <c r="I11" s="47"/>
      <c r="J11" s="45" t="s">
        <v>17</v>
      </c>
      <c r="K11" s="46"/>
      <c r="L11" s="47"/>
      <c r="M11" s="48" t="s">
        <v>18</v>
      </c>
      <c r="N11" s="49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</row>
    <row r="12" ht="12.75" customHeight="1">
      <c r="A12" s="51"/>
      <c r="B12" s="51"/>
      <c r="C12" s="51"/>
      <c r="D12" s="51"/>
      <c r="E12" s="51"/>
      <c r="F12" s="51"/>
      <c r="G12" s="52" t="s">
        <v>19</v>
      </c>
      <c r="H12" s="52" t="s">
        <v>20</v>
      </c>
      <c r="I12" s="52" t="s">
        <v>21</v>
      </c>
      <c r="J12" s="52" t="s">
        <v>22</v>
      </c>
      <c r="K12" s="52" t="s">
        <v>20</v>
      </c>
      <c r="L12" s="52" t="s">
        <v>21</v>
      </c>
      <c r="M12" s="51"/>
      <c r="N12" s="49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</row>
    <row r="13" ht="15.0" customHeight="1">
      <c r="A13" s="53" t="s">
        <v>23</v>
      </c>
      <c r="B13" s="54" t="s">
        <v>24</v>
      </c>
      <c r="C13" s="55"/>
      <c r="D13" s="56"/>
      <c r="E13" s="57"/>
      <c r="F13" s="58"/>
      <c r="G13" s="59"/>
      <c r="H13" s="59"/>
      <c r="I13" s="59"/>
      <c r="J13" s="59">
        <f t="shared" ref="J13:M13" si="1">SUM(J15:J30)</f>
        <v>39215.59568</v>
      </c>
      <c r="K13" s="59">
        <f t="shared" si="1"/>
        <v>1015.892</v>
      </c>
      <c r="L13" s="59">
        <f t="shared" si="1"/>
        <v>40231.48768</v>
      </c>
      <c r="M13" s="59">
        <f t="shared" si="1"/>
        <v>51445.73</v>
      </c>
      <c r="N13" s="60">
        <f t="shared" ref="N13:N14" si="2">M13</f>
        <v>51445.73</v>
      </c>
      <c r="O13" s="60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ht="15.0" customHeight="1">
      <c r="A14" s="62"/>
      <c r="B14" s="63" t="s">
        <v>25</v>
      </c>
      <c r="C14" s="62"/>
      <c r="D14" s="64"/>
      <c r="E14" s="65"/>
      <c r="F14" s="66"/>
      <c r="G14" s="67"/>
      <c r="H14" s="67"/>
      <c r="I14" s="67"/>
      <c r="J14" s="68"/>
      <c r="K14" s="68"/>
      <c r="L14" s="68"/>
      <c r="M14" s="69"/>
      <c r="N14" s="70" t="str">
        <f t="shared" si="2"/>
        <v/>
      </c>
      <c r="O14" s="71" t="str">
        <f>M14</f>
        <v/>
      </c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>
      <c r="A15" s="73" t="s">
        <v>26</v>
      </c>
      <c r="B15" s="74" t="s">
        <v>27</v>
      </c>
      <c r="C15" s="73" t="s">
        <v>28</v>
      </c>
      <c r="D15" s="75" t="s">
        <v>29</v>
      </c>
      <c r="E15" s="76" t="s">
        <v>14</v>
      </c>
      <c r="F15" s="77">
        <v>1.0</v>
      </c>
      <c r="G15" s="78">
        <v>1314.95</v>
      </c>
      <c r="H15" s="78">
        <v>0.0</v>
      </c>
      <c r="I15" s="78">
        <f t="shared" ref="I15:I17" si="3">G15+H15</f>
        <v>1314.95</v>
      </c>
      <c r="J15" s="79">
        <f t="shared" ref="J15:J17" si="4">G15*F15</f>
        <v>1314.95</v>
      </c>
      <c r="K15" s="79">
        <f t="shared" ref="K15:K17" si="5">H15*F15</f>
        <v>0</v>
      </c>
      <c r="L15" s="79">
        <f t="shared" ref="L15:L17" si="6">J15+K15</f>
        <v>1314.95</v>
      </c>
      <c r="M15" s="80">
        <f t="shared" ref="M15:M17" si="7">ROUND(L15*(1+$M$4),2)</f>
        <v>1681.48</v>
      </c>
      <c r="N15" s="81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>
      <c r="A16" s="73" t="s">
        <v>30</v>
      </c>
      <c r="B16" s="74" t="s">
        <v>31</v>
      </c>
      <c r="C16" s="73" t="s">
        <v>32</v>
      </c>
      <c r="D16" s="75" t="s">
        <v>33</v>
      </c>
      <c r="E16" s="76" t="s">
        <v>14</v>
      </c>
      <c r="F16" s="77">
        <v>1.0</v>
      </c>
      <c r="G16" s="78">
        <v>506.89</v>
      </c>
      <c r="H16" s="78">
        <v>144.4</v>
      </c>
      <c r="I16" s="78">
        <f t="shared" si="3"/>
        <v>651.29</v>
      </c>
      <c r="J16" s="79">
        <f t="shared" si="4"/>
        <v>506.89</v>
      </c>
      <c r="K16" s="79">
        <f t="shared" si="5"/>
        <v>144.4</v>
      </c>
      <c r="L16" s="79">
        <f t="shared" si="6"/>
        <v>651.29</v>
      </c>
      <c r="M16" s="80">
        <f t="shared" si="7"/>
        <v>832.83</v>
      </c>
      <c r="N16" s="81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>
      <c r="A17" s="73" t="s">
        <v>34</v>
      </c>
      <c r="B17" s="74" t="s">
        <v>35</v>
      </c>
      <c r="C17" s="73" t="s">
        <v>36</v>
      </c>
      <c r="D17" s="75" t="s">
        <v>37</v>
      </c>
      <c r="E17" s="76" t="s">
        <v>38</v>
      </c>
      <c r="F17" s="77">
        <v>1.0</v>
      </c>
      <c r="G17" s="78">
        <v>89.78</v>
      </c>
      <c r="H17" s="78">
        <v>0.0</v>
      </c>
      <c r="I17" s="78">
        <f t="shared" si="3"/>
        <v>89.78</v>
      </c>
      <c r="J17" s="79">
        <f t="shared" si="4"/>
        <v>89.78</v>
      </c>
      <c r="K17" s="79">
        <f t="shared" si="5"/>
        <v>0</v>
      </c>
      <c r="L17" s="79">
        <f t="shared" si="6"/>
        <v>89.78</v>
      </c>
      <c r="M17" s="80">
        <f t="shared" si="7"/>
        <v>114.81</v>
      </c>
      <c r="N17" s="81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ht="15.0" customHeight="1">
      <c r="A18" s="62"/>
      <c r="B18" s="63" t="s">
        <v>39</v>
      </c>
      <c r="C18" s="62"/>
      <c r="D18" s="64"/>
      <c r="E18" s="65"/>
      <c r="F18" s="66"/>
      <c r="G18" s="67"/>
      <c r="H18" s="67"/>
      <c r="I18" s="67"/>
      <c r="J18" s="68"/>
      <c r="K18" s="68"/>
      <c r="L18" s="68"/>
      <c r="M18" s="69"/>
      <c r="N18" s="70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</row>
    <row r="19">
      <c r="A19" s="73" t="s">
        <v>40</v>
      </c>
      <c r="B19" s="74" t="s">
        <v>41</v>
      </c>
      <c r="C19" s="83" t="s">
        <v>42</v>
      </c>
      <c r="D19" s="75" t="s">
        <v>43</v>
      </c>
      <c r="E19" s="76" t="s">
        <v>14</v>
      </c>
      <c r="F19" s="84">
        <v>1.0</v>
      </c>
      <c r="G19" s="78">
        <v>1355.01</v>
      </c>
      <c r="H19" s="78">
        <v>0.0</v>
      </c>
      <c r="I19" s="78">
        <f t="shared" ref="I19:I22" si="8">G19+H19</f>
        <v>1355.01</v>
      </c>
      <c r="J19" s="79">
        <f t="shared" ref="J19:J22" si="9">G19*F19</f>
        <v>1355.01</v>
      </c>
      <c r="K19" s="79">
        <f t="shared" ref="K19:K22" si="10">H19*F19</f>
        <v>0</v>
      </c>
      <c r="L19" s="79">
        <f t="shared" ref="L19:L22" si="11">J19+K19</f>
        <v>1355.01</v>
      </c>
      <c r="M19" s="80">
        <f t="shared" ref="M19:M22" si="12">ROUND(L19*(1+$M$4),2)</f>
        <v>1732.71</v>
      </c>
      <c r="N19" s="81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</row>
    <row r="20">
      <c r="A20" s="73" t="s">
        <v>44</v>
      </c>
      <c r="B20" s="74" t="s">
        <v>31</v>
      </c>
      <c r="C20" s="83">
        <v>100608.0</v>
      </c>
      <c r="D20" s="75" t="s">
        <v>45</v>
      </c>
      <c r="E20" s="76" t="s">
        <v>14</v>
      </c>
      <c r="F20" s="77">
        <v>1.0</v>
      </c>
      <c r="G20" s="78">
        <v>747.35</v>
      </c>
      <c r="H20" s="78">
        <v>311.59</v>
      </c>
      <c r="I20" s="78">
        <f t="shared" si="8"/>
        <v>1058.94</v>
      </c>
      <c r="J20" s="79">
        <f t="shared" si="9"/>
        <v>747.35</v>
      </c>
      <c r="K20" s="79">
        <f t="shared" si="10"/>
        <v>311.59</v>
      </c>
      <c r="L20" s="79">
        <f t="shared" si="11"/>
        <v>1058.94</v>
      </c>
      <c r="M20" s="80">
        <f t="shared" si="12"/>
        <v>1354.11</v>
      </c>
      <c r="N20" s="81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</row>
    <row r="21">
      <c r="A21" s="73" t="s">
        <v>46</v>
      </c>
      <c r="B21" s="74" t="s">
        <v>47</v>
      </c>
      <c r="C21" s="83" t="s">
        <v>48</v>
      </c>
      <c r="D21" s="75" t="s">
        <v>49</v>
      </c>
      <c r="E21" s="76" t="s">
        <v>38</v>
      </c>
      <c r="F21" s="84">
        <v>1.0</v>
      </c>
      <c r="G21" s="78">
        <v>390.0</v>
      </c>
      <c r="H21" s="78">
        <v>0.0</v>
      </c>
      <c r="I21" s="78">
        <f t="shared" si="8"/>
        <v>390</v>
      </c>
      <c r="J21" s="79">
        <f t="shared" si="9"/>
        <v>390</v>
      </c>
      <c r="K21" s="79">
        <f t="shared" si="10"/>
        <v>0</v>
      </c>
      <c r="L21" s="79">
        <f t="shared" si="11"/>
        <v>390</v>
      </c>
      <c r="M21" s="80">
        <f t="shared" si="12"/>
        <v>498.71</v>
      </c>
      <c r="N21" s="81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</row>
    <row r="22">
      <c r="A22" s="73" t="s">
        <v>50</v>
      </c>
      <c r="B22" s="74" t="s">
        <v>35</v>
      </c>
      <c r="C22" s="73" t="s">
        <v>51</v>
      </c>
      <c r="D22" s="85" t="s">
        <v>37</v>
      </c>
      <c r="E22" s="76" t="s">
        <v>38</v>
      </c>
      <c r="F22" s="77">
        <v>1.0</v>
      </c>
      <c r="G22" s="78">
        <v>89.78</v>
      </c>
      <c r="H22" s="78">
        <v>0.0</v>
      </c>
      <c r="I22" s="78">
        <f t="shared" si="8"/>
        <v>89.78</v>
      </c>
      <c r="J22" s="79">
        <f t="shared" si="9"/>
        <v>89.78</v>
      </c>
      <c r="K22" s="79">
        <f t="shared" si="10"/>
        <v>0</v>
      </c>
      <c r="L22" s="79">
        <f t="shared" si="11"/>
        <v>89.78</v>
      </c>
      <c r="M22" s="80">
        <f t="shared" si="12"/>
        <v>114.81</v>
      </c>
      <c r="N22" s="81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</row>
    <row r="23" ht="15.75" customHeight="1">
      <c r="A23" s="62"/>
      <c r="B23" s="63" t="s">
        <v>52</v>
      </c>
      <c r="C23" s="62"/>
      <c r="D23" s="64"/>
      <c r="E23" s="65"/>
      <c r="F23" s="66"/>
      <c r="G23" s="67"/>
      <c r="H23" s="67"/>
      <c r="I23" s="67"/>
      <c r="J23" s="68"/>
      <c r="K23" s="68"/>
      <c r="L23" s="68"/>
      <c r="M23" s="69"/>
      <c r="N23" s="70" t="str">
        <f>M23</f>
        <v/>
      </c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>
      <c r="A24" s="73" t="s">
        <v>53</v>
      </c>
      <c r="B24" s="74" t="s">
        <v>54</v>
      </c>
      <c r="C24" s="73" t="s">
        <v>55</v>
      </c>
      <c r="D24" s="75" t="s">
        <v>56</v>
      </c>
      <c r="E24" s="76" t="s">
        <v>57</v>
      </c>
      <c r="F24" s="77">
        <v>140.0</v>
      </c>
      <c r="G24" s="78">
        <f>'COMPOSIÇÃO'!H17</f>
        <v>2.852112</v>
      </c>
      <c r="H24" s="78">
        <f>'COMPOSIÇÃO'!I17</f>
        <v>0.6918</v>
      </c>
      <c r="I24" s="78">
        <f>G24+H24</f>
        <v>3.543912</v>
      </c>
      <c r="J24" s="79">
        <f>G24*F24</f>
        <v>399.29568</v>
      </c>
      <c r="K24" s="79">
        <f>H24*F24</f>
        <v>96.852</v>
      </c>
      <c r="L24" s="79">
        <f>J24+K24</f>
        <v>496.14768</v>
      </c>
      <c r="M24" s="80">
        <f>ROUND(L24*(1+$M$4),2)</f>
        <v>634.45</v>
      </c>
      <c r="N24" s="81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</row>
    <row r="25">
      <c r="A25" s="62"/>
      <c r="B25" s="63" t="s">
        <v>58</v>
      </c>
      <c r="C25" s="62"/>
      <c r="D25" s="64"/>
      <c r="E25" s="65"/>
      <c r="F25" s="66"/>
      <c r="G25" s="67"/>
      <c r="H25" s="67"/>
      <c r="I25" s="67"/>
      <c r="J25" s="68"/>
      <c r="K25" s="68"/>
      <c r="L25" s="68"/>
      <c r="M25" s="69"/>
      <c r="N25" s="81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</row>
    <row r="26">
      <c r="A26" s="73" t="s">
        <v>59</v>
      </c>
      <c r="B26" s="74" t="s">
        <v>60</v>
      </c>
      <c r="C26" s="73" t="s">
        <v>61</v>
      </c>
      <c r="D26" s="75" t="s">
        <v>62</v>
      </c>
      <c r="E26" s="76" t="s">
        <v>14</v>
      </c>
      <c r="F26" s="77">
        <v>1.0</v>
      </c>
      <c r="G26" s="78">
        <v>33105.12</v>
      </c>
      <c r="H26" s="78">
        <v>415.89</v>
      </c>
      <c r="I26" s="78">
        <f t="shared" ref="I26:I30" si="13">G26+H26</f>
        <v>33521.01</v>
      </c>
      <c r="J26" s="79">
        <f t="shared" ref="J26:J30" si="14">G26*F26</f>
        <v>33105.12</v>
      </c>
      <c r="K26" s="79">
        <f t="shared" ref="K26:K30" si="15">H26*F26</f>
        <v>415.89</v>
      </c>
      <c r="L26" s="79">
        <f t="shared" ref="L26:L30" si="16">J26+K26</f>
        <v>33521.01</v>
      </c>
      <c r="M26" s="80">
        <f t="shared" ref="M26:M30" si="17">ROUND(L26*(1+$M$4),2)</f>
        <v>42864.74</v>
      </c>
      <c r="N26" s="81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</row>
    <row r="27">
      <c r="A27" s="73" t="s">
        <v>63</v>
      </c>
      <c r="B27" s="74" t="s">
        <v>64</v>
      </c>
      <c r="C27" s="73" t="s">
        <v>65</v>
      </c>
      <c r="D27" s="75" t="s">
        <v>66</v>
      </c>
      <c r="E27" s="76" t="s">
        <v>14</v>
      </c>
      <c r="F27" s="77">
        <v>1.0</v>
      </c>
      <c r="G27" s="78">
        <v>108.94</v>
      </c>
      <c r="H27" s="78">
        <v>0.0</v>
      </c>
      <c r="I27" s="78">
        <f t="shared" si="13"/>
        <v>108.94</v>
      </c>
      <c r="J27" s="79">
        <f t="shared" si="14"/>
        <v>108.94</v>
      </c>
      <c r="K27" s="79">
        <f t="shared" si="15"/>
        <v>0</v>
      </c>
      <c r="L27" s="79">
        <f t="shared" si="16"/>
        <v>108.94</v>
      </c>
      <c r="M27" s="80">
        <f t="shared" si="17"/>
        <v>139.31</v>
      </c>
      <c r="N27" s="81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</row>
    <row r="28">
      <c r="A28" s="73" t="s">
        <v>67</v>
      </c>
      <c r="B28" s="74" t="s">
        <v>68</v>
      </c>
      <c r="C28" s="73" t="s">
        <v>69</v>
      </c>
      <c r="D28" s="75" t="s">
        <v>70</v>
      </c>
      <c r="E28" s="76" t="s">
        <v>14</v>
      </c>
      <c r="F28" s="77">
        <v>1.0</v>
      </c>
      <c r="G28" s="78">
        <v>215.68</v>
      </c>
      <c r="H28" s="78">
        <v>16.96</v>
      </c>
      <c r="I28" s="78">
        <f t="shared" si="13"/>
        <v>232.64</v>
      </c>
      <c r="J28" s="79">
        <f t="shared" si="14"/>
        <v>215.68</v>
      </c>
      <c r="K28" s="79">
        <f t="shared" si="15"/>
        <v>16.96</v>
      </c>
      <c r="L28" s="79">
        <f t="shared" si="16"/>
        <v>232.64</v>
      </c>
      <c r="M28" s="80">
        <f t="shared" si="17"/>
        <v>297.49</v>
      </c>
      <c r="N28" s="81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</row>
    <row r="29">
      <c r="A29" s="73" t="s">
        <v>71</v>
      </c>
      <c r="B29" s="74" t="s">
        <v>72</v>
      </c>
      <c r="C29" s="73" t="s">
        <v>73</v>
      </c>
      <c r="D29" s="75" t="s">
        <v>74</v>
      </c>
      <c r="E29" s="76" t="s">
        <v>14</v>
      </c>
      <c r="F29" s="77">
        <v>1.0</v>
      </c>
      <c r="G29" s="78">
        <v>76.5</v>
      </c>
      <c r="H29" s="78">
        <v>10.1</v>
      </c>
      <c r="I29" s="78">
        <f t="shared" si="13"/>
        <v>86.6</v>
      </c>
      <c r="J29" s="79">
        <f t="shared" si="14"/>
        <v>76.5</v>
      </c>
      <c r="K29" s="79">
        <f t="shared" si="15"/>
        <v>10.1</v>
      </c>
      <c r="L29" s="79">
        <f t="shared" si="16"/>
        <v>86.6</v>
      </c>
      <c r="M29" s="80">
        <f t="shared" si="17"/>
        <v>110.74</v>
      </c>
      <c r="N29" s="81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</row>
    <row r="30">
      <c r="A30" s="73" t="s">
        <v>75</v>
      </c>
      <c r="B30" s="74" t="s">
        <v>76</v>
      </c>
      <c r="C30" s="73" t="s">
        <v>77</v>
      </c>
      <c r="D30" s="75" t="s">
        <v>78</v>
      </c>
      <c r="E30" s="76" t="s">
        <v>57</v>
      </c>
      <c r="F30" s="77">
        <v>15.0</v>
      </c>
      <c r="G30" s="78">
        <v>54.42</v>
      </c>
      <c r="H30" s="78">
        <v>1.34</v>
      </c>
      <c r="I30" s="78">
        <f t="shared" si="13"/>
        <v>55.76</v>
      </c>
      <c r="J30" s="79">
        <f t="shared" si="14"/>
        <v>816.3</v>
      </c>
      <c r="K30" s="79">
        <f t="shared" si="15"/>
        <v>20.1</v>
      </c>
      <c r="L30" s="79">
        <f t="shared" si="16"/>
        <v>836.4</v>
      </c>
      <c r="M30" s="80">
        <f t="shared" si="17"/>
        <v>1069.54</v>
      </c>
      <c r="N30" s="81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</row>
    <row r="32" ht="15.75" customHeight="1">
      <c r="A32" s="53" t="s">
        <v>79</v>
      </c>
      <c r="B32" s="86" t="s">
        <v>80</v>
      </c>
      <c r="C32" s="47"/>
      <c r="D32" s="56"/>
      <c r="E32" s="57"/>
      <c r="F32" s="58"/>
      <c r="G32" s="87"/>
      <c r="H32" s="87"/>
      <c r="I32" s="87"/>
      <c r="J32" s="59">
        <f t="shared" ref="J32:M32" si="18">SUM(J34:J61)</f>
        <v>47837.34018</v>
      </c>
      <c r="K32" s="59">
        <f t="shared" si="18"/>
        <v>2815.02264</v>
      </c>
      <c r="L32" s="59">
        <f t="shared" si="18"/>
        <v>50652.36282</v>
      </c>
      <c r="M32" s="59">
        <f t="shared" si="18"/>
        <v>64771.32</v>
      </c>
      <c r="N32" s="70">
        <f>M32</f>
        <v>64771.32</v>
      </c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</row>
    <row r="33">
      <c r="A33" s="62"/>
      <c r="B33" s="63" t="s">
        <v>81</v>
      </c>
      <c r="C33" s="62"/>
      <c r="D33" s="64"/>
      <c r="E33" s="65"/>
      <c r="F33" s="66"/>
      <c r="G33" s="67"/>
      <c r="H33" s="67"/>
      <c r="I33" s="67"/>
      <c r="J33" s="68"/>
      <c r="K33" s="68"/>
      <c r="L33" s="68"/>
      <c r="M33" s="69"/>
      <c r="N33" s="81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>
      <c r="A34" s="73" t="s">
        <v>82</v>
      </c>
      <c r="B34" s="74" t="s">
        <v>83</v>
      </c>
      <c r="C34" s="73" t="s">
        <v>84</v>
      </c>
      <c r="D34" s="75" t="s">
        <v>85</v>
      </c>
      <c r="E34" s="76" t="s">
        <v>86</v>
      </c>
      <c r="F34" s="88">
        <v>1.12</v>
      </c>
      <c r="G34" s="78">
        <v>397.68</v>
      </c>
      <c r="H34" s="78">
        <v>57.22</v>
      </c>
      <c r="I34" s="78">
        <f t="shared" ref="I34:I44" si="19">G34+H34</f>
        <v>454.9</v>
      </c>
      <c r="J34" s="79">
        <f t="shared" ref="J34:J45" si="20">G34*F34</f>
        <v>445.4016</v>
      </c>
      <c r="K34" s="79">
        <f t="shared" ref="K34:K45" si="21">H34*F34</f>
        <v>64.0864</v>
      </c>
      <c r="L34" s="79">
        <f t="shared" ref="L34:L45" si="22">J34+K34</f>
        <v>509.488</v>
      </c>
      <c r="M34" s="80">
        <f t="shared" ref="M34:M45" si="23">ROUND(L34*(1+$M$4),2)</f>
        <v>651.5</v>
      </c>
      <c r="N34" s="81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</row>
    <row r="35">
      <c r="A35" s="73" t="s">
        <v>87</v>
      </c>
      <c r="B35" s="74" t="s">
        <v>88</v>
      </c>
      <c r="C35" s="73" t="s">
        <v>89</v>
      </c>
      <c r="D35" s="75" t="s">
        <v>90</v>
      </c>
      <c r="E35" s="76" t="s">
        <v>86</v>
      </c>
      <c r="F35" s="88">
        <v>0.24</v>
      </c>
      <c r="G35" s="78">
        <v>663.11</v>
      </c>
      <c r="H35" s="78">
        <v>228.86</v>
      </c>
      <c r="I35" s="78">
        <f t="shared" si="19"/>
        <v>891.97</v>
      </c>
      <c r="J35" s="79">
        <f t="shared" si="20"/>
        <v>159.1464</v>
      </c>
      <c r="K35" s="79">
        <f t="shared" si="21"/>
        <v>54.9264</v>
      </c>
      <c r="L35" s="79">
        <f t="shared" si="22"/>
        <v>214.0728</v>
      </c>
      <c r="M35" s="80">
        <f t="shared" si="23"/>
        <v>273.74</v>
      </c>
      <c r="N35" s="81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</row>
    <row r="36">
      <c r="A36" s="73" t="s">
        <v>91</v>
      </c>
      <c r="B36" s="74" t="s">
        <v>92</v>
      </c>
      <c r="C36" s="73" t="s">
        <v>93</v>
      </c>
      <c r="D36" s="75" t="s">
        <v>94</v>
      </c>
      <c r="E36" s="76" t="s">
        <v>95</v>
      </c>
      <c r="F36" s="88">
        <v>9.92</v>
      </c>
      <c r="G36" s="78">
        <v>9.87</v>
      </c>
      <c r="H36" s="78">
        <v>2.62</v>
      </c>
      <c r="I36" s="78">
        <f t="shared" si="19"/>
        <v>12.49</v>
      </c>
      <c r="J36" s="79">
        <f t="shared" si="20"/>
        <v>97.9104</v>
      </c>
      <c r="K36" s="79">
        <f t="shared" si="21"/>
        <v>25.9904</v>
      </c>
      <c r="L36" s="79">
        <f t="shared" si="22"/>
        <v>123.9008</v>
      </c>
      <c r="M36" s="80">
        <f t="shared" si="23"/>
        <v>158.44</v>
      </c>
      <c r="N36" s="81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</row>
    <row r="37">
      <c r="A37" s="73" t="s">
        <v>96</v>
      </c>
      <c r="B37" s="74" t="s">
        <v>97</v>
      </c>
      <c r="C37" s="73" t="s">
        <v>98</v>
      </c>
      <c r="D37" s="75" t="s">
        <v>99</v>
      </c>
      <c r="E37" s="76" t="s">
        <v>95</v>
      </c>
      <c r="F37" s="88">
        <v>2.62</v>
      </c>
      <c r="G37" s="78">
        <v>11.62</v>
      </c>
      <c r="H37" s="78">
        <v>6.55</v>
      </c>
      <c r="I37" s="78">
        <f t="shared" si="19"/>
        <v>18.17</v>
      </c>
      <c r="J37" s="79">
        <f t="shared" si="20"/>
        <v>30.4444</v>
      </c>
      <c r="K37" s="79">
        <f t="shared" si="21"/>
        <v>17.161</v>
      </c>
      <c r="L37" s="79">
        <f t="shared" si="22"/>
        <v>47.6054</v>
      </c>
      <c r="M37" s="80">
        <f t="shared" si="23"/>
        <v>60.88</v>
      </c>
      <c r="N37" s="81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</row>
    <row r="38">
      <c r="A38" s="73" t="s">
        <v>100</v>
      </c>
      <c r="B38" s="74" t="s">
        <v>88</v>
      </c>
      <c r="C38" s="73" t="s">
        <v>101</v>
      </c>
      <c r="D38" s="75" t="s">
        <v>102</v>
      </c>
      <c r="E38" s="76" t="s">
        <v>103</v>
      </c>
      <c r="F38" s="88">
        <v>4.0</v>
      </c>
      <c r="G38" s="78">
        <v>96.03</v>
      </c>
      <c r="H38" s="78">
        <v>21.57</v>
      </c>
      <c r="I38" s="78">
        <f t="shared" si="19"/>
        <v>117.6</v>
      </c>
      <c r="J38" s="79">
        <f t="shared" si="20"/>
        <v>384.12</v>
      </c>
      <c r="K38" s="79">
        <f t="shared" si="21"/>
        <v>86.28</v>
      </c>
      <c r="L38" s="79">
        <f t="shared" si="22"/>
        <v>470.4</v>
      </c>
      <c r="M38" s="80">
        <f t="shared" si="23"/>
        <v>601.52</v>
      </c>
      <c r="N38" s="81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</row>
    <row r="39">
      <c r="A39" s="73" t="s">
        <v>104</v>
      </c>
      <c r="B39" s="74" t="s">
        <v>105</v>
      </c>
      <c r="C39" s="73" t="s">
        <v>106</v>
      </c>
      <c r="D39" s="75" t="s">
        <v>107</v>
      </c>
      <c r="E39" s="76" t="s">
        <v>103</v>
      </c>
      <c r="F39" s="88">
        <v>5.746</v>
      </c>
      <c r="G39" s="78">
        <v>81.78</v>
      </c>
      <c r="H39" s="78">
        <v>72.81</v>
      </c>
      <c r="I39" s="78">
        <f t="shared" si="19"/>
        <v>154.59</v>
      </c>
      <c r="J39" s="79">
        <f t="shared" si="20"/>
        <v>469.90788</v>
      </c>
      <c r="K39" s="79">
        <f t="shared" si="21"/>
        <v>418.36626</v>
      </c>
      <c r="L39" s="79">
        <f t="shared" si="22"/>
        <v>888.27414</v>
      </c>
      <c r="M39" s="80">
        <f t="shared" si="23"/>
        <v>1135.87</v>
      </c>
      <c r="N39" s="81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</row>
    <row r="40">
      <c r="A40" s="73" t="s">
        <v>108</v>
      </c>
      <c r="B40" s="74" t="s">
        <v>109</v>
      </c>
      <c r="C40" s="73" t="s">
        <v>110</v>
      </c>
      <c r="D40" s="75" t="s">
        <v>111</v>
      </c>
      <c r="E40" s="76" t="s">
        <v>103</v>
      </c>
      <c r="F40" s="88">
        <v>16.09</v>
      </c>
      <c r="G40" s="78">
        <v>2.55</v>
      </c>
      <c r="H40" s="78">
        <v>2.62</v>
      </c>
      <c r="I40" s="78">
        <f t="shared" si="19"/>
        <v>5.17</v>
      </c>
      <c r="J40" s="79">
        <f t="shared" si="20"/>
        <v>41.0295</v>
      </c>
      <c r="K40" s="79">
        <f t="shared" si="21"/>
        <v>42.1558</v>
      </c>
      <c r="L40" s="79">
        <f t="shared" si="22"/>
        <v>83.1853</v>
      </c>
      <c r="M40" s="80">
        <f t="shared" si="23"/>
        <v>106.37</v>
      </c>
      <c r="N40" s="81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</row>
    <row r="41">
      <c r="A41" s="73" t="s">
        <v>112</v>
      </c>
      <c r="B41" s="74" t="s">
        <v>113</v>
      </c>
      <c r="C41" s="73" t="s">
        <v>114</v>
      </c>
      <c r="D41" s="75" t="s">
        <v>115</v>
      </c>
      <c r="E41" s="76" t="s">
        <v>103</v>
      </c>
      <c r="F41" s="88">
        <v>17.88</v>
      </c>
      <c r="G41" s="78">
        <v>21.0</v>
      </c>
      <c r="H41" s="78">
        <v>19.91</v>
      </c>
      <c r="I41" s="78">
        <f t="shared" si="19"/>
        <v>40.91</v>
      </c>
      <c r="J41" s="79">
        <f t="shared" si="20"/>
        <v>375.48</v>
      </c>
      <c r="K41" s="79">
        <f t="shared" si="21"/>
        <v>355.9908</v>
      </c>
      <c r="L41" s="79">
        <f t="shared" si="22"/>
        <v>731.4708</v>
      </c>
      <c r="M41" s="80">
        <f t="shared" si="23"/>
        <v>935.36</v>
      </c>
      <c r="N41" s="81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</row>
    <row r="42">
      <c r="A42" s="73" t="s">
        <v>116</v>
      </c>
      <c r="B42" s="74" t="s">
        <v>117</v>
      </c>
      <c r="C42" s="73" t="s">
        <v>118</v>
      </c>
      <c r="D42" s="75" t="s">
        <v>119</v>
      </c>
      <c r="E42" s="76" t="s">
        <v>103</v>
      </c>
      <c r="F42" s="88">
        <v>17.88</v>
      </c>
      <c r="G42" s="78">
        <v>8.85</v>
      </c>
      <c r="H42" s="78">
        <v>7.2</v>
      </c>
      <c r="I42" s="78">
        <f t="shared" si="19"/>
        <v>16.05</v>
      </c>
      <c r="J42" s="79">
        <f t="shared" si="20"/>
        <v>158.238</v>
      </c>
      <c r="K42" s="79">
        <f t="shared" si="21"/>
        <v>128.736</v>
      </c>
      <c r="L42" s="79">
        <f t="shared" si="22"/>
        <v>286.974</v>
      </c>
      <c r="M42" s="80">
        <f t="shared" si="23"/>
        <v>366.97</v>
      </c>
      <c r="N42" s="81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</row>
    <row r="43">
      <c r="A43" s="73" t="s">
        <v>120</v>
      </c>
      <c r="B43" s="74" t="s">
        <v>121</v>
      </c>
      <c r="C43" s="73" t="s">
        <v>122</v>
      </c>
      <c r="D43" s="75" t="s">
        <v>123</v>
      </c>
      <c r="E43" s="76" t="s">
        <v>103</v>
      </c>
      <c r="F43" s="88">
        <v>2.3</v>
      </c>
      <c r="G43" s="78">
        <v>141.31</v>
      </c>
      <c r="H43" s="78">
        <v>27.04</v>
      </c>
      <c r="I43" s="78">
        <f t="shared" si="19"/>
        <v>168.35</v>
      </c>
      <c r="J43" s="79">
        <f t="shared" si="20"/>
        <v>325.013</v>
      </c>
      <c r="K43" s="79">
        <f t="shared" si="21"/>
        <v>62.192</v>
      </c>
      <c r="L43" s="79">
        <f t="shared" si="22"/>
        <v>387.205</v>
      </c>
      <c r="M43" s="80">
        <f t="shared" si="23"/>
        <v>495.14</v>
      </c>
      <c r="N43" s="81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</row>
    <row r="44">
      <c r="A44" s="73" t="s">
        <v>124</v>
      </c>
      <c r="B44" s="74" t="s">
        <v>125</v>
      </c>
      <c r="C44" s="73" t="s">
        <v>126</v>
      </c>
      <c r="D44" s="75" t="s">
        <v>127</v>
      </c>
      <c r="E44" s="76" t="s">
        <v>103</v>
      </c>
      <c r="F44" s="88">
        <v>2.3</v>
      </c>
      <c r="G44" s="78">
        <v>20.33</v>
      </c>
      <c r="H44" s="78">
        <v>15.97</v>
      </c>
      <c r="I44" s="78">
        <f t="shared" si="19"/>
        <v>36.3</v>
      </c>
      <c r="J44" s="79">
        <f t="shared" si="20"/>
        <v>46.759</v>
      </c>
      <c r="K44" s="79">
        <f t="shared" si="21"/>
        <v>36.731</v>
      </c>
      <c r="L44" s="79">
        <f t="shared" si="22"/>
        <v>83.49</v>
      </c>
      <c r="M44" s="80">
        <f t="shared" si="23"/>
        <v>106.76</v>
      </c>
      <c r="N44" s="81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</row>
    <row r="45">
      <c r="A45" s="73" t="s">
        <v>128</v>
      </c>
      <c r="B45" s="74" t="s">
        <v>129</v>
      </c>
      <c r="C45" s="73" t="s">
        <v>130</v>
      </c>
      <c r="D45" s="75" t="s">
        <v>131</v>
      </c>
      <c r="E45" s="76" t="s">
        <v>132</v>
      </c>
      <c r="F45" s="89">
        <f>3.4*0.06</f>
        <v>0.204</v>
      </c>
      <c r="G45" s="78">
        <v>207.5</v>
      </c>
      <c r="H45" s="78">
        <f>I45-G45</f>
        <v>538.12</v>
      </c>
      <c r="I45" s="78">
        <v>745.62</v>
      </c>
      <c r="J45" s="79">
        <f t="shared" si="20"/>
        <v>42.33</v>
      </c>
      <c r="K45" s="79">
        <f t="shared" si="21"/>
        <v>109.77648</v>
      </c>
      <c r="L45" s="79">
        <f t="shared" si="22"/>
        <v>152.10648</v>
      </c>
      <c r="M45" s="80">
        <f t="shared" si="23"/>
        <v>194.51</v>
      </c>
      <c r="N45" s="81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</row>
    <row r="46">
      <c r="A46" s="62"/>
      <c r="B46" s="63" t="s">
        <v>133</v>
      </c>
      <c r="C46" s="62"/>
      <c r="D46" s="64"/>
      <c r="E46" s="65"/>
      <c r="F46" s="66"/>
      <c r="G46" s="67"/>
      <c r="H46" s="67"/>
      <c r="I46" s="67"/>
      <c r="J46" s="68"/>
      <c r="K46" s="68"/>
      <c r="L46" s="68"/>
      <c r="M46" s="69"/>
      <c r="N46" s="70" t="str">
        <f>M46</f>
        <v/>
      </c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</row>
    <row r="47">
      <c r="A47" s="73" t="s">
        <v>134</v>
      </c>
      <c r="B47" s="74" t="s">
        <v>135</v>
      </c>
      <c r="C47" s="73" t="s">
        <v>136</v>
      </c>
      <c r="D47" s="75" t="s">
        <v>137</v>
      </c>
      <c r="E47" s="76" t="s">
        <v>14</v>
      </c>
      <c r="F47" s="77">
        <v>3.0</v>
      </c>
      <c r="G47" s="78">
        <v>10.91</v>
      </c>
      <c r="H47" s="78">
        <v>28.38</v>
      </c>
      <c r="I47" s="78">
        <v>39.29</v>
      </c>
      <c r="J47" s="79">
        <f t="shared" ref="J47:J61" si="24">G47*F47</f>
        <v>32.73</v>
      </c>
      <c r="K47" s="79">
        <f t="shared" ref="K47:K61" si="25">H47*F47</f>
        <v>85.14</v>
      </c>
      <c r="L47" s="79">
        <f t="shared" ref="L47:L61" si="26">J47+K47</f>
        <v>117.87</v>
      </c>
      <c r="M47" s="80">
        <f t="shared" ref="M47:M61" si="27">ROUND(L47*(1+$M$4),2)</f>
        <v>150.73</v>
      </c>
      <c r="N47" s="81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</row>
    <row r="48">
      <c r="A48" s="73" t="s">
        <v>138</v>
      </c>
      <c r="B48" s="74" t="s">
        <v>139</v>
      </c>
      <c r="C48" s="73" t="s">
        <v>140</v>
      </c>
      <c r="D48" s="75" t="s">
        <v>141</v>
      </c>
      <c r="E48" s="76" t="s">
        <v>14</v>
      </c>
      <c r="F48" s="77">
        <v>3.0</v>
      </c>
      <c r="G48" s="78">
        <v>2429.34</v>
      </c>
      <c r="H48" s="78">
        <v>101.23</v>
      </c>
      <c r="I48" s="78">
        <v>2530.57</v>
      </c>
      <c r="J48" s="79">
        <f t="shared" si="24"/>
        <v>7288.02</v>
      </c>
      <c r="K48" s="79">
        <f t="shared" si="25"/>
        <v>303.69</v>
      </c>
      <c r="L48" s="79">
        <f t="shared" si="26"/>
        <v>7591.71</v>
      </c>
      <c r="M48" s="80">
        <f t="shared" si="27"/>
        <v>9707.84</v>
      </c>
      <c r="N48" s="81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</row>
    <row r="49">
      <c r="A49" s="73" t="s">
        <v>142</v>
      </c>
      <c r="B49" s="74" t="s">
        <v>143</v>
      </c>
      <c r="C49" s="73" t="s">
        <v>144</v>
      </c>
      <c r="D49" s="75" t="s">
        <v>145</v>
      </c>
      <c r="E49" s="76" t="s">
        <v>57</v>
      </c>
      <c r="F49" s="77">
        <v>36.0</v>
      </c>
      <c r="G49" s="78">
        <v>46.34</v>
      </c>
      <c r="H49" s="78">
        <v>6.95</v>
      </c>
      <c r="I49" s="78">
        <v>53.29</v>
      </c>
      <c r="J49" s="79">
        <f t="shared" si="24"/>
        <v>1668.24</v>
      </c>
      <c r="K49" s="79">
        <f t="shared" si="25"/>
        <v>250.2</v>
      </c>
      <c r="L49" s="79">
        <f t="shared" si="26"/>
        <v>1918.44</v>
      </c>
      <c r="M49" s="80">
        <f t="shared" si="27"/>
        <v>2453.19</v>
      </c>
      <c r="N49" s="81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</row>
    <row r="50">
      <c r="A50" s="73" t="s">
        <v>146</v>
      </c>
      <c r="B50" s="74" t="s">
        <v>147</v>
      </c>
      <c r="C50" s="73" t="s">
        <v>148</v>
      </c>
      <c r="D50" s="75" t="s">
        <v>149</v>
      </c>
      <c r="E50" s="76" t="s">
        <v>14</v>
      </c>
      <c r="F50" s="77">
        <v>4.0</v>
      </c>
      <c r="G50" s="78">
        <v>378.67</v>
      </c>
      <c r="H50" s="78">
        <v>52.68</v>
      </c>
      <c r="I50" s="78">
        <v>431.35</v>
      </c>
      <c r="J50" s="79">
        <f t="shared" si="24"/>
        <v>1514.68</v>
      </c>
      <c r="K50" s="79">
        <f t="shared" si="25"/>
        <v>210.72</v>
      </c>
      <c r="L50" s="79">
        <f t="shared" si="26"/>
        <v>1725.4</v>
      </c>
      <c r="M50" s="80">
        <f t="shared" si="27"/>
        <v>2206.34</v>
      </c>
      <c r="N50" s="81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</row>
    <row r="51">
      <c r="A51" s="73" t="s">
        <v>150</v>
      </c>
      <c r="B51" s="74" t="s">
        <v>151</v>
      </c>
      <c r="C51" s="73" t="s">
        <v>152</v>
      </c>
      <c r="D51" s="75" t="s">
        <v>153</v>
      </c>
      <c r="E51" s="76" t="s">
        <v>14</v>
      </c>
      <c r="F51" s="77">
        <v>2.0</v>
      </c>
      <c r="G51" s="78">
        <v>605.47</v>
      </c>
      <c r="H51" s="78">
        <v>53.86</v>
      </c>
      <c r="I51" s="78">
        <f>G51+H51</f>
        <v>659.33</v>
      </c>
      <c r="J51" s="79">
        <f t="shared" si="24"/>
        <v>1210.94</v>
      </c>
      <c r="K51" s="79">
        <f t="shared" si="25"/>
        <v>107.72</v>
      </c>
      <c r="L51" s="79">
        <f t="shared" si="26"/>
        <v>1318.66</v>
      </c>
      <c r="M51" s="80">
        <f t="shared" si="27"/>
        <v>1686.23</v>
      </c>
      <c r="N51" s="81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</row>
    <row r="52">
      <c r="A52" s="73" t="s">
        <v>154</v>
      </c>
      <c r="B52" s="74" t="s">
        <v>155</v>
      </c>
      <c r="C52" s="73" t="s">
        <v>156</v>
      </c>
      <c r="D52" s="75" t="s">
        <v>157</v>
      </c>
      <c r="E52" s="76" t="s">
        <v>14</v>
      </c>
      <c r="F52" s="77">
        <v>1.0</v>
      </c>
      <c r="G52" s="78">
        <v>2177.41</v>
      </c>
      <c r="H52" s="78">
        <v>53.86</v>
      </c>
      <c r="I52" s="78">
        <v>2231.27</v>
      </c>
      <c r="J52" s="79">
        <f t="shared" si="24"/>
        <v>2177.41</v>
      </c>
      <c r="K52" s="79">
        <f t="shared" si="25"/>
        <v>53.86</v>
      </c>
      <c r="L52" s="79">
        <f t="shared" si="26"/>
        <v>2231.27</v>
      </c>
      <c r="M52" s="80">
        <f t="shared" si="27"/>
        <v>2853.22</v>
      </c>
      <c r="N52" s="81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</row>
    <row r="53">
      <c r="A53" s="73" t="s">
        <v>158</v>
      </c>
      <c r="B53" s="74" t="s">
        <v>159</v>
      </c>
      <c r="C53" s="73" t="s">
        <v>160</v>
      </c>
      <c r="D53" s="75" t="s">
        <v>161</v>
      </c>
      <c r="E53" s="76" t="s">
        <v>57</v>
      </c>
      <c r="F53" s="77">
        <v>84.0</v>
      </c>
      <c r="G53" s="78">
        <v>92.2</v>
      </c>
      <c r="H53" s="78">
        <v>0.07</v>
      </c>
      <c r="I53" s="78">
        <v>92.27</v>
      </c>
      <c r="J53" s="79">
        <f t="shared" si="24"/>
        <v>7744.8</v>
      </c>
      <c r="K53" s="79">
        <f t="shared" si="25"/>
        <v>5.88</v>
      </c>
      <c r="L53" s="79">
        <f t="shared" si="26"/>
        <v>7750.68</v>
      </c>
      <c r="M53" s="80">
        <f t="shared" si="27"/>
        <v>9911.12</v>
      </c>
      <c r="N53" s="81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</row>
    <row r="54">
      <c r="A54" s="73" t="s">
        <v>162</v>
      </c>
      <c r="B54" s="74" t="s">
        <v>163</v>
      </c>
      <c r="C54" s="73" t="s">
        <v>164</v>
      </c>
      <c r="D54" s="75" t="s">
        <v>165</v>
      </c>
      <c r="E54" s="76" t="s">
        <v>57</v>
      </c>
      <c r="F54" s="77">
        <f>ROUND(206*1.1,0)</f>
        <v>227</v>
      </c>
      <c r="G54" s="78">
        <v>71.02</v>
      </c>
      <c r="H54" s="78">
        <v>0.06</v>
      </c>
      <c r="I54" s="78">
        <v>71.08</v>
      </c>
      <c r="J54" s="79">
        <f t="shared" si="24"/>
        <v>16121.54</v>
      </c>
      <c r="K54" s="79">
        <f t="shared" si="25"/>
        <v>13.62</v>
      </c>
      <c r="L54" s="79">
        <f t="shared" si="26"/>
        <v>16135.16</v>
      </c>
      <c r="M54" s="80">
        <f t="shared" si="27"/>
        <v>20632.72</v>
      </c>
      <c r="N54" s="81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</row>
    <row r="55">
      <c r="A55" s="73" t="s">
        <v>166</v>
      </c>
      <c r="B55" s="74" t="s">
        <v>167</v>
      </c>
      <c r="C55" s="73" t="s">
        <v>168</v>
      </c>
      <c r="D55" s="75" t="s">
        <v>169</v>
      </c>
      <c r="E55" s="76" t="s">
        <v>57</v>
      </c>
      <c r="F55" s="77">
        <f>ROUND(15.4*1.1,0)</f>
        <v>17</v>
      </c>
      <c r="G55" s="78">
        <v>10.31</v>
      </c>
      <c r="H55" s="78">
        <v>3.83</v>
      </c>
      <c r="I55" s="78">
        <v>14.14</v>
      </c>
      <c r="J55" s="79">
        <f t="shared" si="24"/>
        <v>175.27</v>
      </c>
      <c r="K55" s="79">
        <f t="shared" si="25"/>
        <v>65.11</v>
      </c>
      <c r="L55" s="79">
        <f t="shared" si="26"/>
        <v>240.38</v>
      </c>
      <c r="M55" s="80">
        <f t="shared" si="27"/>
        <v>307.38</v>
      </c>
      <c r="N55" s="81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</row>
    <row r="56">
      <c r="A56" s="73" t="s">
        <v>170</v>
      </c>
      <c r="B56" s="74" t="s">
        <v>171</v>
      </c>
      <c r="C56" s="73" t="s">
        <v>172</v>
      </c>
      <c r="D56" s="75" t="s">
        <v>173</v>
      </c>
      <c r="E56" s="76" t="s">
        <v>86</v>
      </c>
      <c r="F56" s="77">
        <v>3.41</v>
      </c>
      <c r="G56" s="78">
        <v>10.21</v>
      </c>
      <c r="H56" s="78">
        <v>4.31</v>
      </c>
      <c r="I56" s="78">
        <v>14.52</v>
      </c>
      <c r="J56" s="79">
        <f t="shared" si="24"/>
        <v>34.8161</v>
      </c>
      <c r="K56" s="79">
        <f t="shared" si="25"/>
        <v>14.6971</v>
      </c>
      <c r="L56" s="79">
        <f t="shared" si="26"/>
        <v>49.5132</v>
      </c>
      <c r="M56" s="80">
        <f t="shared" si="27"/>
        <v>63.31</v>
      </c>
      <c r="N56" s="81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</row>
    <row r="57">
      <c r="A57" s="73" t="s">
        <v>174</v>
      </c>
      <c r="B57" s="74" t="s">
        <v>175</v>
      </c>
      <c r="C57" s="73" t="s">
        <v>176</v>
      </c>
      <c r="D57" s="75" t="s">
        <v>177</v>
      </c>
      <c r="E57" s="76" t="s">
        <v>86</v>
      </c>
      <c r="F57" s="77">
        <v>3.41</v>
      </c>
      <c r="G57" s="78">
        <v>9.79</v>
      </c>
      <c r="H57" s="78">
        <v>14.3</v>
      </c>
      <c r="I57" s="78">
        <v>24.09</v>
      </c>
      <c r="J57" s="79">
        <f t="shared" si="24"/>
        <v>33.3839</v>
      </c>
      <c r="K57" s="79">
        <f t="shared" si="25"/>
        <v>48.763</v>
      </c>
      <c r="L57" s="79">
        <f t="shared" si="26"/>
        <v>82.1469</v>
      </c>
      <c r="M57" s="80">
        <f t="shared" si="27"/>
        <v>105.04</v>
      </c>
      <c r="N57" s="81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</row>
    <row r="58">
      <c r="A58" s="73" t="s">
        <v>178</v>
      </c>
      <c r="B58" s="74" t="s">
        <v>179</v>
      </c>
      <c r="C58" s="73" t="s">
        <v>180</v>
      </c>
      <c r="D58" s="75" t="s">
        <v>181</v>
      </c>
      <c r="E58" s="76" t="s">
        <v>57</v>
      </c>
      <c r="F58" s="90">
        <v>6.0</v>
      </c>
      <c r="G58" s="78">
        <v>120.56</v>
      </c>
      <c r="H58" s="78">
        <v>0.07</v>
      </c>
      <c r="I58" s="78">
        <v>120.63</v>
      </c>
      <c r="J58" s="79">
        <f t="shared" si="24"/>
        <v>723.36</v>
      </c>
      <c r="K58" s="79">
        <f t="shared" si="25"/>
        <v>0.42</v>
      </c>
      <c r="L58" s="79">
        <f t="shared" si="26"/>
        <v>723.78</v>
      </c>
      <c r="M58" s="80">
        <f t="shared" si="27"/>
        <v>925.53</v>
      </c>
      <c r="N58" s="81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</row>
    <row r="59">
      <c r="A59" s="73" t="s">
        <v>182</v>
      </c>
      <c r="B59" s="74" t="s">
        <v>183</v>
      </c>
      <c r="C59" s="73" t="s">
        <v>184</v>
      </c>
      <c r="D59" s="75" t="s">
        <v>185</v>
      </c>
      <c r="E59" s="76" t="s">
        <v>57</v>
      </c>
      <c r="F59" s="77">
        <v>6.0</v>
      </c>
      <c r="G59" s="78">
        <v>14.94</v>
      </c>
      <c r="H59" s="78">
        <v>6.6</v>
      </c>
      <c r="I59" s="78">
        <v>21.54</v>
      </c>
      <c r="J59" s="79">
        <f t="shared" si="24"/>
        <v>89.64</v>
      </c>
      <c r="K59" s="79">
        <f t="shared" si="25"/>
        <v>39.6</v>
      </c>
      <c r="L59" s="79">
        <f t="shared" si="26"/>
        <v>129.24</v>
      </c>
      <c r="M59" s="80">
        <f t="shared" si="27"/>
        <v>165.26</v>
      </c>
      <c r="N59" s="81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</row>
    <row r="60">
      <c r="A60" s="73" t="s">
        <v>186</v>
      </c>
      <c r="B60" s="74" t="s">
        <v>187</v>
      </c>
      <c r="C60" s="73" t="s">
        <v>188</v>
      </c>
      <c r="D60" s="75" t="s">
        <v>189</v>
      </c>
      <c r="E60" s="76" t="s">
        <v>14</v>
      </c>
      <c r="F60" s="77">
        <f>30*1.1</f>
        <v>33</v>
      </c>
      <c r="G60" s="78">
        <v>193.09</v>
      </c>
      <c r="H60" s="78">
        <v>4.65</v>
      </c>
      <c r="I60" s="78">
        <v>197.74</v>
      </c>
      <c r="J60" s="79">
        <f t="shared" si="24"/>
        <v>6371.97</v>
      </c>
      <c r="K60" s="79">
        <f t="shared" si="25"/>
        <v>153.45</v>
      </c>
      <c r="L60" s="79">
        <f t="shared" si="26"/>
        <v>6525.42</v>
      </c>
      <c r="M60" s="80">
        <f t="shared" si="27"/>
        <v>8344.33</v>
      </c>
      <c r="N60" s="91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</row>
    <row r="61">
      <c r="A61" s="73" t="s">
        <v>190</v>
      </c>
      <c r="B61" s="74" t="s">
        <v>191</v>
      </c>
      <c r="C61" s="73" t="s">
        <v>192</v>
      </c>
      <c r="D61" s="75" t="s">
        <v>193</v>
      </c>
      <c r="E61" s="76" t="s">
        <v>57</v>
      </c>
      <c r="F61" s="77">
        <v>6.0</v>
      </c>
      <c r="G61" s="78">
        <v>12.46</v>
      </c>
      <c r="H61" s="78">
        <f>I61-G61</f>
        <v>9.96</v>
      </c>
      <c r="I61" s="78">
        <v>22.42</v>
      </c>
      <c r="J61" s="79">
        <f t="shared" si="24"/>
        <v>74.76</v>
      </c>
      <c r="K61" s="79">
        <f t="shared" si="25"/>
        <v>59.76</v>
      </c>
      <c r="L61" s="79">
        <f t="shared" si="26"/>
        <v>134.52</v>
      </c>
      <c r="M61" s="80">
        <f t="shared" si="27"/>
        <v>172.02</v>
      </c>
      <c r="N61" s="81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</row>
    <row r="62" ht="15.75" customHeight="1">
      <c r="A62" s="92"/>
      <c r="B62" s="93"/>
      <c r="C62" s="93"/>
      <c r="D62" s="94"/>
      <c r="E62" s="93"/>
      <c r="F62" s="93"/>
      <c r="G62" s="93"/>
      <c r="H62" s="93"/>
      <c r="I62" s="93"/>
      <c r="J62" s="93"/>
      <c r="K62" s="93"/>
      <c r="L62" s="93"/>
      <c r="M62" s="95"/>
      <c r="N62" s="61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</row>
    <row r="63" ht="12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</row>
    <row r="64" ht="12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</row>
    <row r="65" ht="12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</row>
    <row r="66" ht="12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</row>
    <row r="67" ht="12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</row>
    <row r="68" ht="12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</row>
    <row r="69" ht="12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</row>
    <row r="70" ht="12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</row>
    <row r="71" ht="12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</row>
    <row r="72" ht="12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</row>
    <row r="73" ht="12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</row>
    <row r="74" ht="12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</row>
    <row r="75" ht="12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</row>
    <row r="76" ht="12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</row>
    <row r="77" ht="12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</row>
    <row r="78" ht="12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</row>
    <row r="79" ht="12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</row>
    <row r="80" ht="12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</row>
    <row r="81" ht="12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</row>
    <row r="82" ht="12.75" customHeight="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</row>
    <row r="83" ht="12.75" customHeight="1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</row>
    <row r="84" ht="12.75" customHeight="1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</row>
    <row r="85" ht="12.7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</row>
    <row r="86" ht="12.75" customHeight="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</row>
    <row r="87" ht="12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</row>
    <row r="88" ht="12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</row>
    <row r="89" ht="12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</row>
    <row r="90" ht="12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</row>
    <row r="91" ht="12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</row>
    <row r="92" ht="12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</row>
    <row r="93" ht="12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</row>
    <row r="94" ht="12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</row>
    <row r="95" ht="12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</row>
    <row r="96" ht="12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</row>
    <row r="97" ht="12.75" customHeight="1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</row>
    <row r="98" ht="12.75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</row>
    <row r="99" ht="12.75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</row>
    <row r="100" ht="12.75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</row>
    <row r="101" ht="12.75" customHeight="1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</row>
    <row r="102" ht="12.75" customHeight="1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</row>
    <row r="103" ht="12.75" customHeight="1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</row>
    <row r="104" ht="12.75" customHeight="1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</row>
    <row r="105" ht="12.75" customHeight="1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</row>
    <row r="106" ht="12.75" customHeight="1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</row>
    <row r="107" ht="12.75" customHeight="1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</row>
    <row r="108" ht="12.75" customHeight="1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</row>
    <row r="109" ht="12.75" customHeight="1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</row>
    <row r="110" ht="12.75" customHeight="1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</row>
    <row r="111" ht="12.75" customHeight="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</row>
    <row r="112" ht="12.75" customHeight="1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</row>
    <row r="113" ht="12.75" customHeight="1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</row>
    <row r="114" ht="12.75" customHeight="1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</row>
    <row r="115" ht="12.75" customHeight="1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</row>
    <row r="116" ht="12.75" customHeight="1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</row>
    <row r="117" ht="12.75" customHeight="1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</row>
    <row r="118" ht="12.75" customHeight="1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</row>
    <row r="119" ht="12.75" customHeight="1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</row>
    <row r="120" ht="12.75" customHeight="1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</row>
    <row r="121" ht="12.75" customHeight="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</row>
    <row r="122" ht="12.75" customHeigh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</row>
    <row r="123" ht="12.75" customHeight="1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</row>
    <row r="124" ht="12.7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</row>
    <row r="125" ht="12.75" customHeight="1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</row>
    <row r="126" ht="12.75" customHeight="1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</row>
    <row r="127" ht="12.75" customHeight="1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</row>
    <row r="128" ht="12.75" customHeight="1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</row>
    <row r="129" ht="12.75" customHeight="1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</row>
    <row r="130" ht="12.75" customHeight="1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</row>
    <row r="131" ht="12.75" customHeight="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</row>
    <row r="132" ht="12.75" customHeight="1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</row>
    <row r="133" ht="12.75" customHeight="1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</row>
    <row r="134" ht="12.75" customHeight="1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</row>
    <row r="135" ht="12.75" customHeight="1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</row>
    <row r="136" ht="12.75" customHeight="1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</row>
    <row r="137" ht="12.75" customHeight="1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</row>
    <row r="138" ht="12.75" customHeight="1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</row>
    <row r="139" ht="12.75" customHeight="1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</row>
    <row r="140" ht="12.75" customHeight="1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</row>
    <row r="141" ht="12.75" customHeigh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</row>
    <row r="142" ht="12.75" customHeight="1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</row>
    <row r="143" ht="12.75" customHeight="1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</row>
    <row r="144" ht="12.75" customHeight="1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</row>
    <row r="145" ht="12.75" customHeight="1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</row>
    <row r="146" ht="12.75" customHeight="1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</row>
    <row r="147" ht="12.75" customHeight="1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</row>
    <row r="148" ht="12.75" customHeight="1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</row>
    <row r="149" ht="12.75" customHeight="1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</row>
    <row r="150" ht="12.75" customHeight="1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</row>
    <row r="151" ht="12.75" customHeight="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</row>
    <row r="152" ht="12.75" customHeight="1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</row>
    <row r="153" ht="12.75" customHeight="1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</row>
    <row r="154" ht="12.75" customHeight="1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</row>
    <row r="155" ht="12.75" customHeight="1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</row>
    <row r="156" ht="12.75" customHeight="1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</row>
    <row r="157" ht="12.75" customHeight="1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</row>
    <row r="158" ht="12.75" customHeight="1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</row>
    <row r="159" ht="12.75" customHeight="1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</row>
    <row r="160" ht="12.75" customHeight="1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</row>
    <row r="161" ht="12.75" customHeight="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</row>
    <row r="162" ht="12.75" customHeight="1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</row>
    <row r="163" ht="12.75" customHeight="1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</row>
    <row r="164" ht="12.75" customHeigh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</row>
    <row r="165" ht="12.75" customHeight="1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</row>
    <row r="166" ht="12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</row>
    <row r="167" ht="12.75" customHeight="1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</row>
    <row r="168" ht="12.75" customHeight="1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</row>
    <row r="169" ht="12.75" customHeight="1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</row>
    <row r="170" ht="12.75" customHeight="1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</row>
    <row r="171" ht="12.75" customHeight="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</row>
    <row r="172" ht="12.75" customHeight="1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</row>
    <row r="173" ht="12.75" customHeight="1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</row>
    <row r="174" ht="12.75" customHeight="1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</row>
    <row r="175" ht="12.75" customHeight="1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</row>
    <row r="176" ht="12.75" customHeight="1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</row>
    <row r="177" ht="12.75" customHeight="1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</row>
    <row r="178" ht="12.75" customHeight="1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</row>
    <row r="179" ht="12.75" customHeight="1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</row>
    <row r="180" ht="12.75" customHeight="1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</row>
    <row r="181" ht="12.75" customHeight="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</row>
    <row r="182" ht="12.75" customHeight="1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</row>
    <row r="183" ht="12.75" customHeight="1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</row>
    <row r="184" ht="12.75" customHeight="1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</row>
    <row r="185" ht="12.75" customHeight="1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</row>
    <row r="186" ht="12.75" customHeight="1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</row>
    <row r="187" ht="12.75" customHeight="1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</row>
    <row r="188" ht="12.75" customHeight="1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</row>
    <row r="189" ht="12.75" customHeight="1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</row>
    <row r="190" ht="12.75" customHeight="1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</row>
    <row r="191" ht="12.75" customHeight="1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</row>
    <row r="192" ht="12.75" customHeight="1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</row>
    <row r="193" ht="12.75" customHeight="1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</row>
    <row r="194" ht="12.75" customHeight="1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</row>
    <row r="195" ht="12.75" customHeight="1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</row>
    <row r="196" ht="12.75" customHeight="1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</row>
    <row r="197" ht="12.75" customHeight="1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</row>
    <row r="198" ht="12.75" customHeight="1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</row>
    <row r="199" ht="12.75" customHeight="1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</row>
    <row r="200" ht="12.75" customHeight="1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</row>
    <row r="201" ht="12.75" customHeight="1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</row>
    <row r="202" ht="12.75" customHeight="1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</row>
    <row r="203" ht="12.75" customHeight="1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</row>
    <row r="204" ht="12.75" customHeight="1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</row>
    <row r="205" ht="12.75" customHeight="1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</row>
    <row r="206" ht="12.75" customHeight="1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</row>
    <row r="207" ht="12.75" customHeight="1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</row>
    <row r="208" ht="12.75" customHeight="1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</row>
    <row r="209" ht="12.75" customHeight="1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</row>
    <row r="210" ht="12.75" customHeight="1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</row>
    <row r="211" ht="12.75" customHeight="1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</row>
    <row r="212" ht="12.75" customHeight="1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</row>
    <row r="213" ht="12.75" customHeight="1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</row>
    <row r="214" ht="12.75" customHeight="1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</row>
    <row r="215" ht="12.75" customHeight="1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</row>
    <row r="216" ht="12.75" customHeight="1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</row>
    <row r="217" ht="12.75" customHeight="1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</row>
    <row r="218" ht="12.75" customHeight="1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</row>
    <row r="219" ht="12.75" customHeight="1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</row>
    <row r="220" ht="12.75" customHeight="1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</row>
    <row r="221" ht="12.75" customHeight="1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</row>
    <row r="222" ht="12.75" customHeight="1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</row>
    <row r="223" ht="12.75" customHeight="1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</row>
    <row r="224" ht="12.75" customHeight="1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</row>
    <row r="225" ht="12.75" customHeight="1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</row>
    <row r="226" ht="12.75" customHeight="1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</row>
    <row r="227" ht="12.75" customHeight="1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</row>
    <row r="228" ht="12.75" customHeight="1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</row>
    <row r="229" ht="12.75" customHeight="1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</row>
    <row r="230" ht="12.75" customHeight="1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</row>
    <row r="231" ht="12.75" customHeight="1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</row>
    <row r="232" ht="12.75" customHeight="1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</row>
    <row r="233" ht="15.75" customHeight="1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5:G5"/>
    <mergeCell ref="D6:G6"/>
    <mergeCell ref="L5:M5"/>
    <mergeCell ref="O7:O8"/>
    <mergeCell ref="D8:G8"/>
    <mergeCell ref="D9:G9"/>
    <mergeCell ref="A3:A9"/>
    <mergeCell ref="A11:A12"/>
    <mergeCell ref="B11:B12"/>
    <mergeCell ref="C11:C12"/>
    <mergeCell ref="D11:D12"/>
    <mergeCell ref="E11:E12"/>
    <mergeCell ref="F11:F12"/>
    <mergeCell ref="B32:C32"/>
    <mergeCell ref="G11:I11"/>
    <mergeCell ref="J11:L11"/>
    <mergeCell ref="M11:M12"/>
    <mergeCell ref="A1:M1"/>
    <mergeCell ref="A2:M2"/>
    <mergeCell ref="B3:C9"/>
    <mergeCell ref="D3:G3"/>
    <mergeCell ref="D4:G4"/>
    <mergeCell ref="D7:G7"/>
    <mergeCell ref="A10:M10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47.25"/>
    <col customWidth="1" min="3" max="3" width="11.75"/>
    <col customWidth="1" min="4" max="4" width="5.88"/>
    <col customWidth="1" min="5" max="5" width="14.25"/>
    <col customWidth="1" min="6" max="6" width="14.63"/>
    <col customWidth="1" min="7" max="7" width="14.0"/>
    <col customWidth="1" min="8" max="8" width="12.88"/>
    <col customWidth="1" min="9" max="9" width="12.5"/>
    <col customWidth="1" min="10" max="10" width="11.25"/>
    <col customWidth="1" min="11" max="29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16.5" customHeight="1">
      <c r="A3" s="8"/>
      <c r="B3" s="9"/>
      <c r="C3" s="10"/>
      <c r="D3" s="11" t="s">
        <v>0</v>
      </c>
      <c r="E3" s="6"/>
      <c r="F3" s="6"/>
      <c r="G3" s="7"/>
      <c r="H3" s="12"/>
      <c r="I3" s="13"/>
      <c r="J3" s="1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ht="12.75" customHeight="1">
      <c r="A4" s="14"/>
      <c r="B4" s="15"/>
      <c r="C4" s="16"/>
      <c r="D4" s="17" t="s">
        <v>1</v>
      </c>
      <c r="E4" s="6"/>
      <c r="F4" s="6"/>
      <c r="G4" s="7"/>
      <c r="H4" s="13"/>
      <c r="I4" s="13"/>
      <c r="J4" s="1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ht="12.75" customHeight="1">
      <c r="A5" s="14"/>
      <c r="B5" s="15"/>
      <c r="C5" s="16"/>
      <c r="D5" s="20" t="s">
        <v>3</v>
      </c>
      <c r="E5" s="6"/>
      <c r="F5" s="6"/>
      <c r="G5" s="7"/>
      <c r="H5" s="13"/>
      <c r="I5" s="13"/>
      <c r="J5" s="1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15.0" customHeight="1">
      <c r="A6" s="14"/>
      <c r="B6" s="15"/>
      <c r="C6" s="16"/>
      <c r="D6" s="23" t="s">
        <v>4</v>
      </c>
      <c r="E6" s="6"/>
      <c r="F6" s="6"/>
      <c r="G6" s="7"/>
      <c r="H6" s="24"/>
      <c r="I6" s="24"/>
      <c r="J6" s="2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ht="13.5" customHeight="1">
      <c r="A7" s="14"/>
      <c r="B7" s="15"/>
      <c r="C7" s="16"/>
      <c r="D7" s="28" t="s">
        <v>6</v>
      </c>
      <c r="E7" s="6"/>
      <c r="F7" s="6"/>
      <c r="G7" s="7"/>
      <c r="H7" s="24"/>
      <c r="I7" s="24"/>
      <c r="J7" s="2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ht="13.5" customHeight="1">
      <c r="A8" s="14"/>
      <c r="B8" s="15"/>
      <c r="C8" s="16"/>
      <c r="D8" s="32" t="s">
        <v>8</v>
      </c>
      <c r="E8" s="6"/>
      <c r="F8" s="6"/>
      <c r="G8" s="7"/>
      <c r="H8" s="33"/>
      <c r="I8" s="24"/>
      <c r="J8" s="1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ht="35.25" customHeight="1">
      <c r="A9" s="35"/>
      <c r="B9" s="36"/>
      <c r="C9" s="37"/>
      <c r="D9" s="38" t="s">
        <v>9</v>
      </c>
      <c r="E9" s="6"/>
      <c r="F9" s="6"/>
      <c r="G9" s="7"/>
      <c r="H9" s="13"/>
      <c r="I9" s="13"/>
      <c r="J9" s="1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ht="12.75" customHeight="1">
      <c r="A10" s="39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ht="15.0" customHeight="1">
      <c r="A11" s="97" t="s">
        <v>194</v>
      </c>
      <c r="B11" s="98"/>
      <c r="C11" s="98"/>
      <c r="D11" s="98"/>
      <c r="E11" s="98"/>
      <c r="F11" s="98"/>
      <c r="G11" s="98"/>
      <c r="H11" s="98"/>
      <c r="I11" s="98"/>
      <c r="J11" s="98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</row>
    <row r="12" ht="12.75" customHeight="1">
      <c r="A12" s="99"/>
      <c r="B12" s="99"/>
      <c r="C12" s="99"/>
      <c r="D12" s="100"/>
      <c r="E12" s="100"/>
      <c r="F12" s="101"/>
      <c r="G12" s="100"/>
      <c r="H12" s="100"/>
      <c r="I12" s="100"/>
      <c r="J12" s="10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</row>
    <row r="13">
      <c r="A13" s="102" t="s">
        <v>195</v>
      </c>
      <c r="B13" s="103" t="s">
        <v>56</v>
      </c>
      <c r="C13" s="104" t="s">
        <v>38</v>
      </c>
      <c r="D13" s="105"/>
      <c r="E13" s="105"/>
      <c r="F13" s="106"/>
      <c r="G13" s="107"/>
      <c r="H13" s="107"/>
      <c r="I13" s="107"/>
      <c r="J13" s="108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ht="15.75" customHeight="1">
      <c r="A14" s="109" t="s">
        <v>12</v>
      </c>
      <c r="B14" s="110" t="s">
        <v>10</v>
      </c>
      <c r="C14" s="110" t="s">
        <v>14</v>
      </c>
      <c r="D14" s="110" t="s">
        <v>196</v>
      </c>
      <c r="E14" s="110" t="s">
        <v>197</v>
      </c>
      <c r="F14" s="111" t="s">
        <v>20</v>
      </c>
      <c r="G14" s="110" t="s">
        <v>198</v>
      </c>
      <c r="H14" s="110" t="s">
        <v>197</v>
      </c>
      <c r="I14" s="111" t="s">
        <v>20</v>
      </c>
      <c r="J14" s="112" t="s">
        <v>199</v>
      </c>
      <c r="K14" s="113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ht="38.25" customHeight="1">
      <c r="A15" s="114" t="s">
        <v>200</v>
      </c>
      <c r="B15" s="115" t="s">
        <v>201</v>
      </c>
      <c r="C15" s="116" t="s">
        <v>95</v>
      </c>
      <c r="D15" s="117">
        <v>0.0582</v>
      </c>
      <c r="E15" s="118">
        <v>44.66</v>
      </c>
      <c r="F15" s="119">
        <v>0.0</v>
      </c>
      <c r="G15" s="118">
        <v>44.66</v>
      </c>
      <c r="H15" s="119">
        <f t="shared" ref="H15:H16" si="1">E15*D15</f>
        <v>2.599212</v>
      </c>
      <c r="I15" s="119">
        <f t="shared" ref="I15:I16" si="2">F15*D15</f>
        <v>0</v>
      </c>
      <c r="J15" s="120">
        <f t="shared" ref="J15:J16" si="3">G15*D15</f>
        <v>2.599212</v>
      </c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</row>
    <row r="16" ht="12.75" customHeight="1">
      <c r="A16" s="121" t="s">
        <v>202</v>
      </c>
      <c r="B16" s="122" t="s">
        <v>203</v>
      </c>
      <c r="C16" s="123" t="s">
        <v>14</v>
      </c>
      <c r="D16" s="124">
        <v>0.03</v>
      </c>
      <c r="E16" s="118">
        <v>8.43</v>
      </c>
      <c r="F16" s="118">
        <v>23.06</v>
      </c>
      <c r="G16" s="118">
        <v>31.49</v>
      </c>
      <c r="H16" s="119">
        <f t="shared" si="1"/>
        <v>0.2529</v>
      </c>
      <c r="I16" s="119">
        <f t="shared" si="2"/>
        <v>0.6918</v>
      </c>
      <c r="J16" s="120">
        <f t="shared" si="3"/>
        <v>0.9447</v>
      </c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</row>
    <row r="17" ht="12.75" customHeight="1">
      <c r="A17" s="125"/>
      <c r="B17" s="125"/>
      <c r="C17" s="126"/>
      <c r="D17" s="127" t="s">
        <v>204</v>
      </c>
      <c r="E17" s="128"/>
      <c r="F17" s="129"/>
      <c r="G17" s="128"/>
      <c r="H17" s="130">
        <f t="shared" ref="H17:J17" si="4">SUM(H15:H16)</f>
        <v>2.852112</v>
      </c>
      <c r="I17" s="130">
        <f t="shared" si="4"/>
        <v>0.6918</v>
      </c>
      <c r="J17" s="130">
        <f t="shared" si="4"/>
        <v>3.543912</v>
      </c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</row>
    <row r="18" ht="12.75" customHeight="1">
      <c r="A18" s="99"/>
      <c r="B18" s="99"/>
      <c r="C18" s="99"/>
      <c r="D18" s="100"/>
      <c r="E18" s="100"/>
      <c r="F18" s="101"/>
      <c r="G18" s="100"/>
      <c r="H18" s="100"/>
      <c r="I18" s="100"/>
      <c r="J18" s="100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</row>
    <row r="19" ht="12.75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</row>
    <row r="20" ht="12.75" customHeight="1">
      <c r="A20" s="97"/>
      <c r="B20" s="98"/>
      <c r="C20" s="98"/>
      <c r="D20" s="98"/>
      <c r="E20" s="98"/>
      <c r="F20" s="98"/>
      <c r="G20" s="98"/>
      <c r="H20" s="98"/>
      <c r="I20" s="98"/>
      <c r="J20" s="98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</row>
    <row r="21" ht="12.75" customHeight="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</row>
    <row r="22" ht="12.75" customHeight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</row>
    <row r="23" ht="12.75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</row>
    <row r="24" ht="12.75" customHeigh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</row>
    <row r="25" ht="12.75" customHeight="1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</row>
    <row r="26" ht="12.75" customHeight="1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</row>
    <row r="27" ht="12.75" customHeight="1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</row>
    <row r="28" ht="12.7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</row>
    <row r="29" ht="12.75" customHeight="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</row>
    <row r="30" ht="12.75" customHeight="1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</row>
    <row r="31" ht="12.75" customHeight="1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</row>
    <row r="32" ht="12.75" customHeight="1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</row>
    <row r="33" ht="12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</row>
    <row r="34" ht="12.7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</row>
    <row r="35" ht="12.75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</row>
    <row r="36" ht="12.75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</row>
    <row r="37" ht="12.75" customHeight="1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</row>
    <row r="38" ht="12.7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</row>
    <row r="39" ht="12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</row>
    <row r="40" ht="12.7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</row>
    <row r="41" ht="12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</row>
    <row r="42" ht="12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</row>
    <row r="43" ht="12.75" customHeigh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</row>
    <row r="44" ht="12.75" customHeight="1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</row>
    <row r="45" ht="12.75" customHeight="1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</row>
    <row r="46" ht="12.75" customHeight="1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</row>
    <row r="47" ht="12.75" customHeight="1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</row>
    <row r="48" ht="12.75" customHeight="1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</row>
    <row r="49" ht="12.75" customHeight="1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</row>
    <row r="50" ht="12.75" customHeight="1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</row>
    <row r="51" ht="12.75" customHeight="1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</row>
    <row r="52" ht="12.75" customHeight="1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</row>
    <row r="53" ht="12.75" customHeight="1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</row>
    <row r="54" ht="12.75" customHeigh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</row>
    <row r="55" ht="12.75" customHeigh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</row>
    <row r="56" ht="12.75" customHeight="1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</row>
    <row r="57" ht="12.75" customHeight="1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</row>
    <row r="58" ht="12.75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</row>
    <row r="59" ht="12.75" customHeight="1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</row>
    <row r="60" ht="12.75" customHeight="1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</row>
    <row r="61" ht="12.75" customHeight="1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</row>
    <row r="62" ht="12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</row>
    <row r="63" ht="12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</row>
    <row r="64" ht="12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</row>
    <row r="65" ht="12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</row>
    <row r="66" ht="12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</row>
    <row r="67" ht="12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</row>
    <row r="68" ht="12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</row>
    <row r="69" ht="12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</row>
    <row r="70" ht="12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</row>
    <row r="71" ht="12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</row>
    <row r="72" ht="12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</row>
    <row r="73" ht="12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</row>
    <row r="74" ht="12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</row>
    <row r="75" ht="12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</row>
    <row r="76" ht="12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</row>
    <row r="77" ht="12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</row>
    <row r="78" ht="12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</row>
    <row r="79" ht="12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</row>
    <row r="80" ht="12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</row>
    <row r="81" ht="12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</row>
    <row r="82" ht="12.75" customHeight="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</row>
    <row r="83" ht="12.75" customHeight="1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</row>
    <row r="84" ht="12.75" customHeight="1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</row>
    <row r="85" ht="12.7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</row>
    <row r="86" ht="12.75" customHeight="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</row>
    <row r="87" ht="12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</row>
    <row r="88" ht="12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</row>
    <row r="89" ht="12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</row>
    <row r="90" ht="12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</row>
    <row r="91" ht="12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</row>
    <row r="92" ht="12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</row>
    <row r="93" ht="12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</row>
    <row r="94" ht="12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</row>
    <row r="95" ht="12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</row>
    <row r="96" ht="12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</row>
    <row r="97" ht="12.75" customHeight="1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</row>
    <row r="98" ht="12.75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</row>
    <row r="99" ht="12.75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</row>
    <row r="100" ht="12.75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</row>
    <row r="101" ht="12.75" customHeight="1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</row>
    <row r="102" ht="12.75" customHeight="1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</row>
    <row r="103" ht="12.75" customHeight="1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</row>
    <row r="104" ht="12.75" customHeight="1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</row>
    <row r="105" ht="12.75" customHeight="1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</row>
    <row r="106" ht="12.75" customHeight="1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</row>
    <row r="107" ht="12.75" customHeight="1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</row>
    <row r="108" ht="12.75" customHeight="1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</row>
    <row r="109" ht="12.75" customHeight="1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</row>
    <row r="110" ht="12.75" customHeight="1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</row>
    <row r="111" ht="12.75" customHeight="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</row>
    <row r="112" ht="12.75" customHeight="1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</row>
    <row r="113" ht="12.75" customHeight="1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</row>
    <row r="114" ht="12.75" customHeight="1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</row>
    <row r="115" ht="12.75" customHeight="1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</row>
    <row r="116" ht="12.75" customHeight="1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</row>
    <row r="117" ht="12.75" customHeight="1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</row>
    <row r="118" ht="12.75" customHeight="1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</row>
    <row r="119" ht="12.75" customHeight="1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</row>
    <row r="120" ht="12.75" customHeight="1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</row>
    <row r="121" ht="12.75" customHeight="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</row>
    <row r="122" ht="12.75" customHeigh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</row>
    <row r="123" ht="12.75" customHeight="1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</row>
    <row r="124" ht="12.7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</row>
    <row r="125" ht="12.75" customHeight="1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</row>
    <row r="126" ht="12.75" customHeight="1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</row>
    <row r="127" ht="12.75" customHeight="1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</row>
    <row r="128" ht="12.75" customHeight="1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</row>
    <row r="129" ht="12.75" customHeight="1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</row>
    <row r="130" ht="12.75" customHeight="1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</row>
    <row r="131" ht="12.75" customHeight="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</row>
    <row r="132" ht="12.75" customHeight="1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</row>
    <row r="133" ht="12.75" customHeight="1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</row>
    <row r="134" ht="12.75" customHeight="1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</row>
    <row r="135" ht="12.75" customHeight="1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</row>
    <row r="136" ht="12.75" customHeight="1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</row>
    <row r="137" ht="12.75" customHeight="1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</row>
    <row r="138" ht="12.75" customHeight="1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</row>
    <row r="139" ht="12.75" customHeight="1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</row>
    <row r="140" ht="12.75" customHeight="1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</row>
    <row r="141" ht="12.75" customHeigh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</row>
    <row r="142" ht="12.75" customHeight="1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</row>
    <row r="143" ht="12.75" customHeight="1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</row>
    <row r="144" ht="12.75" customHeight="1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</row>
    <row r="145" ht="12.75" customHeight="1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</row>
    <row r="146" ht="12.75" customHeight="1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</row>
    <row r="147" ht="12.75" customHeight="1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</row>
    <row r="148" ht="12.75" customHeight="1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</row>
    <row r="149" ht="12.75" customHeight="1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</row>
    <row r="150" ht="12.75" customHeight="1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</row>
    <row r="151" ht="12.75" customHeight="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</row>
    <row r="152" ht="12.75" customHeight="1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</row>
    <row r="153" ht="12.75" customHeight="1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</row>
    <row r="154" ht="12.75" customHeight="1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</row>
    <row r="155" ht="12.75" customHeight="1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</row>
    <row r="156" ht="12.75" customHeight="1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</row>
    <row r="157" ht="12.75" customHeight="1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</row>
    <row r="158" ht="12.75" customHeight="1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</row>
    <row r="159" ht="12.75" customHeight="1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</row>
    <row r="160" ht="12.75" customHeight="1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</row>
    <row r="161" ht="12.75" customHeight="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</row>
    <row r="162" ht="12.75" customHeight="1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</row>
    <row r="163" ht="12.75" customHeight="1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</row>
    <row r="164" ht="12.75" customHeigh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</row>
    <row r="165" ht="12.75" customHeight="1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</row>
    <row r="166" ht="12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</row>
    <row r="167" ht="12.75" customHeight="1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</row>
    <row r="168" ht="12.75" customHeight="1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</row>
    <row r="169" ht="12.75" customHeight="1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</row>
    <row r="170" ht="12.75" customHeight="1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</row>
    <row r="171" ht="12.75" customHeight="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</row>
    <row r="172" ht="12.75" customHeight="1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</row>
    <row r="173" ht="12.75" customHeight="1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</row>
    <row r="174" ht="12.75" customHeight="1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</row>
    <row r="175" ht="12.75" customHeight="1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</row>
    <row r="176" ht="12.75" customHeight="1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</row>
    <row r="177" ht="12.75" customHeight="1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</row>
    <row r="178" ht="12.75" customHeight="1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</row>
    <row r="179" ht="12.75" customHeight="1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</row>
    <row r="180" ht="12.75" customHeight="1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</row>
    <row r="181" ht="12.75" customHeight="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</row>
    <row r="182" ht="15.75" customHeight="1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</row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</sheetData>
  <mergeCells count="14">
    <mergeCell ref="D6:G6"/>
    <mergeCell ref="D7:G7"/>
    <mergeCell ref="D8:G8"/>
    <mergeCell ref="D9:G9"/>
    <mergeCell ref="A10:J10"/>
    <mergeCell ref="A11:J11"/>
    <mergeCell ref="A20:J20"/>
    <mergeCell ref="A1:J1"/>
    <mergeCell ref="A2:J2"/>
    <mergeCell ref="A3:A9"/>
    <mergeCell ref="B3:C9"/>
    <mergeCell ref="D3:G3"/>
    <mergeCell ref="D4:G4"/>
    <mergeCell ref="D5:G5"/>
  </mergeCells>
  <printOptions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9.0"/>
    <col customWidth="1" min="4" max="8" width="14.38"/>
    <col customWidth="1" min="9" max="9" width="7.75"/>
    <col customWidth="1" min="10" max="16" width="14.38"/>
    <col customWidth="1" min="17" max="22" width="8.63"/>
  </cols>
  <sheetData>
    <row r="1">
      <c r="A1" s="131"/>
      <c r="B1" s="2"/>
      <c r="C1" s="2"/>
      <c r="D1" s="2"/>
      <c r="E1" s="2"/>
      <c r="F1" s="2"/>
      <c r="G1" s="2"/>
      <c r="H1" s="2"/>
      <c r="I1" s="132"/>
      <c r="J1" s="132"/>
      <c r="K1" s="132"/>
      <c r="L1" s="132"/>
      <c r="M1" s="132"/>
      <c r="N1" s="132"/>
      <c r="O1" s="132"/>
      <c r="P1" s="132"/>
    </row>
    <row r="2">
      <c r="A2" s="133"/>
      <c r="B2" s="133"/>
      <c r="C2" s="133"/>
      <c r="D2" s="133"/>
      <c r="E2" s="133"/>
      <c r="F2" s="133"/>
      <c r="G2" s="134"/>
      <c r="H2" s="134"/>
      <c r="I2" s="132"/>
      <c r="J2" s="132"/>
      <c r="K2" s="132"/>
      <c r="L2" s="132"/>
      <c r="M2" s="132"/>
      <c r="N2" s="132"/>
      <c r="O2" s="132"/>
      <c r="P2" s="132"/>
    </row>
    <row r="3" ht="15.0" customHeight="1">
      <c r="A3" s="133"/>
      <c r="B3" s="135"/>
      <c r="C3" s="11" t="s">
        <v>0</v>
      </c>
      <c r="D3" s="6"/>
      <c r="E3" s="6"/>
      <c r="F3" s="7"/>
      <c r="G3" s="136"/>
      <c r="H3" s="136"/>
      <c r="I3" s="132"/>
      <c r="J3" s="132"/>
      <c r="K3" s="132"/>
      <c r="L3" s="132"/>
      <c r="M3" s="132"/>
      <c r="N3" s="132"/>
      <c r="O3" s="132"/>
      <c r="P3" s="132"/>
    </row>
    <row r="4" ht="15.0" customHeight="1">
      <c r="A4" s="133"/>
      <c r="B4" s="14"/>
      <c r="C4" s="17" t="s">
        <v>1</v>
      </c>
      <c r="D4" s="6"/>
      <c r="E4" s="6"/>
      <c r="F4" s="7"/>
      <c r="G4" s="137"/>
      <c r="H4" s="137"/>
      <c r="I4" s="132"/>
      <c r="J4" s="132"/>
      <c r="K4" s="132"/>
      <c r="L4" s="132"/>
      <c r="M4" s="132"/>
      <c r="N4" s="132"/>
      <c r="O4" s="132"/>
      <c r="P4" s="132"/>
    </row>
    <row r="5" ht="15.0" customHeight="1">
      <c r="A5" s="133"/>
      <c r="B5" s="14"/>
      <c r="C5" s="20" t="s">
        <v>3</v>
      </c>
      <c r="D5" s="6"/>
      <c r="E5" s="6"/>
      <c r="F5" s="7"/>
      <c r="G5" s="136"/>
      <c r="H5" s="136"/>
      <c r="I5" s="132"/>
      <c r="J5" s="132"/>
      <c r="K5" s="132"/>
      <c r="L5" s="132"/>
      <c r="M5" s="132"/>
      <c r="N5" s="132"/>
      <c r="O5" s="132"/>
      <c r="P5" s="132"/>
    </row>
    <row r="6" ht="15.0" customHeight="1">
      <c r="A6" s="133"/>
      <c r="B6" s="14"/>
      <c r="C6" s="23" t="s">
        <v>4</v>
      </c>
      <c r="D6" s="6"/>
      <c r="E6" s="6"/>
      <c r="F6" s="7"/>
      <c r="G6" s="138"/>
      <c r="H6" s="138"/>
      <c r="I6" s="132"/>
      <c r="J6" s="132"/>
      <c r="K6" s="132"/>
      <c r="L6" s="132"/>
      <c r="M6" s="132"/>
      <c r="N6" s="132"/>
      <c r="O6" s="132"/>
      <c r="P6" s="132"/>
    </row>
    <row r="7" ht="15.0" customHeight="1">
      <c r="A7" s="133"/>
      <c r="B7" s="14"/>
      <c r="C7" s="28" t="s">
        <v>6</v>
      </c>
      <c r="D7" s="6"/>
      <c r="E7" s="6"/>
      <c r="F7" s="7"/>
      <c r="G7" s="139"/>
      <c r="H7" s="139"/>
      <c r="I7" s="132"/>
      <c r="J7" s="132"/>
      <c r="K7" s="132"/>
      <c r="L7" s="132"/>
      <c r="M7" s="132"/>
      <c r="N7" s="132"/>
      <c r="O7" s="132"/>
      <c r="P7" s="132"/>
    </row>
    <row r="8" ht="15.0" customHeight="1">
      <c r="A8" s="133"/>
      <c r="B8" s="35"/>
      <c r="C8" s="32" t="s">
        <v>8</v>
      </c>
      <c r="D8" s="6"/>
      <c r="E8" s="6"/>
      <c r="F8" s="7"/>
      <c r="G8" s="140"/>
      <c r="H8" s="140"/>
      <c r="I8" s="132"/>
      <c r="J8" s="132"/>
      <c r="K8" s="132"/>
      <c r="L8" s="132"/>
      <c r="M8" s="132"/>
      <c r="N8" s="132"/>
      <c r="O8" s="132"/>
      <c r="P8" s="132"/>
    </row>
    <row r="9" ht="37.5" customHeight="1">
      <c r="A9" s="133"/>
      <c r="B9" s="141"/>
      <c r="C9" s="38" t="s">
        <v>9</v>
      </c>
      <c r="D9" s="6"/>
      <c r="E9" s="6"/>
      <c r="F9" s="7"/>
      <c r="G9" s="142"/>
      <c r="H9" s="142"/>
      <c r="I9" s="132"/>
      <c r="J9" s="132"/>
      <c r="K9" s="132"/>
      <c r="L9" s="132"/>
      <c r="M9" s="132"/>
      <c r="N9" s="132"/>
      <c r="O9" s="132"/>
      <c r="P9" s="132"/>
    </row>
    <row r="10">
      <c r="A10" s="143"/>
      <c r="B10" s="8"/>
      <c r="C10" s="144"/>
      <c r="D10" s="143"/>
      <c r="E10" s="143"/>
      <c r="F10" s="143"/>
      <c r="G10" s="134"/>
      <c r="H10" s="134"/>
      <c r="I10" s="132"/>
      <c r="J10" s="132"/>
      <c r="K10" s="132"/>
      <c r="L10" s="132"/>
      <c r="M10" s="132"/>
      <c r="N10" s="132"/>
      <c r="O10" s="132"/>
      <c r="P10" s="132"/>
    </row>
    <row r="11" ht="15.0" customHeight="1">
      <c r="A11" s="145" t="s">
        <v>205</v>
      </c>
      <c r="B11" s="46"/>
      <c r="C11" s="46"/>
      <c r="D11" s="46"/>
      <c r="E11" s="46"/>
      <c r="F11" s="46"/>
      <c r="G11" s="46"/>
      <c r="H11" s="47"/>
      <c r="I11" s="132"/>
      <c r="J11" s="132"/>
      <c r="K11" s="132"/>
      <c r="L11" s="132"/>
      <c r="M11" s="132"/>
      <c r="N11" s="132"/>
      <c r="O11" s="132"/>
      <c r="P11" s="132"/>
    </row>
    <row r="12" ht="15.0" customHeight="1">
      <c r="A12" s="146"/>
      <c r="B12" s="147" t="s">
        <v>206</v>
      </c>
      <c r="C12" s="148"/>
      <c r="D12" s="148"/>
      <c r="E12" s="149" t="s">
        <v>207</v>
      </c>
      <c r="F12" s="47"/>
      <c r="G12" s="149" t="s">
        <v>208</v>
      </c>
      <c r="H12" s="47"/>
      <c r="I12" s="150"/>
      <c r="J12" s="150"/>
      <c r="K12" s="150"/>
      <c r="L12" s="150"/>
      <c r="M12" s="150"/>
      <c r="N12" s="150"/>
      <c r="O12" s="150"/>
      <c r="P12" s="150"/>
      <c r="Q12" s="151"/>
      <c r="R12" s="151"/>
      <c r="S12" s="151"/>
      <c r="T12" s="151"/>
      <c r="U12" s="151"/>
      <c r="V12" s="151"/>
    </row>
    <row r="13">
      <c r="A13" s="51"/>
      <c r="B13" s="51"/>
      <c r="C13" s="152" t="s">
        <v>209</v>
      </c>
      <c r="D13" s="152" t="s">
        <v>210</v>
      </c>
      <c r="E13" s="153" t="s">
        <v>210</v>
      </c>
      <c r="F13" s="152" t="s">
        <v>211</v>
      </c>
      <c r="G13" s="153" t="s">
        <v>210</v>
      </c>
      <c r="H13" s="152" t="s">
        <v>211</v>
      </c>
      <c r="I13" s="150"/>
      <c r="J13" s="150"/>
      <c r="K13" s="150"/>
      <c r="L13" s="150"/>
      <c r="M13" s="150"/>
      <c r="N13" s="150"/>
      <c r="O13" s="150"/>
      <c r="P13" s="150"/>
      <c r="Q13" s="151"/>
      <c r="R13" s="151"/>
      <c r="S13" s="151"/>
      <c r="T13" s="151"/>
      <c r="U13" s="151"/>
      <c r="V13" s="151"/>
    </row>
    <row r="14">
      <c r="A14" s="154" t="s">
        <v>23</v>
      </c>
      <c r="B14" s="155" t="str">
        <f>VLOOKUP(A14,'ORÇAMENTO'!A13:M23,2,0)</f>
        <v>REDE DE DISTRIBUIÇÃO AÉREA</v>
      </c>
      <c r="C14" s="156">
        <f>VLOOKUP(A14,'ORÇAMENTO'!$A$2:$M$851,13,FALSE())</f>
        <v>51445.73</v>
      </c>
      <c r="D14" s="157">
        <f t="shared" ref="D14:D16" si="1">C14/$C$16</f>
        <v>0.4426693846</v>
      </c>
      <c r="E14" s="158">
        <v>1.0</v>
      </c>
      <c r="F14" s="159">
        <f t="shared" ref="F14:F15" si="2">E14*C14</f>
        <v>51445.73</v>
      </c>
      <c r="G14" s="158">
        <v>0.0</v>
      </c>
      <c r="H14" s="159">
        <f t="shared" ref="H14:H15" si="3">G14*C14</f>
        <v>0</v>
      </c>
      <c r="I14" s="160"/>
      <c r="J14" s="132"/>
      <c r="K14" s="132"/>
      <c r="L14" s="132"/>
      <c r="M14" s="132"/>
      <c r="N14" s="132"/>
      <c r="O14" s="132"/>
      <c r="P14" s="132"/>
    </row>
    <row r="15">
      <c r="A15" s="154" t="s">
        <v>79</v>
      </c>
      <c r="B15" s="155" t="str">
        <f>VLOOKUP(A15,'ORÇAMENTO'!$A$2:$M$837,2,FALSE())</f>
        <v>ALIMENTAÇÃO ELÉTRICA DO BLOCO</v>
      </c>
      <c r="C15" s="156">
        <f>VLOOKUP(A15,'ORÇAMENTO'!$A$2:$M$851,13,FALSE())</f>
        <v>64771.32</v>
      </c>
      <c r="D15" s="157">
        <f t="shared" si="1"/>
        <v>0.5573306154</v>
      </c>
      <c r="E15" s="161">
        <v>0.0</v>
      </c>
      <c r="F15" s="159">
        <f t="shared" si="2"/>
        <v>0</v>
      </c>
      <c r="G15" s="161">
        <v>1.0</v>
      </c>
      <c r="H15" s="159">
        <f t="shared" si="3"/>
        <v>64771.32</v>
      </c>
      <c r="I15" s="160"/>
      <c r="J15" s="132"/>
      <c r="K15" s="132"/>
      <c r="L15" s="132"/>
      <c r="M15" s="132"/>
      <c r="N15" s="132"/>
      <c r="O15" s="132"/>
      <c r="P15" s="132"/>
    </row>
    <row r="16" ht="15.75" customHeight="1">
      <c r="A16" s="154"/>
      <c r="B16" s="162" t="s">
        <v>21</v>
      </c>
      <c r="C16" s="163">
        <f>SUM(C14:C15)</f>
        <v>116217.05</v>
      </c>
      <c r="D16" s="157">
        <f t="shared" si="1"/>
        <v>1</v>
      </c>
      <c r="E16" s="164"/>
      <c r="F16" s="159"/>
      <c r="G16" s="164"/>
      <c r="H16" s="159"/>
      <c r="I16" s="132"/>
      <c r="J16" s="132"/>
      <c r="K16" s="132"/>
      <c r="L16" s="132"/>
      <c r="M16" s="132"/>
      <c r="N16" s="132"/>
      <c r="O16" s="132"/>
      <c r="P16" s="132"/>
    </row>
    <row r="17" ht="9.0" customHeight="1">
      <c r="A17" s="165"/>
      <c r="B17" s="166"/>
      <c r="C17" s="166"/>
      <c r="D17" s="166"/>
      <c r="E17" s="166"/>
      <c r="F17" s="167"/>
      <c r="G17" s="166"/>
      <c r="H17" s="167"/>
      <c r="I17" s="132"/>
      <c r="J17" s="132"/>
      <c r="K17" s="132"/>
      <c r="L17" s="132"/>
      <c r="M17" s="132"/>
      <c r="N17" s="132"/>
      <c r="O17" s="132"/>
      <c r="P17" s="132"/>
    </row>
    <row r="18" ht="15.75" customHeight="1">
      <c r="A18" s="168"/>
      <c r="B18" s="169"/>
      <c r="C18" s="170"/>
      <c r="D18" s="171" t="s">
        <v>212</v>
      </c>
      <c r="E18" s="172">
        <f>SUM(F14:F15)</f>
        <v>51445.73</v>
      </c>
      <c r="F18" s="47"/>
      <c r="G18" s="172">
        <f>SUM(H14:H15)</f>
        <v>64771.32</v>
      </c>
      <c r="H18" s="47"/>
      <c r="I18" s="132"/>
      <c r="J18" s="132"/>
      <c r="K18" s="132"/>
      <c r="L18" s="132"/>
      <c r="M18" s="132"/>
      <c r="N18" s="132"/>
      <c r="O18" s="132"/>
      <c r="P18" s="132"/>
    </row>
    <row r="19" ht="15.75" customHeight="1">
      <c r="A19" s="168"/>
      <c r="B19" s="169"/>
      <c r="C19" s="173"/>
      <c r="D19" s="171" t="s">
        <v>213</v>
      </c>
      <c r="E19" s="174">
        <f>SUM(E18/$C$16)</f>
        <v>0.4426693846</v>
      </c>
      <c r="F19" s="47"/>
      <c r="G19" s="174">
        <f>SUM(G18/$C$16)</f>
        <v>0.5573306154</v>
      </c>
      <c r="H19" s="47"/>
      <c r="I19" s="132"/>
      <c r="J19" s="132"/>
      <c r="K19" s="132"/>
      <c r="L19" s="132"/>
      <c r="M19" s="132"/>
      <c r="N19" s="132"/>
      <c r="O19" s="132"/>
      <c r="P19" s="132"/>
    </row>
    <row r="20" ht="15.75" customHeight="1">
      <c r="A20" s="168"/>
      <c r="B20" s="169"/>
      <c r="C20" s="170"/>
      <c r="D20" s="171" t="s">
        <v>214</v>
      </c>
      <c r="E20" s="172">
        <f t="shared" ref="E20:E21" si="4">E18</f>
        <v>51445.73</v>
      </c>
      <c r="F20" s="47"/>
      <c r="G20" s="172">
        <f t="shared" ref="G20:G21" si="5">G18+E20</f>
        <v>116217.05</v>
      </c>
      <c r="H20" s="47"/>
      <c r="I20" s="132"/>
      <c r="J20" s="132"/>
      <c r="K20" s="132"/>
      <c r="L20" s="132"/>
      <c r="M20" s="132"/>
      <c r="N20" s="132"/>
      <c r="O20" s="132"/>
      <c r="P20" s="132"/>
    </row>
    <row r="21" ht="15.75" customHeight="1">
      <c r="A21" s="168"/>
      <c r="B21" s="169"/>
      <c r="C21" s="170"/>
      <c r="D21" s="171" t="s">
        <v>215</v>
      </c>
      <c r="E21" s="174">
        <f t="shared" si="4"/>
        <v>0.4426693846</v>
      </c>
      <c r="F21" s="47"/>
      <c r="G21" s="174">
        <f t="shared" si="5"/>
        <v>1</v>
      </c>
      <c r="H21" s="47"/>
      <c r="I21" s="132"/>
      <c r="J21" s="132"/>
      <c r="K21" s="132"/>
      <c r="L21" s="132"/>
      <c r="M21" s="132"/>
      <c r="N21" s="132"/>
      <c r="O21" s="132"/>
      <c r="P21" s="132"/>
    </row>
    <row r="22" ht="15.75" customHeight="1">
      <c r="A22" s="175"/>
      <c r="B22" s="175"/>
      <c r="C22" s="175"/>
      <c r="D22" s="175"/>
      <c r="E22" s="175"/>
      <c r="F22" s="175"/>
      <c r="G22" s="175"/>
      <c r="H22" s="175"/>
      <c r="I22" s="132"/>
      <c r="J22" s="132"/>
      <c r="K22" s="132"/>
      <c r="L22" s="132"/>
      <c r="M22" s="132"/>
      <c r="N22" s="132"/>
      <c r="O22" s="132"/>
      <c r="P22" s="132"/>
    </row>
    <row r="23" ht="15.75" customHeight="1">
      <c r="A23" s="131"/>
      <c r="B23" s="2"/>
      <c r="C23" s="2"/>
      <c r="D23" s="2"/>
      <c r="E23" s="2"/>
      <c r="F23" s="2"/>
      <c r="G23" s="176"/>
      <c r="H23" s="17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3">
    <mergeCell ref="A11:H11"/>
    <mergeCell ref="A12:A13"/>
    <mergeCell ref="B12:B13"/>
    <mergeCell ref="E12:F12"/>
    <mergeCell ref="G12:H12"/>
    <mergeCell ref="A1:H1"/>
    <mergeCell ref="B3:B8"/>
    <mergeCell ref="C3:F3"/>
    <mergeCell ref="C4:F4"/>
    <mergeCell ref="C5:F5"/>
    <mergeCell ref="C6:F6"/>
    <mergeCell ref="C7:F7"/>
    <mergeCell ref="E20:F20"/>
    <mergeCell ref="E21:F21"/>
    <mergeCell ref="G21:H21"/>
    <mergeCell ref="A23:F23"/>
    <mergeCell ref="C8:F8"/>
    <mergeCell ref="C9:F9"/>
    <mergeCell ref="E18:F18"/>
    <mergeCell ref="G18:H18"/>
    <mergeCell ref="E19:F19"/>
    <mergeCell ref="G19:H19"/>
    <mergeCell ref="G20:H20"/>
  </mergeCells>
  <conditionalFormatting sqref="I14:I15">
    <cfRule type="cellIs" dxfId="0" priority="1" operator="equal">
      <formula>"100%"</formula>
    </cfRule>
  </conditionalFormatting>
  <printOptions horizontalCentered="1"/>
  <pageMargins bottom="0.75" footer="0.0" header="0.0" left="0.7" right="0.7" top="0.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</cols>
  <sheetData>
    <row r="1">
      <c r="A1" s="177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178"/>
      <c r="B2" s="179"/>
      <c r="C2" s="179"/>
      <c r="D2" s="180"/>
      <c r="E2" s="180"/>
      <c r="F2" s="180"/>
      <c r="G2" s="180"/>
      <c r="H2" s="181"/>
      <c r="I2" s="182"/>
      <c r="J2" s="182"/>
      <c r="K2" s="182"/>
      <c r="L2" s="183"/>
      <c r="M2" s="183"/>
    </row>
    <row r="3" ht="15.0" customHeight="1">
      <c r="A3" s="184"/>
      <c r="B3" s="185"/>
      <c r="C3" s="10"/>
      <c r="D3" s="11" t="s">
        <v>0</v>
      </c>
      <c r="E3" s="6"/>
      <c r="F3" s="6"/>
      <c r="G3" s="7"/>
      <c r="H3" s="181"/>
      <c r="I3" s="168"/>
      <c r="J3" s="168"/>
      <c r="K3" s="168"/>
      <c r="L3" s="132"/>
      <c r="M3" s="132"/>
    </row>
    <row r="4" ht="15.0" customHeight="1">
      <c r="A4" s="14"/>
      <c r="B4" s="15"/>
      <c r="C4" s="16"/>
      <c r="D4" s="17" t="s">
        <v>1</v>
      </c>
      <c r="E4" s="6"/>
      <c r="F4" s="6"/>
      <c r="G4" s="7"/>
      <c r="H4" s="181"/>
      <c r="I4" s="168"/>
      <c r="J4" s="168"/>
      <c r="K4" s="168"/>
      <c r="L4" s="186"/>
      <c r="M4" s="187"/>
    </row>
    <row r="5" ht="15.0" customHeight="1">
      <c r="A5" s="14"/>
      <c r="B5" s="15"/>
      <c r="C5" s="16"/>
      <c r="D5" s="20" t="s">
        <v>3</v>
      </c>
      <c r="E5" s="6"/>
      <c r="F5" s="6"/>
      <c r="G5" s="7"/>
      <c r="H5" s="181"/>
      <c r="I5" s="168"/>
      <c r="J5" s="168"/>
      <c r="K5" s="168"/>
      <c r="L5" s="188"/>
    </row>
    <row r="6" ht="15.0" customHeight="1">
      <c r="A6" s="14"/>
      <c r="B6" s="15"/>
      <c r="C6" s="16"/>
      <c r="D6" s="23" t="s">
        <v>4</v>
      </c>
      <c r="E6" s="6"/>
      <c r="F6" s="6"/>
      <c r="G6" s="7"/>
      <c r="H6" s="181"/>
      <c r="I6" s="169"/>
      <c r="J6" s="189"/>
      <c r="K6" s="189"/>
      <c r="L6" s="190"/>
      <c r="M6" s="191"/>
    </row>
    <row r="7" ht="15.0" customHeight="1">
      <c r="A7" s="14"/>
      <c r="B7" s="15"/>
      <c r="C7" s="16"/>
      <c r="D7" s="28" t="s">
        <v>6</v>
      </c>
      <c r="E7" s="6"/>
      <c r="F7" s="6"/>
      <c r="G7" s="7"/>
      <c r="H7" s="181"/>
      <c r="I7" s="169"/>
      <c r="J7" s="189"/>
      <c r="K7" s="189"/>
      <c r="L7" s="190"/>
      <c r="M7" s="192"/>
    </row>
    <row r="8" ht="34.5" customHeight="1">
      <c r="A8" s="35"/>
      <c r="B8" s="15"/>
      <c r="C8" s="16"/>
      <c r="D8" s="32" t="s">
        <v>8</v>
      </c>
      <c r="E8" s="6"/>
      <c r="F8" s="6"/>
      <c r="G8" s="7"/>
      <c r="H8" s="181"/>
      <c r="I8" s="169"/>
      <c r="J8" s="168"/>
      <c r="K8" s="168"/>
      <c r="L8" s="132"/>
      <c r="M8" s="132"/>
    </row>
    <row r="9" ht="42.0" customHeight="1">
      <c r="A9" s="193"/>
      <c r="B9" s="36"/>
      <c r="C9" s="37"/>
      <c r="D9" s="194" t="s">
        <v>216</v>
      </c>
      <c r="E9" s="6"/>
      <c r="F9" s="6"/>
      <c r="G9" s="7"/>
      <c r="H9" s="193"/>
      <c r="I9" s="193"/>
      <c r="J9" s="193"/>
      <c r="K9" s="193"/>
    </row>
    <row r="10">
      <c r="A10" s="193"/>
      <c r="B10" s="179"/>
      <c r="C10" s="179"/>
      <c r="D10" s="195"/>
      <c r="E10" s="195"/>
      <c r="F10" s="195"/>
      <c r="G10" s="195"/>
      <c r="H10" s="193"/>
      <c r="I10" s="193"/>
      <c r="J10" s="193"/>
      <c r="K10" s="193"/>
    </row>
    <row r="11">
      <c r="A11" s="177" t="s">
        <v>217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196" t="s">
        <v>218</v>
      </c>
      <c r="B12" s="46"/>
      <c r="C12" s="46"/>
      <c r="D12" s="46"/>
      <c r="E12" s="46"/>
      <c r="F12" s="46"/>
      <c r="G12" s="46"/>
      <c r="H12" s="46"/>
      <c r="I12" s="46"/>
      <c r="J12" s="46"/>
      <c r="K12" s="47"/>
    </row>
    <row r="13">
      <c r="A13" s="197" t="s">
        <v>10</v>
      </c>
      <c r="B13" s="198" t="s">
        <v>219</v>
      </c>
      <c r="C13" s="199"/>
      <c r="D13" s="200"/>
      <c r="E13" s="197" t="s">
        <v>220</v>
      </c>
      <c r="F13" s="197" t="s">
        <v>221</v>
      </c>
      <c r="G13" s="197" t="s">
        <v>222</v>
      </c>
      <c r="H13" s="197" t="s">
        <v>223</v>
      </c>
      <c r="I13" s="196" t="s">
        <v>224</v>
      </c>
      <c r="J13" s="46"/>
      <c r="K13" s="47"/>
    </row>
    <row r="14">
      <c r="A14" s="51"/>
      <c r="B14" s="201"/>
      <c r="C14" s="98"/>
      <c r="D14" s="202"/>
      <c r="E14" s="51"/>
      <c r="F14" s="51"/>
      <c r="G14" s="51"/>
      <c r="H14" s="51"/>
      <c r="I14" s="203" t="s">
        <v>225</v>
      </c>
      <c r="J14" s="203" t="s">
        <v>226</v>
      </c>
      <c r="K14" s="203" t="s">
        <v>227</v>
      </c>
    </row>
    <row r="15">
      <c r="A15" s="204">
        <v>1.0</v>
      </c>
      <c r="B15" s="205" t="s">
        <v>228</v>
      </c>
      <c r="C15" s="46"/>
      <c r="D15" s="47"/>
      <c r="E15" s="206"/>
      <c r="F15" s="207">
        <v>0.03</v>
      </c>
      <c r="G15" s="206"/>
      <c r="H15" s="204" t="s">
        <v>229</v>
      </c>
      <c r="I15" s="208">
        <v>0.03</v>
      </c>
      <c r="J15" s="208">
        <v>0.04</v>
      </c>
      <c r="K15" s="208">
        <v>0.055</v>
      </c>
    </row>
    <row r="16">
      <c r="A16" s="204">
        <v>2.0</v>
      </c>
      <c r="B16" s="205" t="s">
        <v>230</v>
      </c>
      <c r="C16" s="46"/>
      <c r="D16" s="47"/>
      <c r="E16" s="206"/>
      <c r="F16" s="207">
        <v>0.008</v>
      </c>
      <c r="G16" s="206"/>
      <c r="H16" s="204" t="s">
        <v>229</v>
      </c>
      <c r="I16" s="208">
        <v>0.008</v>
      </c>
      <c r="J16" s="208">
        <v>0.008</v>
      </c>
      <c r="K16" s="208">
        <v>0.01</v>
      </c>
    </row>
    <row r="17">
      <c r="A17" s="204">
        <v>3.0</v>
      </c>
      <c r="B17" s="205" t="s">
        <v>231</v>
      </c>
      <c r="C17" s="46"/>
      <c r="D17" s="47"/>
      <c r="E17" s="206"/>
      <c r="F17" s="207">
        <v>0.0127</v>
      </c>
      <c r="G17" s="206"/>
      <c r="H17" s="204" t="s">
        <v>229</v>
      </c>
      <c r="I17" s="208">
        <v>0.0097</v>
      </c>
      <c r="J17" s="208">
        <v>0.0127</v>
      </c>
      <c r="K17" s="208">
        <v>0.0127</v>
      </c>
    </row>
    <row r="18">
      <c r="A18" s="204">
        <v>4.0</v>
      </c>
      <c r="B18" s="205" t="s">
        <v>232</v>
      </c>
      <c r="C18" s="46"/>
      <c r="D18" s="47"/>
      <c r="E18" s="206"/>
      <c r="F18" s="207">
        <v>0.0123</v>
      </c>
      <c r="G18" s="206"/>
      <c r="H18" s="204" t="s">
        <v>229</v>
      </c>
      <c r="I18" s="208">
        <v>0.0059</v>
      </c>
      <c r="J18" s="208">
        <v>0.0123</v>
      </c>
      <c r="K18" s="208">
        <v>0.0139</v>
      </c>
    </row>
    <row r="19">
      <c r="A19" s="204">
        <v>5.0</v>
      </c>
      <c r="B19" s="205" t="s">
        <v>233</v>
      </c>
      <c r="C19" s="46"/>
      <c r="D19" s="47"/>
      <c r="E19" s="206"/>
      <c r="F19" s="207">
        <v>0.0682</v>
      </c>
      <c r="G19" s="206"/>
      <c r="H19" s="204" t="s">
        <v>229</v>
      </c>
      <c r="I19" s="208">
        <v>0.0616</v>
      </c>
      <c r="J19" s="208">
        <v>0.074</v>
      </c>
      <c r="K19" s="208">
        <v>0.0896</v>
      </c>
    </row>
    <row r="20">
      <c r="A20" s="204">
        <v>6.0</v>
      </c>
      <c r="B20" s="205" t="s">
        <v>234</v>
      </c>
      <c r="C20" s="46"/>
      <c r="D20" s="47"/>
      <c r="E20" s="206"/>
      <c r="F20" s="207">
        <f>SUM(F21:F24)</f>
        <v>0.1115</v>
      </c>
      <c r="G20" s="209" t="s">
        <v>235</v>
      </c>
      <c r="H20" s="199"/>
      <c r="I20" s="199"/>
      <c r="J20" s="199"/>
      <c r="K20" s="200"/>
    </row>
    <row r="21" ht="15.75" customHeight="1">
      <c r="A21" s="210">
        <v>43836.0</v>
      </c>
      <c r="B21" s="205" t="s">
        <v>236</v>
      </c>
      <c r="C21" s="46"/>
      <c r="D21" s="46"/>
      <c r="E21" s="47"/>
      <c r="F21" s="207">
        <v>0.0065</v>
      </c>
      <c r="G21" s="211"/>
      <c r="K21" s="212"/>
    </row>
    <row r="22" ht="15.75" customHeight="1">
      <c r="A22" s="210">
        <v>43867.0</v>
      </c>
      <c r="B22" s="205" t="s">
        <v>237</v>
      </c>
      <c r="C22" s="46"/>
      <c r="D22" s="46"/>
      <c r="E22" s="47"/>
      <c r="F22" s="207">
        <v>0.03</v>
      </c>
      <c r="G22" s="211"/>
      <c r="K22" s="212"/>
    </row>
    <row r="23" ht="15.75" customHeight="1">
      <c r="A23" s="210">
        <v>43896.0</v>
      </c>
      <c r="B23" s="205" t="s">
        <v>238</v>
      </c>
      <c r="C23" s="46"/>
      <c r="D23" s="46"/>
      <c r="E23" s="47"/>
      <c r="F23" s="207">
        <v>0.03</v>
      </c>
      <c r="G23" s="211"/>
      <c r="K23" s="212"/>
    </row>
    <row r="24" ht="15.75" customHeight="1">
      <c r="A24" s="210">
        <v>43927.0</v>
      </c>
      <c r="B24" s="205" t="s">
        <v>239</v>
      </c>
      <c r="C24" s="46"/>
      <c r="D24" s="46"/>
      <c r="E24" s="47"/>
      <c r="F24" s="207">
        <v>0.045</v>
      </c>
      <c r="G24" s="211"/>
      <c r="K24" s="212"/>
    </row>
    <row r="25" ht="15.75" customHeight="1">
      <c r="A25" s="213"/>
      <c r="B25" s="98"/>
      <c r="C25" s="98"/>
      <c r="D25" s="98"/>
      <c r="E25" s="98"/>
      <c r="F25" s="202"/>
      <c r="G25" s="211"/>
      <c r="K25" s="212"/>
    </row>
    <row r="26" ht="15.75" customHeight="1">
      <c r="A26" s="196" t="s">
        <v>240</v>
      </c>
      <c r="B26" s="46"/>
      <c r="C26" s="46"/>
      <c r="D26" s="47"/>
      <c r="E26" s="206"/>
      <c r="F26" s="206"/>
      <c r="G26" s="201"/>
      <c r="H26" s="98"/>
      <c r="I26" s="98"/>
      <c r="J26" s="98"/>
      <c r="K26" s="202"/>
    </row>
    <row r="27" ht="15.75" customHeight="1">
      <c r="A27" s="196" t="s">
        <v>241</v>
      </c>
      <c r="B27" s="46"/>
      <c r="C27" s="46"/>
      <c r="D27" s="47"/>
      <c r="E27" s="206"/>
      <c r="F27" s="206"/>
      <c r="G27" s="205" t="s">
        <v>242</v>
      </c>
      <c r="H27" s="46"/>
      <c r="I27" s="46"/>
      <c r="J27" s="46"/>
      <c r="K27" s="47"/>
    </row>
    <row r="28" ht="15.75" customHeight="1">
      <c r="A28" s="196" t="s">
        <v>243</v>
      </c>
      <c r="B28" s="46"/>
      <c r="C28" s="46"/>
      <c r="D28" s="46"/>
      <c r="E28" s="47"/>
      <c r="F28" s="207">
        <f>(((1+(F15+F16+F17))*(1+F18)*(1+F19))/(1-F20))-1</f>
        <v>0.2787425326</v>
      </c>
      <c r="G28" s="205" t="s">
        <v>244</v>
      </c>
      <c r="H28" s="46"/>
      <c r="I28" s="46"/>
      <c r="J28" s="46"/>
      <c r="K28" s="47"/>
    </row>
    <row r="29" ht="15.75" customHeight="1">
      <c r="A29" s="214" t="s">
        <v>245</v>
      </c>
      <c r="B29" s="46"/>
      <c r="C29" s="46"/>
      <c r="D29" s="47"/>
      <c r="E29" s="215"/>
      <c r="F29" s="216"/>
      <c r="G29" s="205" t="s">
        <v>246</v>
      </c>
      <c r="H29" s="46"/>
      <c r="I29" s="46"/>
      <c r="J29" s="46"/>
      <c r="K29" s="47"/>
    </row>
    <row r="30" ht="15.75" customHeight="1">
      <c r="A30" s="217" t="s">
        <v>247</v>
      </c>
      <c r="B30" s="218">
        <v>0.2034</v>
      </c>
      <c r="C30" s="218">
        <v>0.2212</v>
      </c>
      <c r="D30" s="218">
        <v>0.25</v>
      </c>
      <c r="E30" s="215"/>
      <c r="F30" s="216"/>
      <c r="G30" s="205" t="s">
        <v>248</v>
      </c>
      <c r="H30" s="46"/>
      <c r="I30" s="46"/>
      <c r="J30" s="46"/>
      <c r="K30" s="47"/>
    </row>
    <row r="31" ht="15.75" customHeight="1">
      <c r="A31" s="217" t="s">
        <v>249</v>
      </c>
      <c r="B31" s="218">
        <v>0.2601</v>
      </c>
      <c r="C31" s="218">
        <v>0.2787</v>
      </c>
      <c r="D31" s="218">
        <v>0.3089</v>
      </c>
      <c r="E31" s="215"/>
      <c r="F31" s="216"/>
      <c r="G31" s="205" t="s">
        <v>250</v>
      </c>
      <c r="H31" s="46"/>
      <c r="I31" s="46"/>
      <c r="J31" s="46"/>
      <c r="K31" s="47"/>
    </row>
    <row r="32" ht="15.75" customHeight="1">
      <c r="A32" s="215"/>
      <c r="B32" s="215"/>
      <c r="C32" s="215"/>
      <c r="D32" s="215"/>
      <c r="E32" s="215"/>
      <c r="F32" s="216"/>
      <c r="G32" s="205" t="s">
        <v>251</v>
      </c>
      <c r="H32" s="46"/>
      <c r="I32" s="46"/>
      <c r="J32" s="46"/>
      <c r="K32" s="47"/>
    </row>
    <row r="33" ht="15.75" customHeight="1">
      <c r="A33" s="215"/>
      <c r="B33" s="215"/>
      <c r="C33" s="215"/>
      <c r="D33" s="215"/>
      <c r="E33" s="215"/>
      <c r="F33" s="216"/>
      <c r="G33" s="205" t="s">
        <v>252</v>
      </c>
      <c r="H33" s="46"/>
      <c r="I33" s="46"/>
      <c r="J33" s="46"/>
      <c r="K33" s="47"/>
    </row>
    <row r="34" ht="15.75" customHeight="1">
      <c r="A34" s="213"/>
      <c r="B34" s="213"/>
      <c r="C34" s="213"/>
      <c r="D34" s="213"/>
      <c r="E34" s="213"/>
      <c r="F34" s="219"/>
      <c r="G34" s="205" t="s">
        <v>253</v>
      </c>
      <c r="H34" s="46"/>
      <c r="I34" s="46"/>
      <c r="J34" s="46"/>
      <c r="K34" s="47"/>
    </row>
    <row r="35" ht="15.75" customHeight="1">
      <c r="A35" s="213"/>
      <c r="B35" s="98"/>
      <c r="C35" s="98"/>
      <c r="D35" s="98"/>
      <c r="E35" s="98"/>
      <c r="F35" s="98"/>
      <c r="G35" s="98"/>
      <c r="H35" s="98"/>
      <c r="I35" s="98"/>
      <c r="J35" s="98"/>
      <c r="K35" s="202"/>
    </row>
    <row r="36" ht="15.75" customHeight="1">
      <c r="A36" s="177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5.75" customHeight="1">
      <c r="A37" s="220"/>
      <c r="B37" s="46"/>
      <c r="C37" s="46"/>
      <c r="D37" s="46"/>
      <c r="E37" s="46"/>
      <c r="F37" s="46"/>
      <c r="G37" s="46"/>
      <c r="H37" s="46"/>
      <c r="I37" s="46"/>
      <c r="J37" s="46"/>
      <c r="K37" s="47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47">
    <mergeCell ref="D6:G6"/>
    <mergeCell ref="D7:G7"/>
    <mergeCell ref="D8:G8"/>
    <mergeCell ref="D9:G9"/>
    <mergeCell ref="A1:K1"/>
    <mergeCell ref="A3:A8"/>
    <mergeCell ref="B3:C9"/>
    <mergeCell ref="D3:G3"/>
    <mergeCell ref="D4:G4"/>
    <mergeCell ref="D5:G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29:D29"/>
    <mergeCell ref="B15:D15"/>
    <mergeCell ref="B16:D16"/>
    <mergeCell ref="B17:D17"/>
    <mergeCell ref="B18:D18"/>
    <mergeCell ref="B19:D19"/>
    <mergeCell ref="B20:D20"/>
    <mergeCell ref="B21:E21"/>
    <mergeCell ref="G31:K31"/>
    <mergeCell ref="G32:K32"/>
    <mergeCell ref="G33:K33"/>
    <mergeCell ref="G34:K34"/>
    <mergeCell ref="A35:K35"/>
    <mergeCell ref="A36:K36"/>
    <mergeCell ref="A37:K37"/>
    <mergeCell ref="H13:H14"/>
    <mergeCell ref="I13:K13"/>
    <mergeCell ref="G20:K26"/>
    <mergeCell ref="G27:K27"/>
    <mergeCell ref="G28:K28"/>
    <mergeCell ref="G29:K29"/>
    <mergeCell ref="G30:K30"/>
  </mergeCells>
  <printOptions horizontalCentered="1"/>
  <pageMargins bottom="0.75" footer="0.0" header="0.0" left="0.7" right="0.7" top="0.75"/>
  <pageSetup paperSize="9" orientation="landscape"/>
  <drawing r:id="rId1"/>
</worksheet>
</file>