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095" windowHeight="7170" activeTab="1"/>
  </bookViews>
  <sheets>
    <sheet name="Plan1" sheetId="1" r:id="rId1"/>
    <sheet name="Plan2" sheetId="2" r:id="rId2"/>
    <sheet name="Plan3" sheetId="3" r:id="rId3"/>
  </sheets>
  <definedNames>
    <definedName name="_xlnm.Print_Area" localSheetId="1">Plan2!$A$1:$H$45</definedName>
  </definedNames>
  <calcPr calcId="125725"/>
</workbook>
</file>

<file path=xl/calcChain.xml><?xml version="1.0" encoding="utf-8"?>
<calcChain xmlns="http://schemas.openxmlformats.org/spreadsheetml/2006/main">
  <c r="H38" i="1"/>
  <c r="C30" i="2" s="1"/>
  <c r="E6"/>
  <c r="C13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G12" i="1"/>
  <c r="G13"/>
  <c r="G14"/>
  <c r="G15"/>
  <c r="H15" s="1"/>
  <c r="C14" i="2" s="1"/>
  <c r="G16" i="1"/>
  <c r="H16" s="1"/>
  <c r="C15" i="2" s="1"/>
  <c r="G17" i="1"/>
  <c r="G18"/>
  <c r="H18" s="1"/>
  <c r="C17" i="2" s="1"/>
  <c r="G19" i="1"/>
  <c r="H19" s="1"/>
  <c r="C18" i="2" s="1"/>
  <c r="G20" i="1"/>
  <c r="H20" s="1"/>
  <c r="C19" i="2" s="1"/>
  <c r="G21" i="1"/>
  <c r="G22"/>
  <c r="H22" s="1"/>
  <c r="C20" i="2" s="1"/>
  <c r="G23" i="1"/>
  <c r="H23" s="1"/>
  <c r="C21" i="2" s="1"/>
  <c r="G24" i="1"/>
  <c r="H24" s="1"/>
  <c r="G25"/>
  <c r="G26"/>
  <c r="G27"/>
  <c r="H27" s="1"/>
  <c r="G28"/>
  <c r="H28" s="1"/>
  <c r="C24" i="2" s="1"/>
  <c r="G29" i="1"/>
  <c r="G30"/>
  <c r="G31"/>
  <c r="H31" s="1"/>
  <c r="C26" i="2" s="1"/>
  <c r="G32" i="1"/>
  <c r="H32" s="1"/>
  <c r="G33"/>
  <c r="H33" s="1"/>
  <c r="C27" i="2" s="1"/>
  <c r="G34" i="1"/>
  <c r="H34" s="1"/>
  <c r="C28" i="2" s="1"/>
  <c r="G35" i="1"/>
  <c r="H35" s="1"/>
  <c r="G36"/>
  <c r="H36" s="1"/>
  <c r="C29" i="2" s="1"/>
  <c r="G37" i="1"/>
  <c r="H37" s="1"/>
  <c r="G39"/>
  <c r="G11"/>
  <c r="H11" s="1"/>
  <c r="C11" i="2" s="1"/>
  <c r="H30" i="1"/>
  <c r="H29"/>
  <c r="C25" i="2" s="1"/>
  <c r="H25" i="1"/>
  <c r="C22" i="2" s="1"/>
  <c r="H21" i="1"/>
  <c r="H17"/>
  <c r="H14"/>
  <c r="H13"/>
  <c r="H12"/>
  <c r="C12" i="2" s="1"/>
  <c r="E26" i="1"/>
  <c r="E19"/>
  <c r="E15"/>
  <c r="H26" l="1"/>
  <c r="C23" i="2" s="1"/>
  <c r="C33" s="1"/>
  <c r="D33" l="1"/>
  <c r="E33"/>
  <c r="E34" s="1"/>
  <c r="H40" i="1"/>
  <c r="H42" l="1"/>
  <c r="F35" i="2"/>
  <c r="D34"/>
  <c r="D36" s="1"/>
  <c r="E36" s="1"/>
  <c r="D35"/>
  <c r="J11" i="1"/>
  <c r="I35" s="1"/>
  <c r="E35" i="2"/>
  <c r="E7"/>
  <c r="I13" i="1" l="1"/>
  <c r="I15"/>
  <c r="I22"/>
  <c r="I37"/>
  <c r="I31"/>
  <c r="I11"/>
  <c r="I20"/>
  <c r="I16"/>
  <c r="I12"/>
  <c r="I36"/>
  <c r="I33"/>
  <c r="I26"/>
  <c r="I29"/>
  <c r="I38"/>
  <c r="I30"/>
  <c r="I25"/>
  <c r="I32"/>
  <c r="I23"/>
  <c r="I14"/>
  <c r="I21"/>
  <c r="I28"/>
  <c r="I34"/>
  <c r="I19"/>
  <c r="I17"/>
  <c r="I24"/>
  <c r="I27"/>
  <c r="I18"/>
  <c r="I40" l="1"/>
</calcChain>
</file>

<file path=xl/sharedStrings.xml><?xml version="1.0" encoding="utf-8"?>
<sst xmlns="http://schemas.openxmlformats.org/spreadsheetml/2006/main" count="95" uniqueCount="79">
  <si>
    <t>ítem</t>
  </si>
  <si>
    <t>serviços</t>
  </si>
  <si>
    <t>R$/unit</t>
  </si>
  <si>
    <t>%</t>
  </si>
  <si>
    <t>Instalação da Obra: Barracão, placa, energia, água, tapumes.</t>
  </si>
  <si>
    <t>Instalação de Energia Elétrica Provisória em Baixa Tensão de Obra.</t>
  </si>
  <si>
    <t>Locação de Obra</t>
  </si>
  <si>
    <t>un</t>
  </si>
  <si>
    <t>gb</t>
  </si>
  <si>
    <t>unid.</t>
  </si>
  <si>
    <t>qde.</t>
  </si>
  <si>
    <t>m³</t>
  </si>
  <si>
    <t>Escavação  em Terra.</t>
  </si>
  <si>
    <t>m²</t>
  </si>
  <si>
    <t>Instalação de Água  com registro 3/4" Provisória de Obra.</t>
  </si>
  <si>
    <t>Estrutura pré moldada</t>
  </si>
  <si>
    <t>jg</t>
  </si>
  <si>
    <t>Proponente:</t>
  </si>
  <si>
    <t xml:space="preserve">Objeto: </t>
  </si>
  <si>
    <t>Local:</t>
  </si>
  <si>
    <t>BDI:</t>
  </si>
  <si>
    <t>Empresa:</t>
  </si>
  <si>
    <t>Resp. Técnico:</t>
  </si>
  <si>
    <t xml:space="preserve">PLANILHA DE SERVIÇOS </t>
  </si>
  <si>
    <t>UNIVERSIDADE ESTADUAL DO NORTE DO PARANÁ-CAMPUS LUIZ MENEGUEL - BANDEIRANTES</t>
  </si>
  <si>
    <t>CAMPUS UENP/BANDEIRANTES - BR 369 KM 54</t>
  </si>
  <si>
    <t xml:space="preserve"> %</t>
  </si>
  <si>
    <t>R$- TOTAL C/ BDI</t>
  </si>
  <si>
    <t>Custo por m²  =</t>
  </si>
  <si>
    <t>data:</t>
  </si>
  <si>
    <t>área da construção:</t>
  </si>
  <si>
    <t>Tipo:</t>
  </si>
  <si>
    <t>Barracão fechado</t>
  </si>
  <si>
    <t>R$-unit c/BDI</t>
  </si>
  <si>
    <t>Escavação para pilares</t>
  </si>
  <si>
    <t>Base para pilares - concreto simples 20 cm</t>
  </si>
  <si>
    <t>Fechamento lateral superior com telha metálica</t>
  </si>
  <si>
    <t>Alvenaria 1/1 tijolo 6 furos</t>
  </si>
  <si>
    <t>Chapisco  / Emboço em paredes</t>
  </si>
  <si>
    <t xml:space="preserve">Piso interno em  concreto  armado </t>
  </si>
  <si>
    <t>Piso externo em concreto simples</t>
  </si>
  <si>
    <t>Portas metálicas</t>
  </si>
  <si>
    <t>Elétrica</t>
  </si>
  <si>
    <t>Água fria -1  ponto água 3/4" c/ registro de gaveta</t>
  </si>
  <si>
    <t>Pinturas</t>
  </si>
  <si>
    <t>Limpeza geral,  Aprovações, Taxas, Impostos  e Leis sociais</t>
  </si>
  <si>
    <t>total</t>
  </si>
  <si>
    <t>CONSTRUÇÃO DE GALPÃO PARA FÁBRICA DE RAÇÃO - CURSO DE VETERINÁRIA</t>
  </si>
  <si>
    <t>Universidade Estadual do Norte do Paraná - UENP</t>
  </si>
  <si>
    <t xml:space="preserve">                            Divisão de Obras e Manutenção</t>
  </si>
  <si>
    <t>CRONOGRAMA FÍSICO-FINANCEIRO</t>
  </si>
  <si>
    <t>OBRA</t>
  </si>
  <si>
    <t>LOCAL</t>
  </si>
  <si>
    <t xml:space="preserve">VALOR DA OBRA: </t>
  </si>
  <si>
    <t>ITEM</t>
  </si>
  <si>
    <t>DESCRIÇÃO DOS SERVIÇOS</t>
  </si>
  <si>
    <t>SERVIÇOS A EXECUTAR-EM %</t>
  </si>
  <si>
    <t>1.º MÊS</t>
  </si>
  <si>
    <t>2.º MÊS</t>
  </si>
  <si>
    <t>3.º MÊS</t>
  </si>
  <si>
    <t>TOTAL SIMPLES EM R$</t>
  </si>
  <si>
    <t>TOTAL SIMPLES EM %</t>
  </si>
  <si>
    <t>TOTAL ACUMULADO EM R$</t>
  </si>
  <si>
    <t>TOTAL ACUMULADO EM %</t>
  </si>
  <si>
    <t>LOCAL, DATA</t>
  </si>
  <si>
    <t>ENG./CREA-ASSINATURA</t>
  </si>
  <si>
    <t xml:space="preserve">Lincoln Makoto Nozaki - Eng. Civil </t>
  </si>
  <si>
    <t>CREA PR 9.555/D</t>
  </si>
  <si>
    <t>CLM - BANDEIRANTES</t>
  </si>
  <si>
    <t xml:space="preserve">                  CAMPUS   CLM      -          BANDEIRANTES/PR</t>
  </si>
  <si>
    <t xml:space="preserve">                                      Decreto Estadual n.º3909, Publicado no Diario Oficial do Estado do Paraná Eem 01/12/08</t>
  </si>
  <si>
    <t>BARRACÃO - FÁBRICA DE RAÇÃO</t>
  </si>
  <si>
    <t>AREA (m²) :</t>
  </si>
  <si>
    <t>data</t>
  </si>
  <si>
    <t>VALOR DOS SERVIÇOS (R$)</t>
  </si>
  <si>
    <t xml:space="preserve">Estrutura de concreto pré moldado </t>
  </si>
  <si>
    <t xml:space="preserve">Telhado com telha metálica 0,5mm </t>
  </si>
  <si>
    <t>data: 15-03-2015</t>
  </si>
  <si>
    <t>Data: 15/03/2015</t>
  </si>
</sst>
</file>

<file path=xl/styles.xml><?xml version="1.0" encoding="utf-8"?>
<styleSheet xmlns="http://schemas.openxmlformats.org/spreadsheetml/2006/main">
  <numFmts count="4">
    <numFmt numFmtId="7" formatCode="&quot;R$&quot;\ #,##0.00;\-&quot;R$&quot;\ #,##0.00"/>
    <numFmt numFmtId="8" formatCode="&quot;R$&quot;\ #,##0.00;[Red]\-&quot;R$&quot;\ #,##0.00"/>
    <numFmt numFmtId="43" formatCode="_-* #,##0.00_-;\-* #,##0.00_-;_-* &quot;-&quot;??_-;_-@_-"/>
    <numFmt numFmtId="164" formatCode="[$-416]d\-mmm\-yy;@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/>
    </xf>
    <xf numFmtId="43" fontId="0" fillId="0" borderId="0" xfId="1" applyFont="1"/>
    <xf numFmtId="0" fontId="0" fillId="0" borderId="0" xfId="0" applyAlignment="1">
      <alignment horizontal="center"/>
    </xf>
    <xf numFmtId="43" fontId="0" fillId="0" borderId="0" xfId="0" applyNumberFormat="1"/>
    <xf numFmtId="43" fontId="0" fillId="0" borderId="0" xfId="1" applyFont="1" applyAlignment="1">
      <alignment horizontal="center"/>
    </xf>
    <xf numFmtId="43" fontId="2" fillId="0" borderId="0" xfId="0" applyNumberFormat="1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/>
    <xf numFmtId="0" fontId="3" fillId="0" borderId="0" xfId="0" applyFont="1" applyAlignment="1"/>
    <xf numFmtId="43" fontId="0" fillId="0" borderId="0" xfId="0" applyNumberFormat="1" applyAlignment="1"/>
    <xf numFmtId="43" fontId="6" fillId="0" borderId="2" xfId="1" applyFont="1" applyBorder="1" applyAlignment="1">
      <alignment horizontal="center"/>
    </xf>
    <xf numFmtId="0" fontId="6" fillId="0" borderId="3" xfId="0" applyFont="1" applyBorder="1" applyAlignment="1"/>
    <xf numFmtId="7" fontId="0" fillId="0" borderId="2" xfId="1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43" fontId="2" fillId="0" borderId="5" xfId="1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43" fontId="0" fillId="0" borderId="6" xfId="1" applyFont="1" applyBorder="1" applyAlignment="1">
      <alignment horizontal="center"/>
    </xf>
    <xf numFmtId="43" fontId="0" fillId="0" borderId="5" xfId="1" applyFont="1" applyBorder="1"/>
    <xf numFmtId="0" fontId="0" fillId="0" borderId="5" xfId="0" applyBorder="1"/>
    <xf numFmtId="0" fontId="0" fillId="0" borderId="4" xfId="0" applyBorder="1"/>
    <xf numFmtId="43" fontId="0" fillId="0" borderId="5" xfId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43" fontId="0" fillId="0" borderId="8" xfId="1" applyFont="1" applyBorder="1"/>
    <xf numFmtId="43" fontId="0" fillId="0" borderId="9" xfId="1" applyFont="1" applyBorder="1"/>
    <xf numFmtId="0" fontId="3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43" fontId="2" fillId="0" borderId="11" xfId="1" applyFont="1" applyBorder="1" applyAlignment="1">
      <alignment horizontal="left"/>
    </xf>
    <xf numFmtId="43" fontId="2" fillId="0" borderId="11" xfId="1" applyFont="1" applyBorder="1" applyAlignment="1">
      <alignment horizontal="center"/>
    </xf>
    <xf numFmtId="43" fontId="0" fillId="0" borderId="12" xfId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3" fontId="0" fillId="0" borderId="14" xfId="1" applyFont="1" applyBorder="1"/>
    <xf numFmtId="43" fontId="0" fillId="0" borderId="14" xfId="1" applyFont="1" applyBorder="1" applyAlignment="1">
      <alignment horizontal="center"/>
    </xf>
    <xf numFmtId="43" fontId="0" fillId="0" borderId="15" xfId="1" applyFont="1" applyBorder="1" applyAlignment="1">
      <alignment horizontal="center"/>
    </xf>
    <xf numFmtId="43" fontId="0" fillId="0" borderId="3" xfId="1" applyFont="1" applyBorder="1" applyAlignment="1">
      <alignment horizontal="center"/>
    </xf>
    <xf numFmtId="0" fontId="0" fillId="0" borderId="1" xfId="0" applyBorder="1"/>
    <xf numFmtId="1" fontId="6" fillId="0" borderId="2" xfId="0" applyNumberFormat="1" applyFont="1" applyBorder="1" applyAlignment="1">
      <alignment horizontal="center"/>
    </xf>
    <xf numFmtId="7" fontId="7" fillId="0" borderId="8" xfId="1" applyNumberFormat="1" applyFont="1" applyBorder="1" applyAlignment="1">
      <alignment horizontal="center"/>
    </xf>
    <xf numFmtId="9" fontId="0" fillId="0" borderId="0" xfId="2" applyFont="1"/>
    <xf numFmtId="0" fontId="0" fillId="0" borderId="18" xfId="0" applyBorder="1"/>
    <xf numFmtId="9" fontId="0" fillId="0" borderId="18" xfId="2" applyFont="1" applyBorder="1"/>
    <xf numFmtId="9" fontId="0" fillId="0" borderId="5" xfId="2" applyFont="1" applyBorder="1"/>
    <xf numFmtId="0" fontId="0" fillId="0" borderId="6" xfId="0" applyBorder="1"/>
    <xf numFmtId="43" fontId="0" fillId="0" borderId="5" xfId="0" applyNumberFormat="1" applyBorder="1"/>
    <xf numFmtId="9" fontId="0" fillId="0" borderId="8" xfId="2" applyFont="1" applyBorder="1"/>
    <xf numFmtId="9" fontId="0" fillId="0" borderId="8" xfId="0" applyNumberFormat="1" applyBorder="1"/>
    <xf numFmtId="0" fontId="0" fillId="0" borderId="9" xfId="0" applyBorder="1"/>
    <xf numFmtId="0" fontId="0" fillId="0" borderId="7" xfId="0" applyBorder="1" applyAlignment="1">
      <alignment horizontal="right"/>
    </xf>
    <xf numFmtId="4" fontId="0" fillId="0" borderId="0" xfId="0" applyNumberFormat="1" applyBorder="1"/>
    <xf numFmtId="0" fontId="0" fillId="0" borderId="17" xfId="0" applyBorder="1" applyAlignment="1">
      <alignment horizontal="right"/>
    </xf>
    <xf numFmtId="164" fontId="0" fillId="0" borderId="19" xfId="0" applyNumberFormat="1" applyBorder="1"/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43" fontId="0" fillId="2" borderId="5" xfId="0" applyNumberFormat="1" applyFill="1" applyBorder="1"/>
    <xf numFmtId="43" fontId="8" fillId="2" borderId="5" xfId="1" applyFont="1" applyFill="1" applyBorder="1"/>
    <xf numFmtId="4" fontId="8" fillId="2" borderId="5" xfId="0" applyNumberFormat="1" applyFont="1" applyFill="1" applyBorder="1"/>
    <xf numFmtId="0" fontId="0" fillId="2" borderId="5" xfId="0" applyFill="1" applyBorder="1"/>
    <xf numFmtId="0" fontId="0" fillId="2" borderId="6" xfId="0" applyFill="1" applyBorder="1"/>
    <xf numFmtId="43" fontId="0" fillId="2" borderId="5" xfId="2" applyNumberFormat="1" applyFont="1" applyFill="1" applyBorder="1"/>
    <xf numFmtId="4" fontId="0" fillId="2" borderId="5" xfId="0" applyNumberFormat="1" applyFill="1" applyBorder="1"/>
    <xf numFmtId="4" fontId="0" fillId="2" borderId="6" xfId="0" applyNumberFormat="1" applyFill="1" applyBorder="1"/>
    <xf numFmtId="0" fontId="10" fillId="0" borderId="25" xfId="0" applyFont="1" applyFill="1" applyBorder="1"/>
    <xf numFmtId="0" fontId="10" fillId="0" borderId="26" xfId="0" applyFont="1" applyFill="1" applyBorder="1"/>
    <xf numFmtId="0" fontId="10" fillId="0" borderId="16" xfId="0" applyFont="1" applyFill="1" applyBorder="1"/>
    <xf numFmtId="0" fontId="0" fillId="0" borderId="3" xfId="0" applyBorder="1" applyAlignment="1"/>
    <xf numFmtId="0" fontId="0" fillId="0" borderId="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8" xfId="0" applyBorder="1" applyAlignment="1">
      <alignment horizontal="center"/>
    </xf>
    <xf numFmtId="7" fontId="0" fillId="0" borderId="0" xfId="0" applyNumberFormat="1"/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3" fillId="0" borderId="2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30" xfId="0" applyFont="1" applyBorder="1" applyAlignment="1"/>
    <xf numFmtId="0" fontId="0" fillId="0" borderId="20" xfId="0" applyBorder="1"/>
    <xf numFmtId="43" fontId="0" fillId="0" borderId="0" xfId="1" applyFont="1" applyBorder="1" applyAlignment="1"/>
    <xf numFmtId="43" fontId="0" fillId="0" borderId="0" xfId="1" applyFont="1" applyBorder="1" applyAlignment="1">
      <alignment horizontal="center"/>
    </xf>
    <xf numFmtId="43" fontId="0" fillId="0" borderId="30" xfId="1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43" fontId="0" fillId="0" borderId="0" xfId="1" applyFont="1" applyBorder="1"/>
    <xf numFmtId="0" fontId="0" fillId="0" borderId="23" xfId="0" applyBorder="1"/>
    <xf numFmtId="43" fontId="0" fillId="0" borderId="2" xfId="1" applyFont="1" applyBorder="1" applyAlignment="1">
      <alignment horizontal="right"/>
    </xf>
    <xf numFmtId="43" fontId="0" fillId="0" borderId="3" xfId="1" applyFont="1" applyBorder="1" applyAlignment="1">
      <alignment horizontal="right"/>
    </xf>
    <xf numFmtId="14" fontId="6" fillId="0" borderId="2" xfId="0" applyNumberFormat="1" applyFont="1" applyBorder="1" applyAlignment="1">
      <alignment horizontal="center"/>
    </xf>
    <xf numFmtId="0" fontId="0" fillId="0" borderId="3" xfId="0" applyFont="1" applyBorder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/>
    <xf numFmtId="0" fontId="5" fillId="0" borderId="1" xfId="0" applyFont="1" applyBorder="1" applyAlignment="1"/>
    <xf numFmtId="0" fontId="0" fillId="0" borderId="3" xfId="0" applyBorder="1" applyAlignment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6" fillId="0" borderId="2" xfId="0" applyFont="1" applyBorder="1" applyAlignment="1">
      <alignment horizontal="right"/>
    </xf>
    <xf numFmtId="0" fontId="0" fillId="0" borderId="2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/>
    <xf numFmtId="0" fontId="6" fillId="0" borderId="1" xfId="0" applyFont="1" applyBorder="1" applyAlignment="1">
      <alignment horizontal="right"/>
    </xf>
    <xf numFmtId="9" fontId="6" fillId="0" borderId="2" xfId="0" applyNumberFormat="1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8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7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8" xfId="0" applyBorder="1" applyAlignment="1">
      <alignment horizontal="center"/>
    </xf>
    <xf numFmtId="0" fontId="0" fillId="0" borderId="5" xfId="0" applyBorder="1" applyAlignment="1"/>
    <xf numFmtId="9" fontId="0" fillId="0" borderId="18" xfId="2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/>
    </xf>
    <xf numFmtId="4" fontId="0" fillId="0" borderId="18" xfId="0" applyNumberFormat="1" applyBorder="1" applyAlignment="1">
      <alignment horizontal="left"/>
    </xf>
    <xf numFmtId="0" fontId="0" fillId="0" borderId="18" xfId="0" applyBorder="1" applyAlignment="1">
      <alignment horizontal="left"/>
    </xf>
    <xf numFmtId="8" fontId="0" fillId="0" borderId="8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0" xfId="0" applyBorder="1" applyAlignment="1"/>
  </cellXfs>
  <cellStyles count="3">
    <cellStyle name="Normal" xfId="0" builtinId="0"/>
    <cellStyle name="Porcentagem" xfId="2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571501</xdr:colOff>
      <xdr:row>0</xdr:row>
      <xdr:rowOff>9526</xdr:rowOff>
    </xdr:from>
    <xdr:to>
      <xdr:col>1</xdr:col>
      <xdr:colOff>1371601</xdr:colOff>
      <xdr:row>3</xdr:row>
      <xdr:rowOff>126636</xdr:rowOff>
    </xdr:to>
    <xdr:pic>
      <xdr:nvPicPr>
        <xdr:cNvPr id="2" name="Picture 1" descr="Logo UENP Finalissima verde mais clar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2526" y="9526"/>
          <a:ext cx="800100" cy="688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43"/>
  <sheetViews>
    <sheetView topLeftCell="C1" workbookViewId="0">
      <selection activeCell="L9" sqref="L9"/>
    </sheetView>
  </sheetViews>
  <sheetFormatPr defaultRowHeight="15"/>
  <cols>
    <col min="1" max="1" width="4.28515625" customWidth="1"/>
    <col min="2" max="2" width="14.7109375" customWidth="1"/>
    <col min="3" max="3" width="60.42578125" bestFit="1" customWidth="1"/>
    <col min="4" max="4" width="6.7109375" style="4" customWidth="1"/>
    <col min="5" max="5" width="9.140625" style="4"/>
    <col min="6" max="6" width="9.5703125" style="3" bestFit="1" customWidth="1"/>
    <col min="7" max="7" width="13.42578125" style="3" customWidth="1"/>
    <col min="8" max="8" width="16" style="6" customWidth="1"/>
    <col min="9" max="9" width="9.140625" style="6"/>
    <col min="10" max="10" width="16.42578125" hidden="1" customWidth="1"/>
    <col min="11" max="11" width="15.85546875" customWidth="1"/>
    <col min="13" max="13" width="10.5703125" bestFit="1" customWidth="1"/>
  </cols>
  <sheetData>
    <row r="2" spans="2:15">
      <c r="B2" s="48"/>
      <c r="C2" s="106" t="s">
        <v>23</v>
      </c>
      <c r="D2" s="107"/>
      <c r="E2" s="108"/>
      <c r="F2" s="108"/>
      <c r="G2" s="108"/>
      <c r="H2" s="108"/>
      <c r="I2" s="47"/>
      <c r="J2" s="8"/>
      <c r="K2" s="8"/>
      <c r="L2" s="8"/>
      <c r="M2" s="8"/>
      <c r="N2" s="8"/>
    </row>
    <row r="3" spans="2:15">
      <c r="C3" s="88"/>
      <c r="D3" s="89"/>
      <c r="E3" s="89"/>
      <c r="F3" s="89"/>
      <c r="G3" s="89"/>
      <c r="H3" s="90"/>
      <c r="I3" s="91"/>
      <c r="J3" s="8"/>
      <c r="K3" s="8"/>
      <c r="L3" s="8"/>
      <c r="M3" s="8"/>
      <c r="N3" s="8"/>
    </row>
    <row r="4" spans="2:15">
      <c r="B4" s="20" t="s">
        <v>17</v>
      </c>
      <c r="C4" s="109" t="s">
        <v>24</v>
      </c>
      <c r="D4" s="108"/>
      <c r="E4" s="110"/>
      <c r="F4" s="113" t="s">
        <v>30</v>
      </c>
      <c r="G4" s="114"/>
      <c r="H4" s="17">
        <v>160</v>
      </c>
      <c r="I4" s="18" t="s">
        <v>13</v>
      </c>
      <c r="J4" s="15"/>
      <c r="K4" s="15"/>
      <c r="L4" s="14"/>
      <c r="M4" s="9"/>
      <c r="N4" s="10"/>
    </row>
    <row r="5" spans="2:15">
      <c r="B5" s="20" t="s">
        <v>18</v>
      </c>
      <c r="C5" s="115" t="s">
        <v>47</v>
      </c>
      <c r="D5" s="108"/>
      <c r="E5" s="110"/>
      <c r="F5" s="118" t="s">
        <v>31</v>
      </c>
      <c r="G5" s="113"/>
      <c r="H5" s="104" t="s">
        <v>32</v>
      </c>
      <c r="I5" s="105"/>
      <c r="J5" s="13"/>
      <c r="K5" s="14"/>
      <c r="L5" s="14"/>
      <c r="M5" s="9"/>
      <c r="N5" s="11"/>
    </row>
    <row r="6" spans="2:15">
      <c r="B6" s="20" t="s">
        <v>19</v>
      </c>
      <c r="C6" s="115" t="s">
        <v>25</v>
      </c>
      <c r="D6" s="108"/>
      <c r="E6" s="110"/>
      <c r="F6" s="118"/>
      <c r="G6" s="113"/>
      <c r="H6" s="119"/>
      <c r="I6" s="105"/>
      <c r="J6" s="15"/>
      <c r="K6" s="15"/>
      <c r="L6" s="14"/>
      <c r="M6" s="9"/>
      <c r="N6" s="12"/>
    </row>
    <row r="7" spans="2:15">
      <c r="B7" s="21" t="s">
        <v>21</v>
      </c>
      <c r="C7" s="116"/>
      <c r="D7" s="108"/>
      <c r="E7" s="110"/>
      <c r="F7" s="118" t="s">
        <v>29</v>
      </c>
      <c r="G7" s="113"/>
      <c r="H7" s="104">
        <v>41420</v>
      </c>
      <c r="I7" s="105"/>
      <c r="J7" s="15"/>
      <c r="K7" s="15"/>
      <c r="L7" s="14"/>
      <c r="M7" s="9"/>
      <c r="N7" s="8"/>
    </row>
    <row r="8" spans="2:15">
      <c r="B8" s="21" t="s">
        <v>22</v>
      </c>
      <c r="C8" s="117"/>
      <c r="D8" s="108"/>
      <c r="E8" s="110"/>
      <c r="F8" s="118" t="s">
        <v>20</v>
      </c>
      <c r="G8" s="113"/>
      <c r="H8" s="49">
        <v>20</v>
      </c>
      <c r="I8" s="77" t="s">
        <v>3</v>
      </c>
      <c r="J8" s="15"/>
      <c r="K8" s="15"/>
      <c r="L8" s="14"/>
      <c r="M8" s="9"/>
      <c r="N8" s="9"/>
    </row>
    <row r="9" spans="2:15">
      <c r="C9" s="92"/>
      <c r="D9" s="78"/>
      <c r="E9" s="78"/>
      <c r="F9" s="93"/>
      <c r="G9" s="93"/>
      <c r="H9" s="94"/>
      <c r="I9" s="95"/>
      <c r="J9" s="16"/>
      <c r="K9" s="16"/>
      <c r="L9" s="16"/>
    </row>
    <row r="10" spans="2:15">
      <c r="B10" s="82" t="s">
        <v>0</v>
      </c>
      <c r="C10" s="42" t="s">
        <v>1</v>
      </c>
      <c r="D10" s="43" t="s">
        <v>9</v>
      </c>
      <c r="E10" s="43" t="s">
        <v>10</v>
      </c>
      <c r="F10" s="44" t="s">
        <v>2</v>
      </c>
      <c r="G10" s="44" t="s">
        <v>33</v>
      </c>
      <c r="H10" s="45" t="s">
        <v>27</v>
      </c>
      <c r="I10" s="46" t="s">
        <v>26</v>
      </c>
      <c r="J10" s="5"/>
      <c r="K10" s="7"/>
      <c r="L10" s="2"/>
      <c r="M10" s="2"/>
      <c r="N10" s="2"/>
      <c r="O10" s="2"/>
    </row>
    <row r="11" spans="2:15">
      <c r="B11" s="83">
        <v>1</v>
      </c>
      <c r="C11" s="96" t="s">
        <v>4</v>
      </c>
      <c r="D11" s="37" t="s">
        <v>8</v>
      </c>
      <c r="E11" s="38">
        <v>1</v>
      </c>
      <c r="F11" s="39">
        <v>500</v>
      </c>
      <c r="G11" s="39">
        <f>(($H$8/100)+1)*F11</f>
        <v>600</v>
      </c>
      <c r="H11" s="40">
        <f>G11*E11</f>
        <v>600</v>
      </c>
      <c r="I11" s="41">
        <f>100*H11/$J$11</f>
        <v>0.52173913043478259</v>
      </c>
      <c r="J11" s="5">
        <f>H40</f>
        <v>115000</v>
      </c>
      <c r="K11" s="7"/>
      <c r="L11" s="2"/>
      <c r="M11" s="2"/>
      <c r="N11" s="2"/>
      <c r="O11" s="2"/>
    </row>
    <row r="12" spans="2:15">
      <c r="B12" s="84">
        <v>2</v>
      </c>
      <c r="C12" s="97" t="s">
        <v>5</v>
      </c>
      <c r="D12" s="23" t="s">
        <v>7</v>
      </c>
      <c r="E12" s="24">
        <v>1</v>
      </c>
      <c r="F12" s="25">
        <v>200</v>
      </c>
      <c r="G12" s="39">
        <f t="shared" ref="G12:G39" si="0">(($H$8/100)+1)*F12</f>
        <v>240</v>
      </c>
      <c r="H12" s="26">
        <f t="shared" ref="H12:H37" si="1">G12*E12</f>
        <v>240</v>
      </c>
      <c r="I12" s="27">
        <f t="shared" ref="I12:I38" si="2">100*H12/$J$11</f>
        <v>0.20869565217391303</v>
      </c>
      <c r="K12" s="2"/>
      <c r="L12" s="2"/>
      <c r="M12" s="2"/>
      <c r="N12" s="2"/>
      <c r="O12" s="2"/>
    </row>
    <row r="13" spans="2:15">
      <c r="B13" s="84">
        <v>3</v>
      </c>
      <c r="C13" s="98" t="s">
        <v>14</v>
      </c>
      <c r="D13" s="23" t="s">
        <v>7</v>
      </c>
      <c r="E13" s="24">
        <v>1</v>
      </c>
      <c r="F13" s="25">
        <v>100</v>
      </c>
      <c r="G13" s="39">
        <f t="shared" si="0"/>
        <v>120</v>
      </c>
      <c r="H13" s="26">
        <f t="shared" si="1"/>
        <v>120</v>
      </c>
      <c r="I13" s="27">
        <f t="shared" si="2"/>
        <v>0.10434782608695652</v>
      </c>
      <c r="K13" s="7"/>
      <c r="L13" s="2"/>
      <c r="M13" s="2"/>
      <c r="N13" s="2"/>
      <c r="O13" s="2"/>
    </row>
    <row r="14" spans="2:15">
      <c r="B14" s="84"/>
      <c r="C14" s="97"/>
      <c r="D14" s="23"/>
      <c r="E14" s="24"/>
      <c r="F14" s="25"/>
      <c r="G14" s="39">
        <f t="shared" si="0"/>
        <v>0</v>
      </c>
      <c r="H14" s="26">
        <f t="shared" si="1"/>
        <v>0</v>
      </c>
      <c r="I14" s="27">
        <f t="shared" si="2"/>
        <v>0</v>
      </c>
      <c r="K14" s="2"/>
      <c r="L14" s="2"/>
      <c r="M14" s="2"/>
      <c r="N14" s="2"/>
      <c r="O14" s="2"/>
    </row>
    <row r="15" spans="2:15">
      <c r="B15" s="85">
        <v>4</v>
      </c>
      <c r="C15" s="98" t="s">
        <v>12</v>
      </c>
      <c r="D15" s="23" t="s">
        <v>11</v>
      </c>
      <c r="E15" s="24">
        <f>25*12*0.5</f>
        <v>150</v>
      </c>
      <c r="F15" s="25">
        <v>25</v>
      </c>
      <c r="G15" s="39">
        <f t="shared" si="0"/>
        <v>30</v>
      </c>
      <c r="H15" s="26">
        <f t="shared" si="1"/>
        <v>4500</v>
      </c>
      <c r="I15" s="27">
        <f t="shared" si="2"/>
        <v>3.9130434782608696</v>
      </c>
      <c r="K15" s="2"/>
      <c r="L15" s="2"/>
      <c r="M15" s="2"/>
      <c r="N15" s="2"/>
      <c r="O15" s="2"/>
    </row>
    <row r="16" spans="2:15">
      <c r="B16" s="85">
        <v>5</v>
      </c>
      <c r="C16" s="97" t="s">
        <v>6</v>
      </c>
      <c r="D16" s="23" t="s">
        <v>13</v>
      </c>
      <c r="E16" s="24">
        <v>160</v>
      </c>
      <c r="F16" s="25">
        <v>7</v>
      </c>
      <c r="G16" s="39">
        <f t="shared" si="0"/>
        <v>8.4</v>
      </c>
      <c r="H16" s="26">
        <f t="shared" si="1"/>
        <v>1344</v>
      </c>
      <c r="I16" s="27">
        <f t="shared" si="2"/>
        <v>1.1686956521739131</v>
      </c>
      <c r="K16" s="1"/>
      <c r="L16" s="1"/>
      <c r="M16" s="1"/>
      <c r="N16" s="1"/>
      <c r="O16" s="1"/>
    </row>
    <row r="17" spans="2:13">
      <c r="B17" s="85"/>
      <c r="C17" s="99" t="s">
        <v>15</v>
      </c>
      <c r="D17" s="24"/>
      <c r="E17" s="24"/>
      <c r="F17" s="28"/>
      <c r="G17" s="39">
        <f t="shared" si="0"/>
        <v>0</v>
      </c>
      <c r="H17" s="26">
        <f t="shared" si="1"/>
        <v>0</v>
      </c>
      <c r="I17" s="27">
        <f t="shared" si="2"/>
        <v>0</v>
      </c>
    </row>
    <row r="18" spans="2:13">
      <c r="B18" s="85">
        <v>6</v>
      </c>
      <c r="C18" s="99" t="s">
        <v>34</v>
      </c>
      <c r="D18" s="24" t="s">
        <v>11</v>
      </c>
      <c r="E18" s="24">
        <v>14</v>
      </c>
      <c r="F18" s="28">
        <v>40</v>
      </c>
      <c r="G18" s="39">
        <f t="shared" si="0"/>
        <v>48</v>
      </c>
      <c r="H18" s="26">
        <f t="shared" si="1"/>
        <v>672</v>
      </c>
      <c r="I18" s="27">
        <f t="shared" si="2"/>
        <v>0.58434782608695657</v>
      </c>
    </row>
    <row r="19" spans="2:13">
      <c r="B19" s="85">
        <v>7</v>
      </c>
      <c r="C19" s="99" t="s">
        <v>35</v>
      </c>
      <c r="D19" s="24" t="s">
        <v>11</v>
      </c>
      <c r="E19" s="24">
        <f>14*0.2</f>
        <v>2.8000000000000003</v>
      </c>
      <c r="F19" s="28">
        <v>400</v>
      </c>
      <c r="G19" s="39">
        <f t="shared" si="0"/>
        <v>480</v>
      </c>
      <c r="H19" s="26">
        <f t="shared" si="1"/>
        <v>1344.0000000000002</v>
      </c>
      <c r="I19" s="27">
        <f t="shared" si="2"/>
        <v>1.1686956521739134</v>
      </c>
      <c r="M19" s="5"/>
    </row>
    <row r="20" spans="2:13">
      <c r="B20" s="85">
        <v>8</v>
      </c>
      <c r="C20" s="99" t="s">
        <v>75</v>
      </c>
      <c r="D20" s="24" t="s">
        <v>13</v>
      </c>
      <c r="E20" s="24">
        <v>160</v>
      </c>
      <c r="F20" s="28">
        <v>60</v>
      </c>
      <c r="G20" s="39">
        <f t="shared" si="0"/>
        <v>72</v>
      </c>
      <c r="H20" s="26">
        <f t="shared" si="1"/>
        <v>11520</v>
      </c>
      <c r="I20" s="27">
        <f t="shared" si="2"/>
        <v>10.017391304347827</v>
      </c>
      <c r="M20" s="5"/>
    </row>
    <row r="21" spans="2:13">
      <c r="B21" s="85"/>
      <c r="C21" s="30"/>
      <c r="D21" s="24"/>
      <c r="E21" s="24"/>
      <c r="F21" s="28"/>
      <c r="G21" s="39">
        <f t="shared" si="0"/>
        <v>0</v>
      </c>
      <c r="H21" s="26">
        <f t="shared" si="1"/>
        <v>0</v>
      </c>
      <c r="I21" s="27">
        <f t="shared" si="2"/>
        <v>0</v>
      </c>
    </row>
    <row r="22" spans="2:13">
      <c r="B22" s="85">
        <v>9</v>
      </c>
      <c r="C22" s="99" t="s">
        <v>76</v>
      </c>
      <c r="D22" s="24" t="s">
        <v>13</v>
      </c>
      <c r="E22" s="24">
        <v>190</v>
      </c>
      <c r="F22" s="28">
        <v>60</v>
      </c>
      <c r="G22" s="39">
        <f t="shared" si="0"/>
        <v>72</v>
      </c>
      <c r="H22" s="26">
        <f t="shared" si="1"/>
        <v>13680</v>
      </c>
      <c r="I22" s="27">
        <f t="shared" si="2"/>
        <v>11.895652173913044</v>
      </c>
    </row>
    <row r="23" spans="2:13">
      <c r="B23" s="85">
        <v>10</v>
      </c>
      <c r="C23" s="99" t="s">
        <v>36</v>
      </c>
      <c r="D23" s="24" t="s">
        <v>13</v>
      </c>
      <c r="E23" s="24">
        <v>150</v>
      </c>
      <c r="F23" s="28">
        <v>60</v>
      </c>
      <c r="G23" s="39">
        <f t="shared" si="0"/>
        <v>72</v>
      </c>
      <c r="H23" s="26">
        <f t="shared" si="1"/>
        <v>10800</v>
      </c>
      <c r="I23" s="27">
        <f t="shared" si="2"/>
        <v>9.3913043478260878</v>
      </c>
    </row>
    <row r="24" spans="2:13">
      <c r="B24" s="84"/>
      <c r="C24" s="30"/>
      <c r="D24" s="24"/>
      <c r="E24" s="24"/>
      <c r="F24" s="28"/>
      <c r="G24" s="39">
        <f t="shared" si="0"/>
        <v>0</v>
      </c>
      <c r="H24" s="26">
        <f t="shared" si="1"/>
        <v>0</v>
      </c>
      <c r="I24" s="27">
        <f t="shared" si="2"/>
        <v>0</v>
      </c>
    </row>
    <row r="25" spans="2:13">
      <c r="B25" s="84">
        <v>12</v>
      </c>
      <c r="C25" s="99" t="s">
        <v>37</v>
      </c>
      <c r="D25" s="24" t="s">
        <v>13</v>
      </c>
      <c r="E25" s="24">
        <v>155</v>
      </c>
      <c r="F25" s="28">
        <v>110</v>
      </c>
      <c r="G25" s="39">
        <f t="shared" si="0"/>
        <v>132</v>
      </c>
      <c r="H25" s="26">
        <f t="shared" si="1"/>
        <v>20460</v>
      </c>
      <c r="I25" s="27">
        <f t="shared" si="2"/>
        <v>17.791304347826088</v>
      </c>
    </row>
    <row r="26" spans="2:13">
      <c r="B26" s="84">
        <v>13</v>
      </c>
      <c r="C26" s="99" t="s">
        <v>38</v>
      </c>
      <c r="D26" s="24" t="s">
        <v>13</v>
      </c>
      <c r="E26" s="24">
        <f>E25*2</f>
        <v>310</v>
      </c>
      <c r="F26" s="28">
        <v>30</v>
      </c>
      <c r="G26" s="39">
        <f t="shared" si="0"/>
        <v>36</v>
      </c>
      <c r="H26" s="26">
        <f t="shared" si="1"/>
        <v>11160</v>
      </c>
      <c r="I26" s="27">
        <f t="shared" si="2"/>
        <v>9.7043478260869573</v>
      </c>
    </row>
    <row r="27" spans="2:13">
      <c r="B27" s="84"/>
      <c r="C27" s="30"/>
      <c r="D27" s="24"/>
      <c r="E27" s="24"/>
      <c r="F27" s="28"/>
      <c r="G27" s="39">
        <f t="shared" si="0"/>
        <v>0</v>
      </c>
      <c r="H27" s="26">
        <f t="shared" si="1"/>
        <v>0</v>
      </c>
      <c r="I27" s="27">
        <f t="shared" si="2"/>
        <v>0</v>
      </c>
    </row>
    <row r="28" spans="2:13">
      <c r="B28" s="84">
        <v>14</v>
      </c>
      <c r="C28" s="99" t="s">
        <v>39</v>
      </c>
      <c r="D28" s="24" t="s">
        <v>13</v>
      </c>
      <c r="E28" s="24">
        <v>160</v>
      </c>
      <c r="F28" s="28">
        <v>100</v>
      </c>
      <c r="G28" s="39">
        <f t="shared" si="0"/>
        <v>120</v>
      </c>
      <c r="H28" s="26">
        <f t="shared" si="1"/>
        <v>19200</v>
      </c>
      <c r="I28" s="27">
        <f t="shared" si="2"/>
        <v>16.695652173913043</v>
      </c>
    </row>
    <row r="29" spans="2:13">
      <c r="B29" s="84">
        <v>15</v>
      </c>
      <c r="C29" s="99" t="s">
        <v>40</v>
      </c>
      <c r="D29" s="24" t="s">
        <v>13</v>
      </c>
      <c r="E29" s="24">
        <v>56</v>
      </c>
      <c r="F29" s="28">
        <v>30</v>
      </c>
      <c r="G29" s="39">
        <f t="shared" si="0"/>
        <v>36</v>
      </c>
      <c r="H29" s="26">
        <f t="shared" si="1"/>
        <v>2016</v>
      </c>
      <c r="I29" s="27">
        <f t="shared" si="2"/>
        <v>1.7530434782608695</v>
      </c>
    </row>
    <row r="30" spans="2:13">
      <c r="B30" s="84"/>
      <c r="C30" s="30"/>
      <c r="D30" s="24"/>
      <c r="E30" s="24"/>
      <c r="F30" s="28"/>
      <c r="G30" s="39">
        <f t="shared" si="0"/>
        <v>0</v>
      </c>
      <c r="H30" s="26">
        <f t="shared" si="1"/>
        <v>0</v>
      </c>
      <c r="I30" s="27">
        <f t="shared" si="2"/>
        <v>0</v>
      </c>
    </row>
    <row r="31" spans="2:13">
      <c r="B31" s="84">
        <v>16</v>
      </c>
      <c r="C31" s="99" t="s">
        <v>41</v>
      </c>
      <c r="D31" s="24" t="s">
        <v>16</v>
      </c>
      <c r="E31" s="24">
        <v>2</v>
      </c>
      <c r="F31" s="28">
        <v>3500</v>
      </c>
      <c r="G31" s="39">
        <f t="shared" si="0"/>
        <v>4200</v>
      </c>
      <c r="H31" s="26">
        <f t="shared" si="1"/>
        <v>8400</v>
      </c>
      <c r="I31" s="27">
        <f t="shared" si="2"/>
        <v>7.3043478260869561</v>
      </c>
    </row>
    <row r="32" spans="2:13">
      <c r="B32" s="84"/>
      <c r="C32" s="30"/>
      <c r="D32" s="24"/>
      <c r="E32" s="24"/>
      <c r="F32" s="28"/>
      <c r="G32" s="39">
        <f t="shared" si="0"/>
        <v>0</v>
      </c>
      <c r="H32" s="26">
        <f t="shared" si="1"/>
        <v>0</v>
      </c>
      <c r="I32" s="27">
        <f t="shared" si="2"/>
        <v>0</v>
      </c>
    </row>
    <row r="33" spans="2:13">
      <c r="B33" s="84">
        <v>17</v>
      </c>
      <c r="C33" s="99" t="s">
        <v>42</v>
      </c>
      <c r="D33" s="24" t="s">
        <v>8</v>
      </c>
      <c r="E33" s="24">
        <v>1</v>
      </c>
      <c r="F33" s="28">
        <v>2000</v>
      </c>
      <c r="G33" s="39">
        <f t="shared" si="0"/>
        <v>2400</v>
      </c>
      <c r="H33" s="26">
        <f t="shared" si="1"/>
        <v>2400</v>
      </c>
      <c r="I33" s="27">
        <f t="shared" si="2"/>
        <v>2.0869565217391304</v>
      </c>
    </row>
    <row r="34" spans="2:13">
      <c r="B34" s="84">
        <v>18</v>
      </c>
      <c r="C34" s="30" t="s">
        <v>43</v>
      </c>
      <c r="D34" s="24" t="s">
        <v>8</v>
      </c>
      <c r="E34" s="24">
        <v>1</v>
      </c>
      <c r="F34" s="28">
        <v>200</v>
      </c>
      <c r="G34" s="39">
        <f t="shared" si="0"/>
        <v>240</v>
      </c>
      <c r="H34" s="26">
        <f t="shared" si="1"/>
        <v>240</v>
      </c>
      <c r="I34" s="27">
        <f t="shared" si="2"/>
        <v>0.20869565217391303</v>
      </c>
      <c r="M34" s="81"/>
    </row>
    <row r="35" spans="2:13">
      <c r="B35" s="84"/>
      <c r="C35" s="30"/>
      <c r="D35" s="24"/>
      <c r="E35" s="24"/>
      <c r="F35" s="28"/>
      <c r="G35" s="39">
        <f t="shared" si="0"/>
        <v>0</v>
      </c>
      <c r="H35" s="26">
        <f t="shared" si="1"/>
        <v>0</v>
      </c>
      <c r="I35" s="27">
        <f t="shared" si="2"/>
        <v>0</v>
      </c>
    </row>
    <row r="36" spans="2:13">
      <c r="B36" s="84">
        <v>19</v>
      </c>
      <c r="C36" s="30" t="s">
        <v>44</v>
      </c>
      <c r="D36" s="24" t="s">
        <v>8</v>
      </c>
      <c r="E36" s="24">
        <v>1</v>
      </c>
      <c r="F36" s="28">
        <v>1000</v>
      </c>
      <c r="G36" s="39">
        <f t="shared" si="0"/>
        <v>1200</v>
      </c>
      <c r="H36" s="26">
        <f t="shared" si="1"/>
        <v>1200</v>
      </c>
      <c r="I36" s="27">
        <f t="shared" si="2"/>
        <v>1.0434782608695652</v>
      </c>
    </row>
    <row r="37" spans="2:13">
      <c r="B37" s="84"/>
      <c r="C37" s="30"/>
      <c r="D37" s="24"/>
      <c r="E37" s="24"/>
      <c r="F37" s="28"/>
      <c r="G37" s="39">
        <f t="shared" si="0"/>
        <v>0</v>
      </c>
      <c r="H37" s="26">
        <f t="shared" si="1"/>
        <v>0</v>
      </c>
      <c r="I37" s="27">
        <f t="shared" si="2"/>
        <v>0</v>
      </c>
    </row>
    <row r="38" spans="2:13">
      <c r="B38" s="84">
        <v>20</v>
      </c>
      <c r="C38" s="30" t="s">
        <v>45</v>
      </c>
      <c r="D38" s="24" t="s">
        <v>8</v>
      </c>
      <c r="E38" s="24">
        <v>1</v>
      </c>
      <c r="F38" s="28">
        <v>5104</v>
      </c>
      <c r="G38" s="39"/>
      <c r="H38" s="26">
        <f>F38</f>
        <v>5104</v>
      </c>
      <c r="I38" s="27">
        <f t="shared" si="2"/>
        <v>4.4382608695652177</v>
      </c>
    </row>
    <row r="39" spans="2:13">
      <c r="B39" s="86"/>
      <c r="C39" s="30"/>
      <c r="D39" s="24"/>
      <c r="E39" s="24"/>
      <c r="F39" s="28"/>
      <c r="G39" s="39">
        <f t="shared" si="0"/>
        <v>0</v>
      </c>
      <c r="H39" s="31"/>
      <c r="I39" s="27"/>
      <c r="L39" s="81"/>
    </row>
    <row r="40" spans="2:13" ht="15.75">
      <c r="B40" s="87"/>
      <c r="C40" s="32"/>
      <c r="D40" s="80"/>
      <c r="E40" s="80"/>
      <c r="F40" s="35" t="s">
        <v>46</v>
      </c>
      <c r="G40" s="35"/>
      <c r="H40" s="50">
        <f>SUM(H11:H38)</f>
        <v>115000</v>
      </c>
      <c r="I40" s="36">
        <f>SUM(I11:I38)</f>
        <v>99.999999999999986</v>
      </c>
    </row>
    <row r="41" spans="2:13">
      <c r="C41" s="92"/>
      <c r="D41" s="78"/>
      <c r="E41" s="78"/>
      <c r="F41" s="100"/>
      <c r="G41" s="100"/>
      <c r="H41" s="94"/>
      <c r="I41" s="95"/>
    </row>
    <row r="42" spans="2:13">
      <c r="C42" s="92"/>
      <c r="D42" s="78"/>
      <c r="E42" s="111" t="s">
        <v>28</v>
      </c>
      <c r="F42" s="112"/>
      <c r="G42" s="112"/>
      <c r="H42" s="19">
        <f>H40/H4</f>
        <v>718.75</v>
      </c>
      <c r="I42" s="47"/>
    </row>
    <row r="43" spans="2:13">
      <c r="C43" s="101"/>
      <c r="D43" s="79"/>
      <c r="E43" s="102" t="s">
        <v>77</v>
      </c>
      <c r="F43" s="102"/>
      <c r="G43" s="102"/>
      <c r="H43" s="102"/>
      <c r="I43" s="103"/>
    </row>
  </sheetData>
  <mergeCells count="16">
    <mergeCell ref="E43:I43"/>
    <mergeCell ref="H5:I5"/>
    <mergeCell ref="C2:H2"/>
    <mergeCell ref="C4:E4"/>
    <mergeCell ref="E42:G42"/>
    <mergeCell ref="F4:G4"/>
    <mergeCell ref="C5:E5"/>
    <mergeCell ref="C6:E6"/>
    <mergeCell ref="C7:E7"/>
    <mergeCell ref="C8:E8"/>
    <mergeCell ref="F5:G5"/>
    <mergeCell ref="F6:G6"/>
    <mergeCell ref="H6:I6"/>
    <mergeCell ref="F7:G7"/>
    <mergeCell ref="F8:G8"/>
    <mergeCell ref="H7:I7"/>
  </mergeCells>
  <pageMargins left="0.51181102362204722" right="0.5118110236220472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6"/>
  <sheetViews>
    <sheetView tabSelected="1" topLeftCell="A19" workbookViewId="0">
      <selection activeCell="F14" sqref="F14"/>
    </sheetView>
  </sheetViews>
  <sheetFormatPr defaultRowHeight="15"/>
  <cols>
    <col min="1" max="1" width="8.7109375" customWidth="1"/>
    <col min="2" max="2" width="66.140625" customWidth="1"/>
    <col min="3" max="3" width="16.42578125" customWidth="1"/>
    <col min="4" max="4" width="17.42578125" style="51" customWidth="1"/>
    <col min="5" max="5" width="12.140625" customWidth="1"/>
    <col min="6" max="6" width="10" customWidth="1"/>
    <col min="7" max="7" width="7.28515625" customWidth="1"/>
    <col min="8" max="8" width="9.7109375" customWidth="1"/>
    <col min="9" max="9" width="7.5703125" customWidth="1"/>
  </cols>
  <sheetData>
    <row r="1" spans="1:9" ht="18.75">
      <c r="A1" s="120" t="s">
        <v>48</v>
      </c>
      <c r="B1" s="121"/>
      <c r="C1" s="121"/>
      <c r="D1" s="121"/>
      <c r="E1" s="121"/>
      <c r="F1" s="121"/>
      <c r="G1" s="121"/>
      <c r="H1" s="121"/>
      <c r="I1" s="1"/>
    </row>
    <row r="2" spans="1:9" ht="15" customHeight="1">
      <c r="A2" s="122" t="s">
        <v>70</v>
      </c>
      <c r="B2" s="123"/>
      <c r="C2" s="123"/>
      <c r="D2" s="123"/>
      <c r="E2" s="123"/>
      <c r="F2" s="123"/>
      <c r="G2" s="123"/>
      <c r="H2" s="123"/>
      <c r="I2" s="1"/>
    </row>
    <row r="3" spans="1:9">
      <c r="A3" s="122" t="s">
        <v>69</v>
      </c>
      <c r="B3" s="124"/>
      <c r="C3" s="124"/>
      <c r="D3" s="124"/>
      <c r="E3" s="124"/>
      <c r="F3" s="124"/>
      <c r="G3" s="124"/>
      <c r="H3" s="124"/>
      <c r="I3" s="1"/>
    </row>
    <row r="4" spans="1:9">
      <c r="A4" s="125" t="s">
        <v>49</v>
      </c>
      <c r="B4" s="126"/>
      <c r="C4" s="126"/>
      <c r="D4" s="126"/>
      <c r="E4" s="126"/>
      <c r="F4" s="126"/>
      <c r="G4" s="126"/>
      <c r="H4" s="126"/>
      <c r="I4" s="1"/>
    </row>
    <row r="5" spans="1:9">
      <c r="A5" s="127" t="s">
        <v>50</v>
      </c>
      <c r="B5" s="128"/>
      <c r="C5" s="128"/>
      <c r="D5" s="128"/>
      <c r="E5" s="128"/>
      <c r="F5" s="128"/>
      <c r="G5" s="128"/>
      <c r="H5" s="128"/>
      <c r="I5" s="1"/>
    </row>
    <row r="6" spans="1:9">
      <c r="A6" s="62" t="s">
        <v>51</v>
      </c>
      <c r="B6" s="133" t="s">
        <v>71</v>
      </c>
      <c r="C6" s="133"/>
      <c r="D6" s="53" t="s">
        <v>72</v>
      </c>
      <c r="E6" s="138">
        <f>Plan1!E28</f>
        <v>160</v>
      </c>
      <c r="F6" s="139"/>
      <c r="G6" s="52" t="s">
        <v>73</v>
      </c>
      <c r="H6" s="63">
        <v>41419</v>
      </c>
      <c r="I6" s="1"/>
    </row>
    <row r="7" spans="1:9">
      <c r="A7" s="60" t="s">
        <v>52</v>
      </c>
      <c r="B7" s="137" t="s">
        <v>68</v>
      </c>
      <c r="C7" s="137"/>
      <c r="D7" s="57" t="s">
        <v>53</v>
      </c>
      <c r="E7" s="140">
        <f>Plan1!H40</f>
        <v>115000</v>
      </c>
      <c r="F7" s="141"/>
      <c r="G7" s="33"/>
      <c r="H7" s="59"/>
      <c r="I7" s="1"/>
    </row>
    <row r="8" spans="1:9">
      <c r="A8" s="142"/>
      <c r="B8" s="123"/>
      <c r="C8" s="123"/>
      <c r="D8" s="123"/>
      <c r="E8" s="123"/>
      <c r="F8" s="123"/>
      <c r="G8" s="123"/>
      <c r="H8" s="123"/>
      <c r="I8" s="1"/>
    </row>
    <row r="9" spans="1:9">
      <c r="A9" s="131" t="s">
        <v>54</v>
      </c>
      <c r="B9" s="133" t="s">
        <v>55</v>
      </c>
      <c r="C9" s="129" t="s">
        <v>74</v>
      </c>
      <c r="D9" s="135" t="s">
        <v>56</v>
      </c>
      <c r="E9" s="133"/>
      <c r="F9" s="133"/>
      <c r="G9" s="133"/>
      <c r="H9" s="136"/>
      <c r="I9" s="1"/>
    </row>
    <row r="10" spans="1:9">
      <c r="A10" s="132"/>
      <c r="B10" s="134"/>
      <c r="C10" s="130"/>
      <c r="D10" s="54" t="s">
        <v>57</v>
      </c>
      <c r="E10" s="29" t="s">
        <v>58</v>
      </c>
      <c r="F10" s="29" t="s">
        <v>59</v>
      </c>
      <c r="G10" s="29"/>
      <c r="H10" s="55"/>
      <c r="I10" s="1"/>
    </row>
    <row r="11" spans="1:9">
      <c r="A11" s="30">
        <v>1</v>
      </c>
      <c r="B11" s="22" t="str">
        <f>Plan1!C11</f>
        <v>Instalação da Obra: Barracão, placa, energia, água, tapumes.</v>
      </c>
      <c r="C11" s="56">
        <f>Plan1!H11</f>
        <v>600</v>
      </c>
      <c r="D11" s="54">
        <v>1</v>
      </c>
      <c r="E11" s="54"/>
      <c r="F11" s="29"/>
      <c r="G11" s="29"/>
      <c r="H11" s="55"/>
      <c r="I11" s="1"/>
    </row>
    <row r="12" spans="1:9">
      <c r="A12" s="30">
        <v>2</v>
      </c>
      <c r="B12" s="22" t="str">
        <f>Plan1!C12</f>
        <v>Instalação de Energia Elétrica Provisória em Baixa Tensão de Obra.</v>
      </c>
      <c r="C12" s="56">
        <f>Plan1!H12</f>
        <v>240</v>
      </c>
      <c r="D12" s="54">
        <v>1</v>
      </c>
      <c r="E12" s="54"/>
      <c r="F12" s="29"/>
      <c r="G12" s="29"/>
      <c r="H12" s="55"/>
      <c r="I12" s="1"/>
    </row>
    <row r="13" spans="1:9">
      <c r="A13" s="30">
        <v>3</v>
      </c>
      <c r="B13" s="22" t="str">
        <f>Plan1!C13</f>
        <v>Instalação de Água  com registro 3/4" Provisória de Obra.</v>
      </c>
      <c r="C13" s="56">
        <f>Plan1!H13</f>
        <v>120</v>
      </c>
      <c r="D13" s="54">
        <v>1</v>
      </c>
      <c r="E13" s="54"/>
      <c r="F13" s="29"/>
      <c r="G13" s="29"/>
      <c r="H13" s="55"/>
      <c r="I13" s="1"/>
    </row>
    <row r="14" spans="1:9">
      <c r="A14" s="30">
        <v>4</v>
      </c>
      <c r="B14" s="22" t="str">
        <f>Plan1!C15</f>
        <v>Escavação  em Terra.</v>
      </c>
      <c r="C14" s="56">
        <f>Plan1!H15</f>
        <v>4500</v>
      </c>
      <c r="D14" s="54">
        <v>1</v>
      </c>
      <c r="E14" s="54"/>
      <c r="F14" s="29"/>
      <c r="G14" s="29"/>
      <c r="H14" s="55"/>
      <c r="I14" s="1"/>
    </row>
    <row r="15" spans="1:9">
      <c r="A15" s="30">
        <v>5</v>
      </c>
      <c r="B15" s="22" t="str">
        <f>Plan1!C16</f>
        <v>Locação de Obra</v>
      </c>
      <c r="C15" s="56">
        <f>Plan1!H16</f>
        <v>1344</v>
      </c>
      <c r="D15" s="54">
        <v>1</v>
      </c>
      <c r="E15" s="54"/>
      <c r="F15" s="29"/>
      <c r="G15" s="29"/>
      <c r="H15" s="55"/>
      <c r="I15" s="1"/>
    </row>
    <row r="16" spans="1:9">
      <c r="A16" s="30">
        <v>6</v>
      </c>
      <c r="B16" s="22" t="str">
        <f>Plan1!C17</f>
        <v>Estrutura pré moldada</v>
      </c>
      <c r="C16" s="56"/>
      <c r="D16" s="54"/>
      <c r="E16" s="54"/>
      <c r="F16" s="29"/>
      <c r="G16" s="29"/>
      <c r="H16" s="55"/>
      <c r="I16" s="1"/>
    </row>
    <row r="17" spans="1:9">
      <c r="A17" s="30">
        <v>7</v>
      </c>
      <c r="B17" s="22" t="str">
        <f>Plan1!C18</f>
        <v>Escavação para pilares</v>
      </c>
      <c r="C17" s="56">
        <f>Plan1!H18</f>
        <v>672</v>
      </c>
      <c r="D17" s="54">
        <v>1</v>
      </c>
      <c r="E17" s="54"/>
      <c r="F17" s="29"/>
      <c r="G17" s="29"/>
      <c r="H17" s="55"/>
      <c r="I17" s="1"/>
    </row>
    <row r="18" spans="1:9">
      <c r="A18" s="30">
        <v>8</v>
      </c>
      <c r="B18" s="22" t="str">
        <f>Plan1!C19</f>
        <v>Base para pilares - concreto simples 20 cm</v>
      </c>
      <c r="C18" s="56">
        <f>Plan1!H19</f>
        <v>1344.0000000000002</v>
      </c>
      <c r="D18" s="54">
        <v>1</v>
      </c>
      <c r="E18" s="54"/>
      <c r="F18" s="29"/>
      <c r="G18" s="29"/>
      <c r="H18" s="55"/>
      <c r="I18" s="1"/>
    </row>
    <row r="19" spans="1:9">
      <c r="A19" s="30">
        <v>9</v>
      </c>
      <c r="B19" s="22" t="str">
        <f>Plan1!C20</f>
        <v xml:space="preserve">Estrutura de concreto pré moldado </v>
      </c>
      <c r="C19" s="56">
        <f>Plan1!H20</f>
        <v>11520</v>
      </c>
      <c r="D19" s="54">
        <v>1</v>
      </c>
      <c r="E19" s="54"/>
      <c r="F19" s="29"/>
      <c r="G19" s="29"/>
      <c r="H19" s="55"/>
      <c r="I19" s="1"/>
    </row>
    <row r="20" spans="1:9">
      <c r="A20" s="30">
        <v>10</v>
      </c>
      <c r="B20" s="22" t="str">
        <f>Plan1!C22</f>
        <v xml:space="preserve">Telhado com telha metálica 0,5mm </v>
      </c>
      <c r="C20" s="56">
        <f>Plan1!H22</f>
        <v>13680</v>
      </c>
      <c r="D20" s="54">
        <v>1</v>
      </c>
      <c r="E20" s="54"/>
      <c r="F20" s="29"/>
      <c r="G20" s="29"/>
      <c r="H20" s="55"/>
      <c r="I20" s="1"/>
    </row>
    <row r="21" spans="1:9">
      <c r="A21" s="30">
        <v>11</v>
      </c>
      <c r="B21" s="22" t="str">
        <f>Plan1!C23</f>
        <v>Fechamento lateral superior com telha metálica</v>
      </c>
      <c r="C21" s="56">
        <f>Plan1!H23</f>
        <v>10800</v>
      </c>
      <c r="D21" s="54">
        <v>1</v>
      </c>
      <c r="E21" s="54"/>
      <c r="F21" s="29"/>
      <c r="G21" s="29"/>
      <c r="H21" s="55"/>
      <c r="I21" s="1"/>
    </row>
    <row r="22" spans="1:9">
      <c r="A22" s="30">
        <v>12</v>
      </c>
      <c r="B22" s="22" t="str">
        <f>Plan1!C25</f>
        <v>Alvenaria 1/1 tijolo 6 furos</v>
      </c>
      <c r="C22" s="56">
        <f>Plan1!H25</f>
        <v>20460</v>
      </c>
      <c r="D22" s="54">
        <v>1</v>
      </c>
      <c r="E22" s="54"/>
      <c r="F22" s="29"/>
      <c r="G22" s="29"/>
      <c r="H22" s="55"/>
      <c r="I22" s="1"/>
    </row>
    <row r="23" spans="1:9">
      <c r="A23" s="30">
        <v>13</v>
      </c>
      <c r="B23" s="22" t="str">
        <f>Plan1!C26</f>
        <v>Chapisco  / Emboço em paredes</v>
      </c>
      <c r="C23" s="56">
        <f>Plan1!H26</f>
        <v>11160</v>
      </c>
      <c r="D23" s="54">
        <v>1</v>
      </c>
      <c r="E23" s="54"/>
      <c r="F23" s="29"/>
      <c r="G23" s="29"/>
      <c r="H23" s="55"/>
      <c r="I23" s="1"/>
    </row>
    <row r="24" spans="1:9">
      <c r="A24" s="30">
        <v>14</v>
      </c>
      <c r="B24" s="22" t="str">
        <f>Plan1!C28</f>
        <v xml:space="preserve">Piso interno em  concreto  armado </v>
      </c>
      <c r="C24" s="56">
        <f>Plan1!H28</f>
        <v>19200</v>
      </c>
      <c r="D24" s="54"/>
      <c r="E24" s="54">
        <v>1</v>
      </c>
      <c r="F24" s="29"/>
      <c r="G24" s="29"/>
      <c r="H24" s="55"/>
      <c r="I24" s="1"/>
    </row>
    <row r="25" spans="1:9">
      <c r="A25" s="30">
        <v>15</v>
      </c>
      <c r="B25" s="22" t="str">
        <f>Plan1!C29</f>
        <v>Piso externo em concreto simples</v>
      </c>
      <c r="C25" s="56">
        <f>Plan1!H29</f>
        <v>2016</v>
      </c>
      <c r="D25" s="54"/>
      <c r="E25" s="54">
        <v>1</v>
      </c>
      <c r="F25" s="29"/>
      <c r="G25" s="29"/>
      <c r="H25" s="55"/>
      <c r="I25" s="1"/>
    </row>
    <row r="26" spans="1:9">
      <c r="A26" s="30">
        <v>16</v>
      </c>
      <c r="B26" s="22" t="str">
        <f>Plan1!C31</f>
        <v>Portas metálicas</v>
      </c>
      <c r="C26" s="56">
        <f>Plan1!H31</f>
        <v>8400</v>
      </c>
      <c r="D26" s="54"/>
      <c r="E26" s="54">
        <v>1</v>
      </c>
      <c r="F26" s="29"/>
      <c r="G26" s="29"/>
      <c r="H26" s="55"/>
      <c r="I26" s="1"/>
    </row>
    <row r="27" spans="1:9">
      <c r="A27" s="30">
        <v>17</v>
      </c>
      <c r="B27" s="22" t="str">
        <f>Plan1!C33</f>
        <v>Elétrica</v>
      </c>
      <c r="C27" s="56">
        <f>Plan1!H33</f>
        <v>2400</v>
      </c>
      <c r="D27" s="54"/>
      <c r="E27" s="54">
        <v>1</v>
      </c>
      <c r="F27" s="29"/>
      <c r="G27" s="29"/>
      <c r="H27" s="55"/>
      <c r="I27" s="1"/>
    </row>
    <row r="28" spans="1:9">
      <c r="A28" s="30">
        <v>18</v>
      </c>
      <c r="B28" s="22" t="str">
        <f>Plan1!C34</f>
        <v>Água fria -1  ponto água 3/4" c/ registro de gaveta</v>
      </c>
      <c r="C28" s="56">
        <f>Plan1!H34</f>
        <v>240</v>
      </c>
      <c r="D28" s="54"/>
      <c r="E28" s="54">
        <v>1</v>
      </c>
      <c r="F28" s="29"/>
      <c r="G28" s="29"/>
      <c r="H28" s="55"/>
      <c r="I28" s="1"/>
    </row>
    <row r="29" spans="1:9">
      <c r="A29" s="30">
        <v>19</v>
      </c>
      <c r="B29" s="22" t="str">
        <f>Plan1!C36</f>
        <v>Pinturas</v>
      </c>
      <c r="C29" s="56">
        <f>Plan1!H36</f>
        <v>1200</v>
      </c>
      <c r="D29" s="54"/>
      <c r="E29" s="54">
        <v>1</v>
      </c>
      <c r="F29" s="29"/>
      <c r="G29" s="29"/>
      <c r="H29" s="55"/>
      <c r="I29" s="1"/>
    </row>
    <row r="30" spans="1:9">
      <c r="A30" s="30">
        <v>20</v>
      </c>
      <c r="B30" s="22" t="str">
        <f>Plan1!C38</f>
        <v>Limpeza geral,  Aprovações, Taxas, Impostos  e Leis sociais</v>
      </c>
      <c r="C30" s="56">
        <f>Plan1!H38</f>
        <v>5104</v>
      </c>
      <c r="D30" s="54"/>
      <c r="E30" s="54">
        <v>1</v>
      </c>
      <c r="F30" s="29"/>
      <c r="G30" s="29"/>
      <c r="H30" s="55"/>
      <c r="I30" s="1"/>
    </row>
    <row r="31" spans="1:9">
      <c r="A31" s="30"/>
      <c r="B31" s="22"/>
      <c r="C31" s="29"/>
      <c r="D31" s="54"/>
      <c r="E31" s="54"/>
      <c r="F31" s="29"/>
      <c r="G31" s="29"/>
      <c r="H31" s="55"/>
      <c r="I31" s="1"/>
    </row>
    <row r="32" spans="1:9">
      <c r="A32" s="30"/>
      <c r="B32" s="22"/>
      <c r="C32" s="29"/>
      <c r="D32" s="54"/>
      <c r="E32" s="29"/>
      <c r="F32" s="29"/>
      <c r="G32" s="29"/>
      <c r="H32" s="55"/>
      <c r="I32" s="1"/>
    </row>
    <row r="33" spans="1:9">
      <c r="A33" s="64"/>
      <c r="B33" s="65" t="s">
        <v>60</v>
      </c>
      <c r="C33" s="66">
        <f>SUM(C11:C30)</f>
        <v>115000</v>
      </c>
      <c r="D33" s="67">
        <f>$C11*D11+$C12*D12+$C13*D13+$C14*D14+$C15*D15+$C16*D16+$C17*D17+$C18*D18+$C19*D19+$C20*D20+$C21*D21+$C22*D22+$C23*D23+$C24*D24+$C25*D25+$C26*D26+$C27*D27+$C28*D28+$C29*D29+$C30*D30</f>
        <v>76440</v>
      </c>
      <c r="E33" s="68">
        <f>$C11*E11+$C12*E12+$C13*E13+$C14*E14+$C15*E15+$C16*E16+$C17*E17+$C18*E18+$C19*E19+$C20*E20+$C21*E21+$C22*E22+$C23*E23+$C24*E24+$C25*E25+$C26*E26+$C27*E27+$C28*E28+$C29*E29+$C30*E30</f>
        <v>38560</v>
      </c>
      <c r="F33" s="69"/>
      <c r="G33" s="69"/>
      <c r="H33" s="70"/>
      <c r="I33" s="1"/>
    </row>
    <row r="34" spans="1:9">
      <c r="A34" s="30"/>
      <c r="B34" s="24" t="s">
        <v>61</v>
      </c>
      <c r="C34" s="29"/>
      <c r="D34" s="54">
        <f>D33/C33</f>
        <v>0.66469565217391302</v>
      </c>
      <c r="E34" s="54">
        <f>E33/C33</f>
        <v>0.33530434782608698</v>
      </c>
      <c r="F34" s="29"/>
      <c r="G34" s="29"/>
      <c r="H34" s="55"/>
      <c r="I34" s="1"/>
    </row>
    <row r="35" spans="1:9">
      <c r="A35" s="64"/>
      <c r="B35" s="65" t="s">
        <v>62</v>
      </c>
      <c r="C35" s="66"/>
      <c r="D35" s="71">
        <f>D33</f>
        <v>76440</v>
      </c>
      <c r="E35" s="72">
        <f>E33+D33</f>
        <v>115000</v>
      </c>
      <c r="F35" s="72">
        <f>SUM(D33:E33)</f>
        <v>115000</v>
      </c>
      <c r="G35" s="72"/>
      <c r="H35" s="73"/>
      <c r="I35" s="61"/>
    </row>
    <row r="36" spans="1:9">
      <c r="A36" s="32"/>
      <c r="B36" s="34" t="s">
        <v>63</v>
      </c>
      <c r="C36" s="33"/>
      <c r="D36" s="57">
        <f>D34</f>
        <v>0.66469565217391302</v>
      </c>
      <c r="E36" s="58">
        <f>E34+D36</f>
        <v>1</v>
      </c>
      <c r="F36" s="33"/>
      <c r="G36" s="33"/>
      <c r="H36" s="59"/>
      <c r="I36" s="1"/>
    </row>
    <row r="37" spans="1:9">
      <c r="I37" s="1"/>
    </row>
    <row r="38" spans="1:9">
      <c r="I38" s="1"/>
    </row>
    <row r="39" spans="1:9">
      <c r="I39" s="1"/>
    </row>
    <row r="40" spans="1:9">
      <c r="B40" t="s">
        <v>64</v>
      </c>
      <c r="D40" t="s">
        <v>65</v>
      </c>
      <c r="I40" s="1"/>
    </row>
    <row r="41" spans="1:9">
      <c r="D41" t="s">
        <v>21</v>
      </c>
      <c r="I41" s="1"/>
    </row>
    <row r="42" spans="1:9">
      <c r="I42" s="1"/>
    </row>
    <row r="43" spans="1:9">
      <c r="B43" s="74" t="s">
        <v>78</v>
      </c>
      <c r="I43" s="1"/>
    </row>
    <row r="44" spans="1:9">
      <c r="B44" s="75" t="s">
        <v>66</v>
      </c>
      <c r="I44" s="1"/>
    </row>
    <row r="45" spans="1:9">
      <c r="B45" s="76" t="s">
        <v>67</v>
      </c>
      <c r="I45" s="1"/>
    </row>
    <row r="46" spans="1:9">
      <c r="I46" s="1"/>
    </row>
  </sheetData>
  <mergeCells count="14">
    <mergeCell ref="C9:C10"/>
    <mergeCell ref="A9:A10"/>
    <mergeCell ref="B9:B10"/>
    <mergeCell ref="D9:H9"/>
    <mergeCell ref="B6:C6"/>
    <mergeCell ref="B7:C7"/>
    <mergeCell ref="E6:F6"/>
    <mergeCell ref="E7:F7"/>
    <mergeCell ref="A8:H8"/>
    <mergeCell ref="A1:H1"/>
    <mergeCell ref="A2:H2"/>
    <mergeCell ref="A3:H3"/>
    <mergeCell ref="A4:H4"/>
    <mergeCell ref="A5:H5"/>
  </mergeCell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Plan2!Area_de_impressao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2015-03-12T19:09:33Z</cp:lastPrinted>
  <dcterms:created xsi:type="dcterms:W3CDTF">2013-05-17T12:22:17Z</dcterms:created>
  <dcterms:modified xsi:type="dcterms:W3CDTF">2015-03-12T19:31:04Z</dcterms:modified>
</cp:coreProperties>
</file>