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" sheetId="1" state="visible" r:id="rId3"/>
    <sheet name="CRONOGRAMA - OBRA" sheetId="2" state="visible" r:id="rId4"/>
    <sheet name="COMPOSIÇÕES" sheetId="3" state="visible" r:id="rId5"/>
    <sheet name="BDI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<sst xmlns="http://schemas.openxmlformats.org/spreadsheetml/2006/main" count="1108" uniqueCount="527">
  <si>
    <t xml:space="preserve">UNIVERSIDADE ESTADUAL DO NORTE DO PARANÁ</t>
  </si>
  <si>
    <t xml:space="preserve">CNPJ: 08.885.100/0001-54</t>
  </si>
  <si>
    <t xml:space="preserve">BDI</t>
  </si>
  <si>
    <t xml:space="preserve">OBRA : ADEQUAÇÕES DOS LABORATÓRIOS DO BLOCO G - MEDICINA</t>
  </si>
  <si>
    <t xml:space="preserve">Local: Campus Cornélio Procópio - CCP</t>
  </si>
  <si>
    <t xml:space="preserve">Total S/BDI</t>
  </si>
  <si>
    <t xml:space="preserve">Data do orçamento: MARÇO/2026</t>
  </si>
  <si>
    <t xml:space="preserve">Total c/BDI</t>
  </si>
  <si>
    <t xml:space="preserve">SINAPI_Custo_Ref_Composicoes_Analitico_PR_202602_Desonerado</t>
  </si>
  <si>
    <t xml:space="preserve">INSERIR NOME DA EMPRESA</t>
  </si>
  <si>
    <t xml:space="preserve">ITEM</t>
  </si>
  <si>
    <t xml:space="preserve">RESUMO</t>
  </si>
  <si>
    <t xml:space="preserve">CÓDIGO</t>
  </si>
  <si>
    <t xml:space="preserve">DESCRIÇÃO DOS SERVIÇOS</t>
  </si>
  <si>
    <t xml:space="preserve">UN</t>
  </si>
  <si>
    <t xml:space="preserve">QTD</t>
  </si>
  <si>
    <t xml:space="preserve">UNITÁRIO (SEM BDI)</t>
  </si>
  <si>
    <t xml:space="preserve">TOTAL (Valores sem BDI)</t>
  </si>
  <si>
    <t xml:space="preserve">VALOR TOTAL C/ BDI</t>
  </si>
  <si>
    <t xml:space="preserve">MATERIAL + EQ</t>
  </si>
  <si>
    <t xml:space="preserve">MÃO DE OBRA</t>
  </si>
  <si>
    <t xml:space="preserve">TOTAL</t>
  </si>
  <si>
    <t xml:space="preserve">MATERIAL</t>
  </si>
  <si>
    <t xml:space="preserve">1</t>
  </si>
  <si>
    <t xml:space="preserve">SALA G-04</t>
  </si>
  <si>
    <t xml:space="preserve">1.1</t>
  </si>
  <si>
    <t xml:space="preserve">REMOÇÕES E DEMOLIÇÕES</t>
  </si>
  <si>
    <t xml:space="preserve">1.1.1</t>
  </si>
  <si>
    <t xml:space="preserve">FURO EM PAREDE PARA PASSAGEM DE TUBULAÇÃO DE GÁS</t>
  </si>
  <si>
    <t xml:space="preserve">97622</t>
  </si>
  <si>
    <t xml:space="preserve">DEMOLIÇÃO DE ALVENARIA DE BLOCO FURADO, DE FORMA MANUAL, SEM REAPROVEITAMENTO. AF_09/2023</t>
  </si>
  <si>
    <t xml:space="preserve">M3</t>
  </si>
  <si>
    <t xml:space="preserve">1.2</t>
  </si>
  <si>
    <t xml:space="preserve">TUBULAÇÃO DE GÁS</t>
  </si>
  <si>
    <t xml:space="preserve">1.2.1</t>
  </si>
  <si>
    <t xml:space="preserve">INSTALAÇÃO DE TUBO DE GÁS GLP INTERNO DA SALA</t>
  </si>
  <si>
    <t xml:space="preserve">97335</t>
  </si>
  <si>
    <t xml:space="preserve">TUBO EM COBRE RÍGIDO, DN 22 MM, CLASSE A, SEM ISOLAMENTO, INSTALADO EM PRUMADA DE GÁS COMBUSTÍVEL - FORNECIMENTO E INSTALAÇÃO. AF_04/2022
</t>
  </si>
  <si>
    <t xml:space="preserve">M</t>
  </si>
  <si>
    <t xml:space="preserve">1.2.2</t>
  </si>
  <si>
    <t xml:space="preserve">TÊ PARA RAMAL DA TUBULAÇÃO</t>
  </si>
  <si>
    <t xml:space="preserve">103832</t>
  </si>
  <si>
    <t xml:space="preserve">[ADAPTADO PARA DN 22 MM] TÊ EM COBRE, DN 15 MM, SEM ANEL DE SOLDA, INSTALADO EM RAMAL E SUB-RAMAL DE GÁS COMBUSTÍVEL - FORNECIMENTO E INSTALAÇÃO. AF_04/2022</t>
  </si>
  <si>
    <t xml:space="preserve">1.2.3</t>
  </si>
  <si>
    <t xml:space="preserve">JOELHO PARA TUBULAÇÃO DE GÁS</t>
  </si>
  <si>
    <t xml:space="preserve">92701</t>
  </si>
  <si>
    <t xml:space="preserve">JOELHO 90 GRAUS, EM FERRO GALVANIZADO, CONEXÃO ROSQUEADA, DN 20 (3/4"), INSTALADO EM RAMAIS E SUB-RAMAIS DE GÁS - FORNECIMENTO E INSTALAÇÃO. AF_01/2026
</t>
  </si>
  <si>
    <t xml:space="preserve">1.2.4</t>
  </si>
  <si>
    <t xml:space="preserve">FIXAÇÃO DE TUBULAÇÃO DE GÁS (a cada 1,5m)</t>
  </si>
  <si>
    <t xml:space="preserve">11298/ORSE</t>
  </si>
  <si>
    <t xml:space="preserve">Fornecimento e instalação de mão francesa simples 100 mm</t>
  </si>
  <si>
    <t xml:space="preserve">1.2.5</t>
  </si>
  <si>
    <t xml:space="preserve">FIXAÇÃO DA TUBULAÇÃO VERTICAL</t>
  </si>
  <si>
    <t xml:space="preserve">91166</t>
  </si>
  <si>
    <t xml:space="preserve">FIXAÇÃO DE TUBOS HORIZONTAIS DE PEX OU MULTICAMADAS, DIÂMETROS IGUAIS OU INFERIORES A 40 MM, COM ABRAÇADEIRA PLÁSTICA FIXADA EM LAJE. AF_09/2023_PE
</t>
  </si>
  <si>
    <t xml:space="preserve">1.2.6</t>
  </si>
  <si>
    <t xml:space="preserve">VÁLVULA PARA CONTROLE DE SAÍDA DE GÁS C/ BICO ADAPTADOR</t>
  </si>
  <si>
    <t xml:space="preserve">13582/ORSE</t>
  </si>
  <si>
    <t xml:space="preserve">Registro esfera borboleta 90°, 1/2" NPT (macho) x 3/8", entrada e saída bico da mangueira, para instalação de gás</t>
  </si>
  <si>
    <t xml:space="preserve">1.3</t>
  </si>
  <si>
    <t xml:space="preserve">RECOMPOSIÇÃO DE FURO PARA PASSAGEM DE TUBULAÇÃO</t>
  </si>
  <si>
    <t xml:space="preserve">1.3.1</t>
  </si>
  <si>
    <t xml:space="preserve">87547</t>
  </si>
  <si>
    <t xml:space="preserve">MASSA ÚNICA, EM ARGAMASSA TRAÇO 1:2:8, PREPARO MECÂNICO, APLICADA MANUALMENTE EM PAREDES INTERNAS DE AMBIENTES COM ÁREA ENTRE 5M² E 10M², E = 10MM, COM TALISCAS. AF_03/2024</t>
  </si>
  <si>
    <t xml:space="preserve">M2</t>
  </si>
  <si>
    <t xml:space="preserve">1.3.2</t>
  </si>
  <si>
    <t xml:space="preserve">ACABAMENTO DE RECOMPOSIÇÃO</t>
  </si>
  <si>
    <t xml:space="preserve">88497</t>
  </si>
  <si>
    <t xml:space="preserve">EMASSAMENTO COM MASSA LÁTEX, APLICAÇÃO EM PAREDE, DUAS DEMÃOS, LIXAMENTO MANUAL. AF_04/2023
</t>
  </si>
  <si>
    <t xml:space="preserve">1.3.3</t>
  </si>
  <si>
    <t xml:space="preserve">PINTURA - FUNDO SELADOR</t>
  </si>
  <si>
    <t xml:space="preserve">88485</t>
  </si>
  <si>
    <t xml:space="preserve">FUNDO SELADOR ACRÍLICO, APLICAÇÃO MANUAL EM PAREDE, UMA DEMÃO. AF_04/2023</t>
  </si>
  <si>
    <t xml:space="preserve">1.3.4</t>
  </si>
  <si>
    <t xml:space="preserve">PINTURA - PAREDES</t>
  </si>
  <si>
    <t xml:space="preserve">88489</t>
  </si>
  <si>
    <t xml:space="preserve">PINTURA LÁTEX ACRÍLICA PREMIUM, APLICAÇÃO MANUAL EM PAREDES, DUAS DEMÃOS. AF_04/2023</t>
  </si>
  <si>
    <t xml:space="preserve">2</t>
  </si>
  <si>
    <t xml:space="preserve">SALA G-05</t>
  </si>
  <si>
    <t xml:space="preserve">2.1</t>
  </si>
  <si>
    <t xml:space="preserve">2.1.1</t>
  </si>
  <si>
    <t xml:space="preserve">2.2</t>
  </si>
  <si>
    <t xml:space="preserve">2.2.1</t>
  </si>
  <si>
    <t xml:space="preserve">2.2.2</t>
  </si>
  <si>
    <t xml:space="preserve">2.2.3</t>
  </si>
  <si>
    <t xml:space="preserve">2.2.4</t>
  </si>
  <si>
    <t xml:space="preserve">2.2.5</t>
  </si>
  <si>
    <t xml:space="preserve">2.2.6</t>
  </si>
  <si>
    <t xml:space="preserve">2.3</t>
  </si>
  <si>
    <t xml:space="preserve">2.3.1</t>
  </si>
  <si>
    <t xml:space="preserve">2.3.2</t>
  </si>
  <si>
    <t xml:space="preserve">2.3.3</t>
  </si>
  <si>
    <t xml:space="preserve">2.3.4</t>
  </si>
  <si>
    <t xml:space="preserve">3</t>
  </si>
  <si>
    <t xml:space="preserve">SALA G-07</t>
  </si>
  <si>
    <t xml:space="preserve">3.1</t>
  </si>
  <si>
    <t xml:space="preserve">DEMOLIÇÕES E RETIRADAS</t>
  </si>
  <si>
    <t xml:space="preserve">3.1.1</t>
  </si>
  <si>
    <t xml:space="preserve">RASGO EM PISO E PAREDE PARA INSTALAÇÃO ELÉTRICA DERIVADA DE EXISTENTE</t>
  </si>
  <si>
    <t xml:space="preserve">90444</t>
  </si>
  <si>
    <t xml:space="preserve">[ADAPTADO PARA PASSAGEM DE CONDUÍTE ELÉTRICO] RASGO LINEAR MECANIZADO EM CONTRAPISO, PARA RAMAIS/ DISTRIBUIÇÃO DE INSTALAÇÕES HIDRÁULICAS, DIÂMETROS MENORES OU IGUAIS A 40 MM. AF_09/2023_PS</t>
  </si>
  <si>
    <t xml:space="preserve">3.1.2</t>
  </si>
  <si>
    <t xml:space="preserve">RASGO EM PISO PARA SUPORTE DE BANCADA</t>
  </si>
  <si>
    <t xml:space="preserve">97634</t>
  </si>
  <si>
    <t xml:space="preserve">DEMOLIÇÃO DE REVESTIMENTO CERÂMICO, DE FORMA MECANIZADA COM MARTELETE, SEM REAPROVEITAMENTO. AF_09/2023</t>
  </si>
  <si>
    <t xml:space="preserve">3.2</t>
  </si>
  <si>
    <t xml:space="preserve">SUPORTE DAS BANCADAS</t>
  </si>
  <si>
    <t xml:space="preserve">3.2.1</t>
  </si>
  <si>
    <t xml:space="preserve">ALVENARIA SUPORTE DAS BANCADAS</t>
  </si>
  <si>
    <t xml:space="preserve">103335</t>
  </si>
  <si>
    <t xml:space="preserve">ALVENARIA DE VEDAÇÃO DE BLOCOS CERÂMICOS FURADOS NA HORIZONTAL DE 14X9X19 CM (ESPESSURA 14 CM, BLOCO DEITADO) E ARGAMASSA DE ASSENTAMENTO COM PREPARO MANUAL. AF_12/2021</t>
  </si>
  <si>
    <t xml:space="preserve">3.2.2</t>
  </si>
  <si>
    <t xml:space="preserve">ALVENARIA SUPORTE DAS BANCADAS - CHAPISCO</t>
  </si>
  <si>
    <t xml:space="preserve">87878</t>
  </si>
  <si>
    <t xml:space="preserve">CHAPISCO APLICADO EM ALVENARIAS E ESTRUTURAS DE CONCRETO INTERNAS, COM COLHER DE PEDREIRO. ARGAMASSA TRAÇO 1:3 COM PREPARO MANUAL. AF_10/2022</t>
  </si>
  <si>
    <t xml:space="preserve">3.2.3</t>
  </si>
  <si>
    <t xml:space="preserve">ALVENARIA SUPORTE DAS BANCADAS - REBOCO</t>
  </si>
  <si>
    <t xml:space="preserve">87529</t>
  </si>
  <si>
    <t xml:space="preserve">MASSA ÚNICA, EM ARGAMASSA TRAÇO 1:2:8, PREPARO MECÂNICO, APLICADA MANUALMENTE EM PAREDES INTERNAS DE AMBIENTES COM ÁREA ENTRE 5M² E 10M², E = 17,5MM, COM TALISCAS. AF_03/2024</t>
  </si>
  <si>
    <t xml:space="preserve">3.2.4</t>
  </si>
  <si>
    <t xml:space="preserve">REVESTIMENTO CERÂMICO BANCADAS</t>
  </si>
  <si>
    <t xml:space="preserve">87269</t>
  </si>
  <si>
    <t xml:space="preserve">REVESTIMENTO CERÂMICO PARA PAREDES INTERNAS COM PLACAS TIPO ESMALTADA DE DIMENSÕES 25X35 CM APLICADAS NA ALTURA INTEIRA DAS PAREDES. AF_02/2023_PE</t>
  </si>
  <si>
    <t xml:space="preserve">3.3</t>
  </si>
  <si>
    <t xml:space="preserve">BANCADA</t>
  </si>
  <si>
    <t xml:space="preserve">3.3.1</t>
  </si>
  <si>
    <t xml:space="preserve">BANCADAS EM GRANITO - INCLUSOS ESPELHO E ACABAMENTO 8CM</t>
  </si>
  <si>
    <t xml:space="preserve">10759/ORSE</t>
  </si>
  <si>
    <t xml:space="preserve">BANCADA EM GRANITO CINZA ANDORINHA, E=2CM</t>
  </si>
  <si>
    <t xml:space="preserve">3.4</t>
  </si>
  <si>
    <t xml:space="preserve">RECOMPOSIÇÃO DO PISO</t>
  </si>
  <si>
    <t xml:space="preserve">3.4.1</t>
  </si>
  <si>
    <t xml:space="preserve">RECOMPOSIÇÃO DE PISO RECORTADO PARA PASSAGEM ELÉTRICA</t>
  </si>
  <si>
    <t xml:space="preserve">87251</t>
  </si>
  <si>
    <t xml:space="preserve">REVESTIMENTO CERÂMICO PARA PISO COM PLACAS TIPO ESMALTADA DE DIMENSÕES 45X45 CM APLICADA EM AMBIENTES DE ÁREA MAIOR QUE 10 M2. AF_02/2023_PE</t>
  </si>
  <si>
    <t xml:space="preserve">3.4.2</t>
  </si>
  <si>
    <t xml:space="preserve">REGULARIZAÇÃO DE CONTRAPISO - PASSAGEM DE ELETRODUTO DA BANCADA CENTRAL</t>
  </si>
  <si>
    <t xml:space="preserve">87620</t>
  </si>
  <si>
    <t xml:space="preserve">CONTRAPISO EM ARGAMASSA TRAÇO 1:4 (CIMENTO E AREIA), PREPARO MECÂNICO COM BETONEIRA 400 L, APLICADO EM ÁREAS SECAS SOBRE LAJE, ADERIDO, ACABAMENTO NÃO REFORÇADO, ESPESSURA 2CM. AF_07/2021</t>
  </si>
  <si>
    <t xml:space="preserve">3.5</t>
  </si>
  <si>
    <t xml:space="preserve">INSTALAÇÕES ELÉTRICAS DA BANCADA</t>
  </si>
  <si>
    <t xml:space="preserve">3.5.1</t>
  </si>
  <si>
    <t xml:space="preserve">SUPORTE DE TOMADAS PARA AS BANCADAS + RJ45 CAT6</t>
  </si>
  <si>
    <t xml:space="preserve">3.5.3</t>
  </si>
  <si>
    <t xml:space="preserve">DERIVAÇÃO DE FIAÇÃO + LIGAÇÃO DAS BANCADAS</t>
  </si>
  <si>
    <t xml:space="preserve">91928</t>
  </si>
  <si>
    <t xml:space="preserve">CABO DE COBRE FLEXÍVEL ISOLADO, 4 MM², ANTI-CHAMA 450/750 V, PARA CIRCUITOS TERMINAIS - FORNECIMENTO E INSTALAÇÃO. AF_03/2023
</t>
  </si>
  <si>
    <t xml:space="preserve">3.5.4</t>
  </si>
  <si>
    <t xml:space="preserve">ELETRODUTO FLEX 3/4"</t>
  </si>
  <si>
    <t xml:space="preserve">91834</t>
  </si>
  <si>
    <t xml:space="preserve">ELETRODUTO FLEXÍVEL CORRUGADO, PVC, DN 25 MM (3/4"), PARA CIRCUITOS TERMINAIS, INSTALADO EM FORRO - FORNECIMENTO E INSTALAÇÃO. AF_12/2015</t>
  </si>
  <si>
    <t xml:space="preserve">4</t>
  </si>
  <si>
    <t xml:space="preserve">SALA G-08</t>
  </si>
  <si>
    <t xml:space="preserve">4.1</t>
  </si>
  <si>
    <t xml:space="preserve">4.1.1</t>
  </si>
  <si>
    <t xml:space="preserve">4.2</t>
  </si>
  <si>
    <t xml:space="preserve">4.2.1</t>
  </si>
  <si>
    <t xml:space="preserve">4.2.2</t>
  </si>
  <si>
    <t xml:space="preserve">4.2.3</t>
  </si>
  <si>
    <t xml:space="preserve">4.2.4</t>
  </si>
  <si>
    <t xml:space="preserve">4.2.5</t>
  </si>
  <si>
    <t xml:space="preserve">4.3</t>
  </si>
  <si>
    <t xml:space="preserve">4.3.1</t>
  </si>
  <si>
    <t xml:space="preserve">4.3.2</t>
  </si>
  <si>
    <t xml:space="preserve">4.3.3</t>
  </si>
  <si>
    <t xml:space="preserve">4.3.4</t>
  </si>
  <si>
    <t xml:space="preserve">5</t>
  </si>
  <si>
    <t xml:space="preserve">SALA G-14</t>
  </si>
  <si>
    <t xml:space="preserve">5.1</t>
  </si>
  <si>
    <t xml:space="preserve">5.1.1</t>
  </si>
  <si>
    <t xml:space="preserve">CONDULETE PARA DERIVAÇÃO DE FIAÇÃO</t>
  </si>
  <si>
    <t xml:space="preserve">95795</t>
  </si>
  <si>
    <t xml:space="preserve">CONDULETE DE ALUMÍNIO, TIPO T, PARA ELETRODUTO DE AÇO GALVANIZADO DN 20 MM (3/4''), APARENTE - FORNECIMENTO E INSTALAÇÃO. AF_01/2026</t>
  </si>
  <si>
    <t xml:space="preserve">5.1.2</t>
  </si>
  <si>
    <t xml:space="preserve">95787</t>
  </si>
  <si>
    <t xml:space="preserve">CONDULETE DE ALUMÍNIO, TIPO LR, PARA ELETRODUTO DE AÇO GALVANIZADO DN 20 MM (3/4''), APARENTE - FORNECIMENTO E INSTALAÇÃO. AF_01/2026</t>
  </si>
  <si>
    <t xml:space="preserve">5.1.3</t>
  </si>
  <si>
    <t xml:space="preserve">DERIVAÇÃO DE FIAÇÃO</t>
  </si>
  <si>
    <t xml:space="preserve">91926</t>
  </si>
  <si>
    <t xml:space="preserve">CABO DE COBRE FLEXÍVEL ISOLADO, 2,5 MM², ANTI-CHAMA 450/750 V, PARA CIRCUITOS TERMINAIS - FORNECIMENTO E INSTALAÇÃO. AF_12/2015</t>
  </si>
  <si>
    <t xml:space="preserve">5.1.4</t>
  </si>
  <si>
    <t xml:space="preserve">ELETRODUTO RÍGIDO 3/4"</t>
  </si>
  <si>
    <t xml:space="preserve">91871</t>
  </si>
  <si>
    <t xml:space="preserve">ELETRODUTO RÍGIDO ROSCÁVEL, PVC, DN 25 MM (3/4"), PARA CIRCUITOS TERMINAIS, INSTALADO EM PAREDE - FORNECIMENTO E INSTALAÇÃO. AF_03/2023</t>
  </si>
  <si>
    <t xml:space="preserve">5.1.5</t>
  </si>
  <si>
    <t xml:space="preserve">TOMADAS 2P+T 20A</t>
  </si>
  <si>
    <t xml:space="preserve">10274/ORSE</t>
  </si>
  <si>
    <t xml:space="preserve">Caixa metálica com duas tomadas 2P+T para instalação aparente</t>
  </si>
  <si>
    <t xml:space="preserve">6</t>
  </si>
  <si>
    <t xml:space="preserve">SALA G-15</t>
  </si>
  <si>
    <t xml:space="preserve">6.1</t>
  </si>
  <si>
    <t xml:space="preserve">6.1.1</t>
  </si>
  <si>
    <t xml:space="preserve">6.1.2</t>
  </si>
  <si>
    <t xml:space="preserve">6.1.3</t>
  </si>
  <si>
    <t xml:space="preserve">6.1.4</t>
  </si>
  <si>
    <t xml:space="preserve">6.1.5</t>
  </si>
  <si>
    <t xml:space="preserve">7</t>
  </si>
  <si>
    <t xml:space="preserve">SALA G-24</t>
  </si>
  <si>
    <t xml:space="preserve">7.1</t>
  </si>
  <si>
    <t xml:space="preserve">RETIRADAS E DEMOLIÇÕES</t>
  </si>
  <si>
    <t xml:space="preserve">7.1.1</t>
  </si>
  <si>
    <t xml:space="preserve">DEMOLIÇÃO DE PISO E RODAPÉ PARA MELHORIA DE INFILTRAÇÕES (30cm RODAPÉ + 40cm DE PISO)</t>
  </si>
  <si>
    <t xml:space="preserve">7.1.2</t>
  </si>
  <si>
    <t xml:space="preserve">7.1.3</t>
  </si>
  <si>
    <t xml:space="preserve">DEMOLIÇÃO DE GRANITO</t>
  </si>
  <si>
    <t xml:space="preserve">7.1.4</t>
  </si>
  <si>
    <t xml:space="preserve">DEMOLIÇÃO DE ALVENARIA</t>
  </si>
  <si>
    <t xml:space="preserve">97621</t>
  </si>
  <si>
    <t xml:space="preserve">DEMOLIÇÃO DE ALVENARIA DE BLOCO FURADO, DE FORMA MANUAL, COM REAPROVEITAMENTO. AF_09/2023
</t>
  </si>
  <si>
    <t xml:space="preserve">7.1.5</t>
  </si>
  <si>
    <t xml:space="preserve">RETIRADA DE SUPORTE DE TOMADAS ELÉTRICAS DA BANCADA</t>
  </si>
  <si>
    <t xml:space="preserve">7.2</t>
  </si>
  <si>
    <t xml:space="preserve">7.2.1</t>
  </si>
  <si>
    <t xml:space="preserve">7.2.2</t>
  </si>
  <si>
    <t xml:space="preserve">7.2.3</t>
  </si>
  <si>
    <t xml:space="preserve">7.2.4</t>
  </si>
  <si>
    <t xml:space="preserve">7.3</t>
  </si>
  <si>
    <t xml:space="preserve">7.3.1</t>
  </si>
  <si>
    <t xml:space="preserve">7.4</t>
  </si>
  <si>
    <t xml:space="preserve">7.4.1</t>
  </si>
  <si>
    <t xml:space="preserve">7.4.2</t>
  </si>
  <si>
    <t xml:space="preserve">7.5</t>
  </si>
  <si>
    <t xml:space="preserve">7.5.1</t>
  </si>
  <si>
    <t xml:space="preserve">7.5.2</t>
  </si>
  <si>
    <t xml:space="preserve">7.6</t>
  </si>
  <si>
    <t xml:space="preserve">TRATAMENTO DE INFILTRAÇÃO DE RODAPÉ</t>
  </si>
  <si>
    <t xml:space="preserve">7.6.1</t>
  </si>
  <si>
    <t xml:space="preserve">IMPERMEABILIZAÇÃO DE ÁREA</t>
  </si>
  <si>
    <t xml:space="preserve">98555</t>
  </si>
  <si>
    <t xml:space="preserve">IMPERMEABILIZAÇÃO DE SUPERFÍCIE COM ARGAMASSA POLIMÉRICA / MEMBRANA ACRÍLICA, 3 DEMÃOS. AF_09/2023</t>
  </si>
  <si>
    <t xml:space="preserve">7.6.2</t>
  </si>
  <si>
    <t xml:space="preserve">REGULARIZAÇÃO DE PAREDE</t>
  </si>
  <si>
    <t xml:space="preserve">7.6.3</t>
  </si>
  <si>
    <t xml:space="preserve">ASSENTAMENTO DE PISO + RODAPÉ</t>
  </si>
  <si>
    <t xml:space="preserve">7.7</t>
  </si>
  <si>
    <t xml:space="preserve">PINTURA DA SALA</t>
  </si>
  <si>
    <t xml:space="preserve">7.7.1</t>
  </si>
  <si>
    <t xml:space="preserve">LIXAMENTO DE PAREDE PARA PINTURA</t>
  </si>
  <si>
    <t xml:space="preserve">7.7.2</t>
  </si>
  <si>
    <t xml:space="preserve">PINTURA DE PAREDE - FUNDO SELADOR</t>
  </si>
  <si>
    <t xml:space="preserve">FUNDO SELADOR ACRÍLICO, APLICAÇÃO MANUAL EM PAREDE, UMA DEMÃO. AF_04/2023
</t>
  </si>
  <si>
    <t xml:space="preserve">7.7.3</t>
  </si>
  <si>
    <t xml:space="preserve">PINTURA DE PAREDE</t>
  </si>
  <si>
    <t xml:space="preserve">104642</t>
  </si>
  <si>
    <t xml:space="preserve">PINTURA LÁTEX ACRÍLICA STANDARD, APLICAÇÃO MANUAL EM PAREDES, DUAS DEMÃOS. AF_04/2023
</t>
  </si>
  <si>
    <t xml:space="preserve">7.8</t>
  </si>
  <si>
    <t xml:space="preserve">7.8.1</t>
  </si>
  <si>
    <t xml:space="preserve">7.8.2</t>
  </si>
  <si>
    <t xml:space="preserve">7.8.3</t>
  </si>
  <si>
    <t xml:space="preserve">7.8.4</t>
  </si>
  <si>
    <t xml:space="preserve">7.8.5</t>
  </si>
  <si>
    <t xml:space="preserve">7.9</t>
  </si>
  <si>
    <t xml:space="preserve">REINSTALAÇÕES HIDRÁULICAS</t>
  </si>
  <si>
    <t xml:space="preserve">7.9.1</t>
  </si>
  <si>
    <t xml:space="preserve">REINSTALAÇÃO DE CUBAS</t>
  </si>
  <si>
    <t xml:space="preserve">7.9.2</t>
  </si>
  <si>
    <t xml:space="preserve">REPOSIÇÃO DE TUBULAÇÃO DE ÁGUA</t>
  </si>
  <si>
    <t xml:space="preserve">89356</t>
  </si>
  <si>
    <t xml:space="preserve">TUBO, PVC, SOLDÁVEL, DE 25MM, INSTALADO EM RAMAL OU SUB-RAMAL DE ÁGUA - FORNECIMENTO E INSTALAÇÃO. AF_06/2022
</t>
  </si>
  <si>
    <t xml:space="preserve">7.9.3</t>
  </si>
  <si>
    <t xml:space="preserve">LUVA PARA TUBULAÇÃO</t>
  </si>
  <si>
    <t xml:space="preserve">89378</t>
  </si>
  <si>
    <t xml:space="preserve">LUVA, PVC, SOLDÁVEL, DN 25MM, INSTALADO EM RAMAL OU SUB-RAMAL DE ÁGUA - FORNECIMENTO E INSTALAÇÃO. AF_06/2022
</t>
  </si>
  <si>
    <t xml:space="preserve">8</t>
  </si>
  <si>
    <t xml:space="preserve">SALA G-25</t>
  </si>
  <si>
    <t xml:space="preserve">8.1</t>
  </si>
  <si>
    <t xml:space="preserve">8.1.1</t>
  </si>
  <si>
    <t xml:space="preserve">8.2</t>
  </si>
  <si>
    <t xml:space="preserve">8.2.1</t>
  </si>
  <si>
    <t xml:space="preserve">8.2.2</t>
  </si>
  <si>
    <t xml:space="preserve">8.2.3</t>
  </si>
  <si>
    <t xml:space="preserve">8.3</t>
  </si>
  <si>
    <t xml:space="preserve">8.3.1</t>
  </si>
  <si>
    <t xml:space="preserve">8.3.2</t>
  </si>
  <si>
    <t xml:space="preserve">8.3.3</t>
  </si>
  <si>
    <t xml:space="preserve">9</t>
  </si>
  <si>
    <t xml:space="preserve">SALA DOS PROFESSORES E COORDENAÇÃO</t>
  </si>
  <si>
    <t xml:space="preserve">9.1</t>
  </si>
  <si>
    <t xml:space="preserve">PAREDE EM DRYWALL</t>
  </si>
  <si>
    <t xml:space="preserve">9.1.1</t>
  </si>
  <si>
    <t xml:space="preserve">96361</t>
  </si>
  <si>
    <t xml:space="preserve">PAREDE COM SISTEMA EM CHAPAS DE GESSO PARA DRYWALL, USO INTERNO, COM DUAS FACES SIMPLES E ESTRUTURA METÁLICA COM GUIAS DUPLAS PARA PAREDES COM ÁREA LÍQUIDA MAIOR OU IGUAL A 6 M2, COM VÃOS. AF_07/2023_PS</t>
  </si>
  <si>
    <t xml:space="preserve">9.1.2</t>
  </si>
  <si>
    <t xml:space="preserve">ISOLAMENTO DA PAREDE EM DRYWALL</t>
  </si>
  <si>
    <t xml:space="preserve">07704
ORSE</t>
  </si>
  <si>
    <t xml:space="preserve">MANTA EM LÃ DE ROCHA DE 25MM - FORNECIMENTO E APLICAÇÃO</t>
  </si>
  <si>
    <t xml:space="preserve">9.2</t>
  </si>
  <si>
    <t xml:space="preserve">TRATAMENTO DE PAREDE - SALA DOS PROFESSORES</t>
  </si>
  <si>
    <t xml:space="preserve">9.2.1</t>
  </si>
  <si>
    <t xml:space="preserve">DEMOLIÇÃO DE ARGAMASSA (REBOCO) PARA MANUTENÇÃO E TRATAMENTO DE ÁREA</t>
  </si>
  <si>
    <t xml:space="preserve">97631</t>
  </si>
  <si>
    <t xml:space="preserve">DEMOLIÇÃO DE ARGAMASSAS, DE FORMA MANUAL, SEM REAPROVEITAMENTO. AF_09/2023</t>
  </si>
  <si>
    <t xml:space="preserve">9.2.2</t>
  </si>
  <si>
    <t xml:space="preserve">9.2.3</t>
  </si>
  <si>
    <t xml:space="preserve">9.3</t>
  </si>
  <si>
    <t xml:space="preserve">PREPARO E PINTURA DA SALA</t>
  </si>
  <si>
    <t xml:space="preserve">9.3.1</t>
  </si>
  <si>
    <t xml:space="preserve">9.3.2</t>
  </si>
  <si>
    <t xml:space="preserve">EMASSAMENTO DE DRYWALL NOVO</t>
  </si>
  <si>
    <t xml:space="preserve">9.3.3</t>
  </si>
  <si>
    <t xml:space="preserve">EMASSAMENTO DE ÁREA TRATADA DA PAREDE</t>
  </si>
  <si>
    <t xml:space="preserve">9.3.4</t>
  </si>
  <si>
    <t xml:space="preserve">9.3.5</t>
  </si>
  <si>
    <t xml:space="preserve">9.4</t>
  </si>
  <si>
    <t xml:space="preserve">PORTAS</t>
  </si>
  <si>
    <t xml:space="preserve">9.4.1</t>
  </si>
  <si>
    <t xml:space="preserve">90790</t>
  </si>
  <si>
    <t xml:space="preserve">KIT DE PORTA-PRONTA DE MADEIRA EM ACABAMENTO MELAMÍNICO BRANCO, FOLHA LEVE OU MÉDIA, 80X210CM, EXCLUSIVE FECHADURA, FIXAÇÃO COM PREENCHIMENTO PARCIAL DE ESPUMA EXPANSIVA - FORNECIMENTO E INSTALAÇÃO. AF_10/2025
</t>
  </si>
  <si>
    <t xml:space="preserve">9.4.2</t>
  </si>
  <si>
    <t xml:space="preserve">FECHADURA</t>
  </si>
  <si>
    <t xml:space="preserve">91306</t>
  </si>
  <si>
    <t xml:space="preserve">FECHADURA DE EMBUTIR PARA PORTAS INTERNAS, COMPLETA, ACABAMENTO PADRÃO MÉDIO, COM EXECUÇÃO DE FURO - FORNECIMENTO E INSTALAÇÃO. AF_10/2025</t>
  </si>
  <si>
    <t xml:space="preserve">9.4.3</t>
  </si>
  <si>
    <t xml:space="preserve">INVERSÃO DE SENTIDO DE ABERTURA DE PORTA</t>
  </si>
  <si>
    <t xml:space="preserve">9.4.4</t>
  </si>
  <si>
    <t xml:space="preserve">100697</t>
  </si>
  <si>
    <t xml:space="preserve">RECOLOCAÇÃO DE FOLHAS DE PORTA DE MADEIRA LEVE OU MÉDIA DE 80CM DE LARGURA, CONSIDERANDO REAPROVEITAMENTO DO MATERIAL. AF_10/2025
</t>
  </si>
  <si>
    <t xml:space="preserve">9.5</t>
  </si>
  <si>
    <t xml:space="preserve">INSTALAÇÕES ELÉTRICAS</t>
  </si>
  <si>
    <t xml:space="preserve">9.5.1</t>
  </si>
  <si>
    <t xml:space="preserve">ELETRODUTO APARENTE 3/4" + ACESSÓRIOS</t>
  </si>
  <si>
    <t xml:space="preserve">ELETRODUTO RÍGIDO ROSCÁVEL, PVC, DN 25 MM (3/4"), PARA CIRCUITOS TERMINAIS, INSTALADO EM PAREDE - FORNECIMENTO E INSTALAÇÃO. AF_12/2015</t>
  </si>
  <si>
    <t xml:space="preserve">9.5.2</t>
  </si>
  <si>
    <t xml:space="preserve">CABOS - 1,5MM² - DERIVAÇÃO DE EXISTENTE</t>
  </si>
  <si>
    <t xml:space="preserve">91924</t>
  </si>
  <si>
    <t xml:space="preserve">CABO DE COBRE FLEXÍVEL ISOLADO, 1,5 MM², ANTI-CHAMA 450/750 V, PARA CIRCUITOS TERMINAIS - FORNECIMENTO E INSTALAÇÃO. AF_12/2015</t>
  </si>
  <si>
    <t xml:space="preserve">9.5.3</t>
  </si>
  <si>
    <t xml:space="preserve">CABOS - 2,5MM² - DERIVAÇÃO DE EXISTENTE</t>
  </si>
  <si>
    <t xml:space="preserve">9.5.4</t>
  </si>
  <si>
    <t xml:space="preserve">TOMADAS 2 MOD</t>
  </si>
  <si>
    <t xml:space="preserve">92005</t>
  </si>
  <si>
    <t xml:space="preserve">[ADAPTADO PARA SOBREPOR] TOMADA MÉDIA DE EMBUTIR (2 MÓDULOS), 2P+T 20 A, INCLUINDO SUPORTE E PLACA - FORNECIMENTO E INSTALAÇÃO. AF_03/2023</t>
  </si>
  <si>
    <t xml:space="preserve">9.5.5</t>
  </si>
  <si>
    <t xml:space="preserve">INTERRUPTOR SIMPLES</t>
  </si>
  <si>
    <t xml:space="preserve">91953</t>
  </si>
  <si>
    <t xml:space="preserve">INTERRUPTOR SIMPLES (1 MÓDULO), 10A/250V, INCLUINDO SUPORTE E PLACA - FORNECIMENTO E INSTALAÇÃO. AF_03/2023</t>
  </si>
  <si>
    <t xml:space="preserve">9.5.6</t>
  </si>
  <si>
    <t xml:space="preserve">LUMINÁRIAS</t>
  </si>
  <si>
    <t xml:space="preserve">00561/ORSE</t>
  </si>
  <si>
    <t xml:space="preserve">Luminária calha sobrepor p/lamp.fluorescente 2x40w ou LED 18 à 20W, completa, incl.reator eletronico e lampadas. Rev 03_06/2024</t>
  </si>
  <si>
    <t xml:space="preserve">9.5.7</t>
  </si>
  <si>
    <t xml:space="preserve">AR CONDICIONADO - DISJUNTORES</t>
  </si>
  <si>
    <t xml:space="preserve">93663</t>
  </si>
  <si>
    <t xml:space="preserve">DISJUNTOR BIPOLAR TIPO DIN, CORRENTE NOMINAL DE 25A - FORNECIMENTO E INSTALAÇÃO. AF_07/2025
</t>
  </si>
  <si>
    <t xml:space="preserve">9.5.8</t>
  </si>
  <si>
    <t xml:space="preserve">AR CONDICIONADO - CABOS</t>
  </si>
  <si>
    <t xml:space="preserve">9.5.9</t>
  </si>
  <si>
    <t xml:space="preserve">AR CONDICIONADO - PONTO</t>
  </si>
  <si>
    <t xml:space="preserve">14057/ORSE</t>
  </si>
  <si>
    <t xml:space="preserve">Caixa de passagem polar para ar condicionado Split</t>
  </si>
  <si>
    <t xml:space="preserve">9.5.10</t>
  </si>
  <si>
    <t xml:space="preserve">AR CONDICIONADO - ESPERA PARA DRENO</t>
  </si>
  <si>
    <t xml:space="preserve">104315</t>
  </si>
  <si>
    <t xml:space="preserve">TUBO, PVC, SOLDÁVEL, DE 20MM, INSTALADO EM DRENO DE AR CONDICIONADO - FORNECIMENTO E INSTALAÇÃO. AF_08/2022
</t>
  </si>
  <si>
    <t xml:space="preserve">10</t>
  </si>
  <si>
    <t xml:space="preserve">ADEQUAÇÕES EXTERNAS</t>
  </si>
  <si>
    <t xml:space="preserve">10.1</t>
  </si>
  <si>
    <t xml:space="preserve">10.1.1</t>
  </si>
  <si>
    <t xml:space="preserve">10.1.2</t>
  </si>
  <si>
    <t xml:space="preserve">[ADAPTADO PARA DN 22 MM] TÊ EM COBRE, DN 15 MM, SEM ANEL DE SOLDA, INSTALADO EM RAMAL E SUB-RAMAL DE GÁS COMBUSTÍVEL - FORNECIMENTO E INSTALAÇÃO. AF_04/2022
</t>
  </si>
  <si>
    <t xml:space="preserve">10.1.3</t>
  </si>
  <si>
    <t xml:space="preserve">10.1.4</t>
  </si>
  <si>
    <t xml:space="preserve">10.2</t>
  </si>
  <si>
    <t xml:space="preserve">CENTRAL DE GÁS</t>
  </si>
  <si>
    <t xml:space="preserve">10.2.1</t>
  </si>
  <si>
    <t xml:space="preserve">CONSTRUÇÃO DE CENTRAL DE GÁS</t>
  </si>
  <si>
    <t xml:space="preserve">10.2.2</t>
  </si>
  <si>
    <t xml:space="preserve">ISOLAMENTO DE TUBULAÇÃO EXISTENTE</t>
  </si>
  <si>
    <t xml:space="preserve">11</t>
  </si>
  <si>
    <t xml:space="preserve">LIMPEZA E FINALIZAÇÃO</t>
  </si>
  <si>
    <t xml:space="preserve">11.1</t>
  </si>
  <si>
    <t xml:space="preserve">LIMPEZA GERAL DA OBRA - PISOS, ESQUADRIAS, FORROS, BANCADAS E INSTALAÇÕES</t>
  </si>
  <si>
    <t xml:space="preserve">99803</t>
  </si>
  <si>
    <t xml:space="preserve">(ADAPTADO PARA LIMPEZA FINAL DA OBRA)
LIMPEZA DE PISO CERÂMICO OU PORCELANATO COM PANO ÚMIDO. AF_04/2019 -  PISOS, ESQUADRIAS, FORROS, BANCADAS E INSTALAÇÕES</t>
  </si>
  <si>
    <t xml:space="preserve">11.2</t>
  </si>
  <si>
    <t xml:space="preserve">RETIRADA DE ENTULHO</t>
  </si>
  <si>
    <t xml:space="preserve">100982</t>
  </si>
  <si>
    <t xml:space="preserve">CARGA, MANOBRA E DESCARGA DE ENTULHO EM CAMINHÃO BASCULANTE 10 M³ - CARGA COM ESCAVADEIRA HIDRÁULICA  (CAÇAMBA DE 0,80 M³ / 111 HP) E DESCARGA LIVRE (UNIDADE: M3). AF_07/2020</t>
  </si>
  <si>
    <t xml:space="preserve">11.3</t>
  </si>
  <si>
    <t xml:space="preserve">95875</t>
  </si>
  <si>
    <t xml:space="preserve">TRANSPORTE COM CAMINHÃO BASCULANTE DE 10 M³, EM VIA URBANA PAVIMENTADA, DMT ATÉ 30 KM (UNIDADE: M3XKM). AF_07/2020</t>
  </si>
  <si>
    <t xml:space="preserve">M3XKM</t>
  </si>
  <si>
    <t xml:space="preserve">ASSINATURA DA EMPRESA</t>
  </si>
  <si>
    <t xml:space="preserve">CRONOGRAMA FÍSICO- FINANCEIRO</t>
  </si>
  <si>
    <t xml:space="preserve">SERVIÇO/LOCAL</t>
  </si>
  <si>
    <t xml:space="preserve">MÊS 1</t>
  </si>
  <si>
    <t xml:space="preserve">MÊS 2</t>
  </si>
  <si>
    <t xml:space="preserve">MÊS 3</t>
  </si>
  <si>
    <t xml:space="preserve">MÊS 4</t>
  </si>
  <si>
    <t xml:space="preserve">MÊS 5</t>
  </si>
  <si>
    <t xml:space="preserve">MÊS 6</t>
  </si>
  <si>
    <t xml:space="preserve">MÊS 7</t>
  </si>
  <si>
    <t xml:space="preserve">Valores</t>
  </si>
  <si>
    <t xml:space="preserve">%</t>
  </si>
  <si>
    <t xml:space="preserve">R$</t>
  </si>
  <si>
    <t xml:space="preserve">R$ parcial (valor período)</t>
  </si>
  <si>
    <t xml:space="preserve">%_parcial  (período)</t>
  </si>
  <si>
    <t xml:space="preserve">R$_ acumulado</t>
  </si>
  <si>
    <t xml:space="preserve">%_acumulado</t>
  </si>
  <si>
    <t xml:space="preserve">COMPOSIÇÕES UENP</t>
  </si>
  <si>
    <t xml:space="preserve">COMP.01</t>
  </si>
  <si>
    <t xml:space="preserve">REMOÇÃO DE GRANITO DAS BANCADAS, COM REAPROVEITAMENTO</t>
  </si>
  <si>
    <t xml:space="preserve">QNT.</t>
  </si>
  <si>
    <t xml:space="preserve">MAT. + EQUIP.</t>
  </si>
  <si>
    <t xml:space="preserve">VALOR UNITÁRIO</t>
  </si>
  <si>
    <t xml:space="preserve">VALOR TOTAL</t>
  </si>
  <si>
    <t xml:space="preserve">88316</t>
  </si>
  <si>
    <t xml:space="preserve">SERVENTE COM ENCARGOS COMPLEMENTARES</t>
  </si>
  <si>
    <t xml:space="preserve">H</t>
  </si>
  <si>
    <t xml:space="preserve">88309</t>
  </si>
  <si>
    <t xml:space="preserve">PEDREIRO COM ENCARGOS COMPLEMENTARES</t>
  </si>
  <si>
    <t xml:space="preserve">Total</t>
  </si>
  <si>
    <t xml:space="preserve">COMP.02</t>
  </si>
  <si>
    <t xml:space="preserve">LIXAMENTO MANUAL DE PAREDE PARA REMOÇÃO DE PINTURA EXISTENTE</t>
  </si>
  <si>
    <t xml:space="preserve">88310</t>
  </si>
  <si>
    <t xml:space="preserve">PINTOR COM ENCARGOS COMPLEMENTARES</t>
  </si>
  <si>
    <t xml:space="preserve">3767</t>
  </si>
  <si>
    <t xml:space="preserve">LIXA EM FOLHA PARA PAREDE OU MADEIRA, NUMERO 120, COR VERMELHA</t>
  </si>
  <si>
    <t xml:space="preserve">COMP.03</t>
  </si>
  <si>
    <t xml:space="preserve">SUPORTE DE TOMADA PARA BANCADAS, INCLUSIVE TOMADAS, TOMADAS RJ45, FIXAÇÃO E INSTALAÇÃO</t>
  </si>
  <si>
    <t xml:space="preserve">14310/ORSE</t>
  </si>
  <si>
    <t xml:space="preserve">Tubo Metalon Galvanizado de 50x30 ch 20</t>
  </si>
  <si>
    <t xml:space="preserve">CABO DE COBRE FLEXÍVEL ISOLADO, 4 MM², ANTI-CHAMA 450/750 V, PARA CIRCUITOS TERMINAIS - FORNECIMENTO E INSTALAÇÃO. AF_03/2023</t>
  </si>
  <si>
    <t xml:space="preserve">91884</t>
  </si>
  <si>
    <t xml:space="preserve">LUVA PARA ELETRODUTO, PVC, ROSCÁVEL, DN 25 MM (3/4"), PARA CIRCUITOS TERMINAIS, INSTALADA EM PAREDE - FORNECIMENTO E INSTALAÇÃO. AF_03/2023
</t>
  </si>
  <si>
    <t xml:space="preserve">00794/ORSE</t>
  </si>
  <si>
    <t xml:space="preserve">Tomada para lógica, rj45, com caixa sobrepor, aparente</t>
  </si>
  <si>
    <t xml:space="preserve">7568</t>
  </si>
  <si>
    <t xml:space="preserve">BUCHA DE NYLON SEM ABA S10, COM PARAFUSO DE 6,10 X 65 MM EM ACO ZINCADO COM ROSCA SOBERBA, CABECA CHATA E FENDA PHILLIPS</t>
  </si>
  <si>
    <t xml:space="preserve">SERRALHEIRO COM ENCARGOS COMPLEMENTARES</t>
  </si>
  <si>
    <t xml:space="preserve">88264</t>
  </si>
  <si>
    <t xml:space="preserve">ELETRICISTA COM ENCARGOS COMPLEMENTARES</t>
  </si>
  <si>
    <t xml:space="preserve">COMP.04</t>
  </si>
  <si>
    <t xml:space="preserve">REMOÇÃO E REINSTALAÇÃO DE SUPORTE DE TOMADAS DAS BANCADAS EXISTENTES</t>
  </si>
  <si>
    <t xml:space="preserve">COMP.05</t>
  </si>
  <si>
    <t xml:space="preserve">REMOÇÃO E REINTALAÇÃO DE CUBA DE EMBUTIR RETANGULAR DE AÇO INOXIDÁVEL, 40 X 34 X 14 CM - INCLUSIVE REINSTALAÇÃO HIDRÁULICA E TROCA DE SIFÃO</t>
  </si>
  <si>
    <t xml:space="preserve">88274</t>
  </si>
  <si>
    <t xml:space="preserve">MARMORISTA/GRANITEIRO COM ENCARGOS COMPLEMENTARES</t>
  </si>
  <si>
    <t xml:space="preserve">4823</t>
  </si>
  <si>
    <t xml:space="preserve">MASSA PLASTICA PARA MARMORE/GRANITO</t>
  </si>
  <si>
    <t xml:space="preserve">KG</t>
  </si>
  <si>
    <t xml:space="preserve">6136</t>
  </si>
  <si>
    <t xml:space="preserve">SIFAO EM METAL CROMADO PARA PIA OU LAVATORIO, 1 X 1.1/2"</t>
  </si>
  <si>
    <t xml:space="preserve">COMP.06</t>
  </si>
  <si>
    <t xml:space="preserve">LIXAMENTO MANUAL DE PAREDE</t>
  </si>
  <si>
    <t xml:space="preserve">COMP.07</t>
  </si>
  <si>
    <t xml:space="preserve">CONSTRUÇÃO DE CENTRAL DE GÁS - INCLUSIVE LIGAÇÕES COM REDE EXISTENTE</t>
  </si>
  <si>
    <t xml:space="preserve">104789</t>
  </si>
  <si>
    <t xml:space="preserve">DEMOLIÇÃO DE PISO DE CONCRETO SIMPLES, DE FORMA MANUAL, SEM REAPROVEITAMENTO. AF_09/2023</t>
  </si>
  <si>
    <t xml:space="preserve">101173</t>
  </si>
  <si>
    <t xml:space="preserve">ESTACA BROCA DE CONCRETO, DIÂMETRO DE 20CM, ESCAVAÇÃO MANUAL COM TRADO CONCHA, COM ARMADURA DE ARRANQUE. AF_05/2020
</t>
  </si>
  <si>
    <t xml:space="preserve">96527</t>
  </si>
  <si>
    <t xml:space="preserve">ESCAVAÇÃO MANUAL PARA VIGA BALDRAME OU SAPATA CORRIDA (INCLUINDO ESCAVAÇÃO PARA COLOCAÇÃO DE FÔRMAS). AF_01/2024
</t>
  </si>
  <si>
    <t xml:space="preserve">96530</t>
  </si>
  <si>
    <t xml:space="preserve">FABRICAÇÃO, MONTAGEM E DESMONTAGEM DE FÔRMA PARA VIGA BALDRAME, EM MADEIRA SERRADA, E=25 MM, 1 UTILIZAÇÃO. AF_01/2024
</t>
  </si>
  <si>
    <t xml:space="preserve">104916</t>
  </si>
  <si>
    <t xml:space="preserve">ARMAÇÃO DE SAPATA ISOLADA, VIGA BALDRAME E SAPATA CORRIDA UTILIZANDO AÇO CA-60 DE 5 MM - MONTAGEM. AF_01/2024
</t>
  </si>
  <si>
    <t xml:space="preserve">96555</t>
  </si>
  <si>
    <t xml:space="preserve">CONCRETAGEM DE BLOCO DE COROAMENTO OU VIGA BALDRAME, FCK 30 MPA, COM USO DE JERICA - LANÇAMENTO, ADENSAMENTO E ACABAMENTO. AF_01/2024
</t>
  </si>
  <si>
    <t xml:space="preserve">92759</t>
  </si>
  <si>
    <t xml:space="preserve">ARMAÇÃO DE PILAR OU VIGA DE ESTRUTURA CONVENCIONAL DE CONCRETO ARMADO UTILIZANDO AÇO CA-60 DE 5,0 MM - MONTAGEM. AF_06/2022
</t>
  </si>
  <si>
    <t xml:space="preserve">92761</t>
  </si>
  <si>
    <t xml:space="preserve">ARMAÇÃO DE PILAR OU VIGA DE ESTRUTURA CONVENCIONAL DE CONCRETO ARMADO UTILIZANDO AÇO CA-50 DE 8,0 MM - MONTAGEM. AF_06/2022</t>
  </si>
  <si>
    <t xml:space="preserve">92269</t>
  </si>
  <si>
    <t xml:space="preserve">FABRICAÇÃO DE FÔRMA PARA PILARES E ESTRUTURAS SIMILARES, EM MADEIRA SERRADA, E=25 MM. AF_09/2020
</t>
  </si>
  <si>
    <t xml:space="preserve">106059</t>
  </si>
  <si>
    <t xml:space="preserve">LAJE PRÉ-MOLDADA UNIDIRECIONAL, BIAPOIADA, PARA FORRO, ENCHIMENTO EM CERÂMICA, VIGOTA TRELIÇADA, ALTURA TOTAL DA LAJE "LT" = 12 CM (ENCHIMENTO+CAPA) = (8+4). AF_08/2025
</t>
  </si>
  <si>
    <t xml:space="preserve">97553</t>
  </si>
  <si>
    <t xml:space="preserve">TÊ, EM AÇO, CONEXÃO SOLDADA, DN 20 (3/4"), INSTALADO EM RAMAIS E SUB-RAMAIS DE GÁS - FORNECIMENTO E INSTALAÇÃO. AF_01/2026</t>
  </si>
  <si>
    <t xml:space="preserve">95249</t>
  </si>
  <si>
    <t xml:space="preserve">VÁLVULA DE ESFERA BRUTA, BRONZE, ROSCÁVEL, 3/4'' - FORNECIMENTO E INSTALAÇÃO. AF_08/2021
</t>
  </si>
  <si>
    <t xml:space="preserve">07333/ORSE</t>
  </si>
  <si>
    <t xml:space="preserve">Valvula de bloqueio p / gás GLP, rosca COMAP ou similar</t>
  </si>
  <si>
    <t xml:space="preserve">[ADAPTADO PARA ABRAÇADEIRA TIPO CUNHA METÁLICA] FIXAÇÃO DE TUBOS HORIZONTAIS DE PEX OU MULTICAMADAS, DIÂMETROS IGUAIS OU INFERIORES A 40 MM, COM ABRAÇADEIRA PLÁSTICA FIXADA EM LAJE. AF_09/2023_PE
</t>
  </si>
  <si>
    <t xml:space="preserve">09094/ORSE</t>
  </si>
  <si>
    <t xml:space="preserve">Medidor de gás GLP, classe 300, d=28mm</t>
  </si>
  <si>
    <t xml:space="preserve">09014/ORSE</t>
  </si>
  <si>
    <t xml:space="preserve">Valvula de bloqueio, classe 300, d = 15mm (1/2") p/inst.gás</t>
  </si>
  <si>
    <t xml:space="preserve">10524/ORSE</t>
  </si>
  <si>
    <t xml:space="preserve">Tampão de cobre 22mm</t>
  </si>
  <si>
    <t xml:space="preserve">13236/ORSE</t>
  </si>
  <si>
    <t xml:space="preserve">[ADAPTADO DE UNIDADE PARA M2] Portão de abrir (1,60 X 1,43 m) com tela de arame galvanizado fio12, malha 2", revestida em pvc e quadro em tubo de ferro galvanizado de 11/2" com pintura esmalte epoxi</t>
  </si>
  <si>
    <t xml:space="preserve">88267</t>
  </si>
  <si>
    <t xml:space="preserve">ENCANADOR OU BOMBEIRO HIDRÁULICO COM ENCARGOS COMPLEMENTARES</t>
  </si>
  <si>
    <t xml:space="preserve">COMP.08</t>
  </si>
  <si>
    <t xml:space="preserve">ISOLAMENTO DE TUBULAÇÃO DE GÁS EXISTENTE</t>
  </si>
  <si>
    <t xml:space="preserve">COMP.09</t>
  </si>
  <si>
    <t xml:space="preserve">REMOÇÃO DE PORTAS, DE FORMA MANUAL, COM REAPROVEITAMENTO</t>
  </si>
  <si>
    <t xml:space="preserve">COMPOSIÇÃO DO BDI </t>
  </si>
  <si>
    <t xml:space="preserve">CUSTO TOTAL DO SERVIÇO (R$)</t>
  </si>
  <si>
    <t xml:space="preserve">DISCRIMINAÇÃO</t>
  </si>
  <si>
    <t xml:space="preserve">VALOR</t>
  </si>
  <si>
    <t xml:space="preserve">TAXA (%)</t>
  </si>
  <si>
    <t xml:space="preserve">OBSERVAÇÃO</t>
  </si>
  <si>
    <t xml:space="preserve">SITUAÇÃO DO INTERVALO ADMISSÍVEL</t>
  </si>
  <si>
    <t xml:space="preserve">PARCELAS DO BDI (%)</t>
  </si>
  <si>
    <t xml:space="preserve">1 QUARTIL</t>
  </si>
  <si>
    <t xml:space="preserve">MÉDIO</t>
  </si>
  <si>
    <t xml:space="preserve">3 QUARTIL</t>
  </si>
  <si>
    <t xml:space="preserve">AC – ADMINISTRAÇÃO CENTRAL</t>
  </si>
  <si>
    <t xml:space="preserve">OK</t>
  </si>
  <si>
    <t xml:space="preserve">SG – SEGUROS + GARANTIA</t>
  </si>
  <si>
    <t xml:space="preserve">R – RISCOS</t>
  </si>
  <si>
    <t xml:space="preserve">DF – DESPESAS FINANCEIRAS</t>
  </si>
  <si>
    <t xml:space="preserve">L – LUCRO BRUTO</t>
  </si>
  <si>
    <t xml:space="preserve">I – IMPOSTOS</t>
  </si>
  <si>
    <t xml:space="preserve">FÓRMULA DO BDI DE ACORDO COM ACÓRDÃO 2.369/2011-TCU- PLENÁRIO</t>
  </si>
  <si>
    <t xml:space="preserve">PIS</t>
  </si>
  <si>
    <t xml:space="preserve">COFINS</t>
  </si>
  <si>
    <t xml:space="preserve">ISS (CONFORME LEGISLAÇÃO MUNICIPAL)</t>
  </si>
  <si>
    <t xml:space="preserve">CONTRIB. PREVIDÊNCIA SOBRE RECEITA BRUTA – CPRB</t>
  </si>
  <si>
    <t xml:space="preserve">TOTAL DO BDI (R$)</t>
  </si>
  <si>
    <t xml:space="preserve">PREÇO DE VENDA (R$)</t>
  </si>
  <si>
    <t xml:space="preserve">ONDE:</t>
  </si>
  <si>
    <t xml:space="preserve">BDI (%)</t>
  </si>
  <si>
    <t xml:space="preserve">AC : TAXA DE ADMINISTRAÇÃO CENTRAL</t>
  </si>
  <si>
    <t xml:space="preserve">S: TAXA DE SEGURO</t>
  </si>
  <si>
    <t xml:space="preserve">G: TAXA DE GARANTIAS</t>
  </si>
  <si>
    <t xml:space="preserve">R: TAXA DE RISCOS</t>
  </si>
  <si>
    <t xml:space="preserve">DF: TAXA DE DESPESAS</t>
  </si>
  <si>
    <t xml:space="preserve">L: TAXA DE LUCRO</t>
  </si>
  <si>
    <t xml:space="preserve">I: TAXA DE INCIDÊNCIA DE IMPOSTOS (PIS, COFINS, ISS, CPRB)</t>
  </si>
  <si>
    <t xml:space="preserve">COMPOSIÇÃO DO BDI REDUZIDO</t>
  </si>
  <si>
    <t xml:space="preserve">Parâmetros do Acórdão 2.622/2013 - Plenário</t>
  </si>
  <si>
    <t xml:space="preserve">Sem CPRB</t>
  </si>
  <si>
    <t xml:space="preserve">Com CPRB</t>
  </si>
  <si>
    <r>
      <rPr>
        <b val="true"/>
        <sz val="11"/>
        <color theme="1"/>
        <rFont val="Calibri"/>
        <family val="0"/>
        <charset val="1"/>
      </rPr>
      <t xml:space="preserve">OBS:</t>
    </r>
    <r>
      <rPr>
        <b val="true"/>
        <sz val="11"/>
        <color rgb="FF000000"/>
        <rFont val="Calibri"/>
        <family val="0"/>
        <charset val="1"/>
      </rPr>
      <t xml:space="preserve">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  </r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</si>
</sst>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@"/>
    <numFmt numFmtId="166" formatCode="[$R$-416]\ #,##0.00;[RED]\-[$R$-416]\ #,##0.00"/>
    <numFmt numFmtId="167" formatCode="0.00%"/>
    <numFmt numFmtId="168" formatCode="[$R$ -416]#,##0.00"/>
    <numFmt numFmtId="169" formatCode="0.00"/>
    <numFmt numFmtId="170" formatCode="#,##0.00"/>
    <numFmt numFmtId="171" formatCode="0.0%"/>
    <numFmt numFmtId="172" formatCode="_-&quot;R$ &quot;* #,##0.00_-;&quot;-R$ &quot;* #,##0.00_-;_-&quot;R$ &quot;* \-??_-;_-@"/>
    <numFmt numFmtId="173" formatCode="0%"/>
    <numFmt numFmtId="174" formatCode="d\.m"/>
  </numFmts>
  <fonts count="3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11"/>
      <color rgb="FF345168"/>
      <name val="Calibri"/>
      <family val="0"/>
      <charset val="1"/>
    </font>
    <font>
      <sz val="11"/>
      <color theme="1"/>
      <name val="Calibri"/>
      <family val="0"/>
      <charset val="1"/>
    </font>
    <font>
      <sz val="11"/>
      <color rgb="FFFF000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FFFFFF"/>
      <name val="Calibri"/>
      <family val="0"/>
      <charset val="1"/>
    </font>
    <font>
      <i val="true"/>
      <sz val="11"/>
      <color rgb="FF000000"/>
      <name val="Calibri"/>
      <family val="0"/>
      <charset val="1"/>
    </font>
    <font>
      <b val="true"/>
      <sz val="11"/>
      <color theme="1"/>
      <name val="Calibri"/>
      <family val="0"/>
      <charset val="1"/>
    </font>
    <font>
      <sz val="14"/>
      <color rgb="FFFF0000"/>
      <name val="Calibri"/>
      <family val="0"/>
      <charset val="1"/>
    </font>
    <font>
      <sz val="10"/>
      <color rgb="FF345168"/>
      <name val="Calibri"/>
      <family val="0"/>
      <charset val="1"/>
    </font>
    <font>
      <sz val="10"/>
      <color rgb="FF00000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8"/>
      <color theme="1"/>
      <name val="Calibri"/>
      <family val="0"/>
      <charset val="1"/>
    </font>
    <font>
      <b val="true"/>
      <sz val="12"/>
      <color rgb="FF345168"/>
      <name val="Calibri"/>
      <family val="0"/>
      <charset val="1"/>
    </font>
    <font>
      <sz val="8"/>
      <color theme="1"/>
      <name val="Calibri"/>
      <family val="0"/>
      <charset val="1"/>
    </font>
    <font>
      <b val="true"/>
      <sz val="10"/>
      <color theme="1"/>
      <name val="Calibri"/>
      <family val="0"/>
      <charset val="1"/>
    </font>
    <font>
      <sz val="10"/>
      <color theme="1"/>
      <name val="Calibri"/>
      <family val="0"/>
      <charset val="1"/>
    </font>
    <font>
      <sz val="11"/>
      <color theme="1"/>
      <name val="Arial"/>
      <family val="0"/>
      <charset val="1"/>
    </font>
    <font>
      <i val="true"/>
      <sz val="10"/>
      <color theme="1"/>
      <name val="Calibri"/>
      <family val="0"/>
      <charset val="1"/>
    </font>
    <font>
      <sz val="10"/>
      <color theme="1"/>
      <name val="Arial"/>
      <family val="0"/>
      <charset val="1"/>
    </font>
    <font>
      <i val="true"/>
      <sz val="11"/>
      <color theme="1"/>
      <name val="Calibri"/>
      <family val="0"/>
      <charset val="1"/>
    </font>
    <font>
      <sz val="8"/>
      <color rgb="FF000000"/>
      <name val="Verdana"/>
      <family val="0"/>
      <charset val="1"/>
    </font>
    <font>
      <sz val="12"/>
      <color rgb="FF000000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b val="true"/>
      <sz val="8"/>
      <color rgb="FF000000"/>
      <name val="Calibri"/>
      <family val="0"/>
      <charset val="1"/>
    </font>
    <font>
      <sz val="8"/>
      <color rgb="FF000000"/>
      <name val="Arial"/>
      <family val="0"/>
      <charset val="1"/>
    </font>
    <font>
      <sz val="8"/>
      <color rgb="FF000000"/>
      <name val="Calibri"/>
      <family val="0"/>
      <charset val="1"/>
    </font>
    <font>
      <b val="true"/>
      <sz val="8"/>
      <color rgb="FF000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345168"/>
        <bgColor rgb="FF333333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C9DAF8"/>
        <bgColor rgb="FFD9D9D9"/>
      </patternFill>
    </fill>
    <fill>
      <patternFill patternType="solid">
        <fgColor rgb="FFD9D9D9"/>
        <bgColor rgb="FFDDDDDD"/>
      </patternFill>
    </fill>
    <fill>
      <patternFill patternType="solid">
        <fgColor rgb="FFDDDDDD"/>
        <bgColor rgb="FFD9D9D9"/>
      </patternFill>
    </fill>
  </fills>
  <borders count="2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2CC"/>
      </left>
      <right style="thin">
        <color rgb="FFFFF2CC"/>
      </right>
      <top style="thin">
        <color rgb="FFFFF2CC"/>
      </top>
      <bottom style="thin">
        <color rgb="FFFFF2CC"/>
      </bottom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FFFFFF"/>
      </bottom>
      <diagonal/>
    </border>
    <border diagonalUp="false" diagonalDown="false">
      <left/>
      <right/>
      <top style="thin">
        <color rgb="FFFFFFFF"/>
      </top>
      <bottom style="thin">
        <color rgb="FFFFFFFF"/>
      </bottom>
      <diagonal/>
    </border>
    <border diagonalUp="false" diagonalDown="false">
      <left/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>
        <color rgb="FFFFFFFF"/>
      </left>
      <right style="thin"/>
      <top style="thin">
        <color rgb="FFFFFFFF"/>
      </top>
      <bottom style="thin"/>
      <diagonal/>
    </border>
    <border diagonalUp="false" diagonalDown="false">
      <left style="thin">
        <color rgb="FFFFFFFF"/>
      </left>
      <right style="thin"/>
      <top style="thin"/>
      <bottom style="thin">
        <color rgb="FFFFFFFF"/>
      </bottom>
      <diagonal/>
    </border>
    <border diagonalUp="false" diagonalDown="false">
      <left style="thin">
        <color rgb="FFFFFFFF"/>
      </left>
      <right style="thin"/>
      <top style="thin">
        <color rgb="FFFFFFFF"/>
      </top>
      <bottom style="thin">
        <color rgb="FFFFFFFF"/>
      </bottom>
      <diagonal/>
    </border>
    <border diagonalUp="false" diagonalDown="false">
      <left/>
      <right style="thin"/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/>
      <top style="thin">
        <color rgb="FFFFFFFF"/>
      </top>
      <bottom/>
      <diagonal/>
    </border>
    <border diagonalUp="false" diagonalDown="false">
      <left/>
      <right/>
      <top style="thin">
        <color rgb="FFFFFFFF"/>
      </top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3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4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5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5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5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5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5" fillId="5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5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5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5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5" fillId="3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5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4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4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4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4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4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5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4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1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6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5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71" fontId="15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1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5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15" fillId="6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71" fontId="15" fillId="6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3" fontId="1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2" fontId="15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15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5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72" fontId="17" fillId="0" borderId="9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73" fontId="15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7" fillId="6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7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17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8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4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0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9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9" fillId="4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1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22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2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7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2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2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2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2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7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8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2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4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2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3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3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3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4" fontId="3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3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>
          <bgColor rgb="FF00FF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A64D79"/>
      <rgbColor rgb="FFFFF2CC"/>
      <rgbColor rgb="FFCCFFFF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74E13"/>
      <rgbColor rgb="FF993300"/>
      <rgbColor rgb="FF993366"/>
      <rgbColor rgb="FF34516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1009800</xdr:colOff>
      <xdr:row>1</xdr:row>
      <xdr:rowOff>28440</xdr:rowOff>
    </xdr:from>
    <xdr:to>
      <xdr:col>3</xdr:col>
      <xdr:colOff>62280</xdr:colOff>
      <xdr:row>9</xdr:row>
      <xdr:rowOff>66240</xdr:rowOff>
    </xdr:to>
    <xdr:pic>
      <xdr:nvPicPr>
        <xdr:cNvPr id="1" name="image1.png"/>
        <xdr:cNvPicPr/>
      </xdr:nvPicPr>
      <xdr:blipFill>
        <a:blip r:embed="rId1"/>
        <a:stretch/>
      </xdr:blipFill>
      <xdr:spPr>
        <a:xfrm>
          <a:off x="1495080" y="190440"/>
          <a:ext cx="1590480" cy="18190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76320</xdr:colOff>
      <xdr:row>0</xdr:row>
      <xdr:rowOff>189000</xdr:rowOff>
    </xdr:from>
    <xdr:to>
      <xdr:col>3</xdr:col>
      <xdr:colOff>648000</xdr:colOff>
      <xdr:row>9</xdr:row>
      <xdr:rowOff>302760</xdr:rowOff>
    </xdr:to>
    <xdr:pic>
      <xdr:nvPicPr>
        <xdr:cNvPr id="2" name="image1.png"/>
        <xdr:cNvPicPr/>
      </xdr:nvPicPr>
      <xdr:blipFill>
        <a:blip r:embed="rId1"/>
        <a:stretch/>
      </xdr:blipFill>
      <xdr:spPr>
        <a:xfrm>
          <a:off x="3037320" y="189000"/>
          <a:ext cx="1523520" cy="1828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723960</xdr:colOff>
      <xdr:row>1</xdr:row>
      <xdr:rowOff>28440</xdr:rowOff>
    </xdr:from>
    <xdr:to>
      <xdr:col>1</xdr:col>
      <xdr:colOff>2066760</xdr:colOff>
      <xdr:row>8</xdr:row>
      <xdr:rowOff>22320</xdr:rowOff>
    </xdr:to>
    <xdr:pic>
      <xdr:nvPicPr>
        <xdr:cNvPr id="3" name="image3.png"/>
        <xdr:cNvPicPr/>
      </xdr:nvPicPr>
      <xdr:blipFill>
        <a:blip r:embed="rId1"/>
        <a:stretch/>
      </xdr:blipFill>
      <xdr:spPr>
        <a:xfrm>
          <a:off x="1737360" y="248760"/>
          <a:ext cx="1342800" cy="1552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419040</xdr:colOff>
      <xdr:row>2</xdr:row>
      <xdr:rowOff>66600</xdr:rowOff>
    </xdr:from>
    <xdr:to>
      <xdr:col>2</xdr:col>
      <xdr:colOff>900720</xdr:colOff>
      <xdr:row>10</xdr:row>
      <xdr:rowOff>84960</xdr:rowOff>
    </xdr:to>
    <xdr:pic>
      <xdr:nvPicPr>
        <xdr:cNvPr id="4" name="image1.png"/>
        <xdr:cNvPicPr/>
      </xdr:nvPicPr>
      <xdr:blipFill>
        <a:blip r:embed="rId1"/>
        <a:stretch/>
      </xdr:blipFill>
      <xdr:spPr>
        <a:xfrm>
          <a:off x="1432440" y="477360"/>
          <a:ext cx="1495080" cy="1542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6</xdr:col>
      <xdr:colOff>76320</xdr:colOff>
      <xdr:row>22</xdr:row>
      <xdr:rowOff>38160</xdr:rowOff>
    </xdr:from>
    <xdr:to>
      <xdr:col>10</xdr:col>
      <xdr:colOff>403560</xdr:colOff>
      <xdr:row>26</xdr:row>
      <xdr:rowOff>113760</xdr:rowOff>
    </xdr:to>
    <xdr:pic>
      <xdr:nvPicPr>
        <xdr:cNvPr id="5" name="image2.png"/>
        <xdr:cNvPicPr/>
      </xdr:nvPicPr>
      <xdr:blipFill>
        <a:blip r:embed="rId2"/>
        <a:stretch/>
      </xdr:blipFill>
      <xdr:spPr>
        <a:xfrm>
          <a:off x="6157080" y="4318560"/>
          <a:ext cx="4381200" cy="875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Table_1" displayName="Table_1" ref="A14:R25" headerRowCount="0" totalsRowCount="0" totalsRowShown="0">
  <tableColumns count="18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00FF"/>
    <pageSetUpPr fitToPage="true"/>
  </sheetPr>
  <dimension ref="A1:BB118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0" width="6.88"/>
    <col collapsed="false" customWidth="true" hidden="false" outlineLevel="0" max="2" min="2" style="0" width="25.12"/>
    <col collapsed="false" customWidth="true" hidden="false" outlineLevel="0" max="3" min="3" style="0" width="10.88"/>
    <col collapsed="false" customWidth="true" hidden="false" outlineLevel="0" max="4" min="4" style="0" width="41.88"/>
    <col collapsed="false" customWidth="true" hidden="false" outlineLevel="0" max="5" min="5" style="0" width="6.38"/>
    <col collapsed="false" customWidth="true" hidden="false" outlineLevel="0" max="6" min="6" style="0" width="8.88"/>
    <col collapsed="false" customWidth="true" hidden="false" outlineLevel="0" max="12" min="7" style="0" width="15.25"/>
    <col collapsed="false" customWidth="true" hidden="false" outlineLevel="0" max="13" min="13" style="0" width="18.63"/>
    <col collapsed="false" customWidth="true" hidden="false" outlineLevel="0" max="16" min="14" style="0" width="17.13"/>
    <col collapsed="false" customWidth="true" hidden="false" outlineLevel="0" max="17" min="17" style="0" width="17.38"/>
    <col collapsed="false" customWidth="true" hidden="false" outlineLevel="0" max="18" min="18" style="0" width="8.75"/>
    <col collapsed="false" customWidth="true" hidden="false" outlineLevel="0" max="19" min="19" style="0" width="10.88"/>
    <col collapsed="false" customWidth="true" hidden="false" outlineLevel="0" max="54" min="20" style="0" width="8.75"/>
  </cols>
  <sheetData>
    <row r="1" customFormat="false" ht="12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3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</row>
    <row r="2" customFormat="false" ht="12.7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2"/>
      <c r="O2" s="2"/>
      <c r="P2" s="2"/>
      <c r="Q2" s="3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customFormat="false" ht="16.5" hidden="false" customHeight="true" outlineLevel="0" collapsed="false">
      <c r="A3" s="5"/>
      <c r="B3" s="6"/>
      <c r="C3" s="6"/>
      <c r="D3" s="7" t="s">
        <v>0</v>
      </c>
      <c r="E3" s="7"/>
      <c r="F3" s="7"/>
      <c r="G3" s="7"/>
      <c r="H3" s="8"/>
      <c r="I3" s="4"/>
      <c r="J3" s="4"/>
      <c r="K3" s="4"/>
      <c r="L3" s="4"/>
      <c r="M3" s="4"/>
      <c r="N3" s="2"/>
      <c r="O3" s="2"/>
      <c r="P3" s="2"/>
      <c r="Q3" s="3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</row>
    <row r="4" customFormat="false" ht="12.75" hidden="false" customHeight="true" outlineLevel="0" collapsed="false">
      <c r="A4" s="5"/>
      <c r="B4" s="6"/>
      <c r="C4" s="6"/>
      <c r="D4" s="9" t="s">
        <v>1</v>
      </c>
      <c r="E4" s="9"/>
      <c r="F4" s="9"/>
      <c r="G4" s="9"/>
      <c r="H4" s="4"/>
      <c r="I4" s="4"/>
      <c r="J4" s="4"/>
      <c r="K4" s="4"/>
      <c r="L4" s="10" t="s">
        <v>2</v>
      </c>
      <c r="M4" s="11" t="n">
        <v>0.2602</v>
      </c>
      <c r="N4" s="2"/>
      <c r="O4" s="2"/>
      <c r="P4" s="2"/>
      <c r="Q4" s="3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</row>
    <row r="5" customFormat="false" ht="12.75" hidden="false" customHeight="true" outlineLevel="0" collapsed="false">
      <c r="A5" s="5"/>
      <c r="B5" s="6"/>
      <c r="C5" s="6"/>
      <c r="D5" s="12" t="s">
        <v>3</v>
      </c>
      <c r="E5" s="12"/>
      <c r="F5" s="12"/>
      <c r="G5" s="12"/>
      <c r="H5" s="4"/>
      <c r="I5" s="4"/>
      <c r="J5" s="4"/>
      <c r="K5" s="4"/>
      <c r="L5" s="13"/>
      <c r="M5" s="13"/>
      <c r="N5" s="2"/>
      <c r="O5" s="2"/>
      <c r="P5" s="2"/>
      <c r="Q5" s="3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</row>
    <row r="6" customFormat="false" ht="15" hidden="false" customHeight="true" outlineLevel="0" collapsed="false">
      <c r="A6" s="5"/>
      <c r="B6" s="6"/>
      <c r="C6" s="6"/>
      <c r="D6" s="14" t="s">
        <v>4</v>
      </c>
      <c r="E6" s="14"/>
      <c r="F6" s="14"/>
      <c r="G6" s="14"/>
      <c r="H6" s="15"/>
      <c r="I6" s="15"/>
      <c r="J6" s="15"/>
      <c r="K6" s="15"/>
      <c r="L6" s="10" t="s">
        <v>5</v>
      </c>
      <c r="M6" s="16" t="n">
        <f aca="false">M7/(1+M4)</f>
        <v>0</v>
      </c>
      <c r="N6" s="2"/>
      <c r="O6" s="2"/>
      <c r="P6" s="2"/>
      <c r="Q6" s="3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customFormat="false" ht="13.5" hidden="false" customHeight="true" outlineLevel="0" collapsed="false">
      <c r="A7" s="5"/>
      <c r="B7" s="6"/>
      <c r="C7" s="6"/>
      <c r="D7" s="9" t="s">
        <v>6</v>
      </c>
      <c r="E7" s="9"/>
      <c r="F7" s="9"/>
      <c r="G7" s="9"/>
      <c r="H7" s="15"/>
      <c r="I7" s="15"/>
      <c r="J7" s="15"/>
      <c r="K7" s="15"/>
      <c r="L7" s="10" t="s">
        <v>7</v>
      </c>
      <c r="M7" s="16" t="n">
        <f aca="false">P7</f>
        <v>0</v>
      </c>
      <c r="N7" s="2"/>
      <c r="O7" s="2"/>
      <c r="P7" s="17" t="n">
        <f aca="false">SUM(P11:P225)</f>
        <v>0</v>
      </c>
      <c r="Q7" s="3"/>
      <c r="R7" s="4"/>
      <c r="S7" s="18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</row>
    <row r="8" customFormat="false" ht="13.5" hidden="false" customHeight="true" outlineLevel="0" collapsed="false">
      <c r="A8" s="5"/>
      <c r="B8" s="6"/>
      <c r="C8" s="6"/>
      <c r="D8" s="19" t="s">
        <v>8</v>
      </c>
      <c r="E8" s="19"/>
      <c r="F8" s="19"/>
      <c r="G8" s="19"/>
      <c r="H8" s="20"/>
      <c r="I8" s="20"/>
      <c r="J8" s="21"/>
      <c r="K8" s="15"/>
      <c r="L8" s="22"/>
      <c r="M8" s="23"/>
      <c r="N8" s="2"/>
      <c r="O8" s="2"/>
      <c r="P8" s="17"/>
      <c r="Q8" s="3"/>
      <c r="R8" s="4"/>
      <c r="S8" s="18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</row>
    <row r="9" customFormat="false" ht="43.5" hidden="false" customHeight="true" outlineLevel="0" collapsed="false">
      <c r="A9" s="5"/>
      <c r="B9" s="6"/>
      <c r="C9" s="6"/>
      <c r="D9" s="24" t="s">
        <v>9</v>
      </c>
      <c r="E9" s="24"/>
      <c r="F9" s="24"/>
      <c r="G9" s="24"/>
      <c r="H9" s="4"/>
      <c r="I9" s="4"/>
      <c r="J9" s="4"/>
      <c r="K9" s="4"/>
      <c r="L9" s="4"/>
      <c r="M9" s="4"/>
      <c r="N9" s="2"/>
      <c r="O9" s="2"/>
      <c r="P9" s="2"/>
      <c r="Q9" s="3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</row>
    <row r="10" customFormat="false" ht="12.75" hidden="false" customHeight="true" outlineLevel="0" collapsed="false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2"/>
      <c r="O10" s="2"/>
      <c r="P10" s="2"/>
      <c r="Q10" s="3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</row>
    <row r="11" customFormat="false" ht="15" hidden="false" customHeight="true" outlineLevel="0" collapsed="false">
      <c r="A11" s="25" t="s">
        <v>10</v>
      </c>
      <c r="B11" s="25" t="s">
        <v>11</v>
      </c>
      <c r="C11" s="26" t="s">
        <v>12</v>
      </c>
      <c r="D11" s="27" t="s">
        <v>13</v>
      </c>
      <c r="E11" s="28" t="s">
        <v>14</v>
      </c>
      <c r="F11" s="29" t="s">
        <v>15</v>
      </c>
      <c r="G11" s="28" t="s">
        <v>16</v>
      </c>
      <c r="H11" s="28"/>
      <c r="I11" s="28"/>
      <c r="J11" s="28" t="s">
        <v>17</v>
      </c>
      <c r="K11" s="28"/>
      <c r="L11" s="28"/>
      <c r="M11" s="30" t="s">
        <v>18</v>
      </c>
      <c r="N11" s="2"/>
      <c r="O11" s="2"/>
      <c r="P11" s="2"/>
      <c r="Q11" s="2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</row>
    <row r="12" customFormat="false" ht="12.75" hidden="false" customHeight="true" outlineLevel="0" collapsed="false">
      <c r="A12" s="25"/>
      <c r="B12" s="25"/>
      <c r="C12" s="25"/>
      <c r="D12" s="25"/>
      <c r="E12" s="25"/>
      <c r="F12" s="25"/>
      <c r="G12" s="28" t="s">
        <v>19</v>
      </c>
      <c r="H12" s="28" t="s">
        <v>20</v>
      </c>
      <c r="I12" s="28" t="s">
        <v>21</v>
      </c>
      <c r="J12" s="28" t="s">
        <v>22</v>
      </c>
      <c r="K12" s="28" t="s">
        <v>20</v>
      </c>
      <c r="L12" s="28" t="s">
        <v>21</v>
      </c>
      <c r="M12" s="30"/>
      <c r="N12" s="2"/>
      <c r="O12" s="2"/>
      <c r="P12" s="2"/>
      <c r="Q12" s="2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</row>
    <row r="13" customFormat="false" ht="15" hidden="false" customHeight="false" outlineLevel="0" collapsed="false">
      <c r="A13" s="31" t="s">
        <v>23</v>
      </c>
      <c r="B13" s="32" t="s">
        <v>24</v>
      </c>
      <c r="C13" s="33"/>
      <c r="D13" s="34"/>
      <c r="E13" s="35"/>
      <c r="F13" s="36"/>
      <c r="G13" s="37"/>
      <c r="H13" s="37"/>
      <c r="I13" s="38"/>
      <c r="J13" s="39" t="n">
        <f aca="false">SUM(J14:J27)</f>
        <v>0</v>
      </c>
      <c r="K13" s="39" t="n">
        <f aca="false">SUM(K14:K27)</f>
        <v>0</v>
      </c>
      <c r="L13" s="39" t="n">
        <f aca="false">SUM(L14:L27)</f>
        <v>0</v>
      </c>
      <c r="M13" s="39" t="n">
        <f aca="false">SUM(M14:M27)</f>
        <v>0</v>
      </c>
      <c r="N13" s="17"/>
      <c r="O13" s="17"/>
      <c r="P13" s="17" t="n">
        <f aca="false">M13</f>
        <v>0</v>
      </c>
      <c r="Q13" s="40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</row>
    <row r="14" customFormat="false" ht="15" hidden="false" customHeight="false" outlineLevel="0" collapsed="false">
      <c r="A14" s="42" t="s">
        <v>25</v>
      </c>
      <c r="B14" s="43" t="s">
        <v>26</v>
      </c>
      <c r="C14" s="43"/>
      <c r="D14" s="44"/>
      <c r="E14" s="45"/>
      <c r="F14" s="46"/>
      <c r="G14" s="47"/>
      <c r="H14" s="47"/>
      <c r="I14" s="47"/>
      <c r="J14" s="47"/>
      <c r="K14" s="47"/>
      <c r="L14" s="47"/>
      <c r="M14" s="48"/>
      <c r="N14" s="49" t="e">
        <f aca="false">O14/P$13</f>
        <v>#DIV/0!</v>
      </c>
      <c r="O14" s="17" t="n">
        <f aca="false">SUM(M15)</f>
        <v>0</v>
      </c>
      <c r="P14" s="17" t="n">
        <f aca="false">M14</f>
        <v>0</v>
      </c>
      <c r="Q14" s="40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</row>
    <row r="15" customFormat="false" ht="35.05" hidden="false" customHeight="false" outlineLevel="0" collapsed="false">
      <c r="A15" s="50" t="s">
        <v>27</v>
      </c>
      <c r="B15" s="51" t="s">
        <v>28</v>
      </c>
      <c r="C15" s="50" t="s">
        <v>29</v>
      </c>
      <c r="D15" s="51" t="s">
        <v>30</v>
      </c>
      <c r="E15" s="52" t="s">
        <v>31</v>
      </c>
      <c r="F15" s="53" t="n">
        <v>0.05</v>
      </c>
      <c r="G15" s="54"/>
      <c r="H15" s="54"/>
      <c r="I15" s="54" t="n">
        <f aca="false">G15+H15</f>
        <v>0</v>
      </c>
      <c r="J15" s="54" t="n">
        <f aca="false">G15*F15</f>
        <v>0</v>
      </c>
      <c r="K15" s="54" t="n">
        <f aca="false">H15*F15</f>
        <v>0</v>
      </c>
      <c r="L15" s="54" t="n">
        <f aca="false">J15+K15</f>
        <v>0</v>
      </c>
      <c r="M15" s="54" t="n">
        <f aca="false">ROUND(L15*(1+$M$4),2)</f>
        <v>0</v>
      </c>
      <c r="N15" s="55"/>
      <c r="O15" s="55"/>
      <c r="P15" s="55"/>
      <c r="Q15" s="56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</row>
    <row r="16" customFormat="false" ht="15" hidden="false" customHeight="false" outlineLevel="0" collapsed="false">
      <c r="A16" s="42" t="s">
        <v>32</v>
      </c>
      <c r="B16" s="43" t="s">
        <v>33</v>
      </c>
      <c r="C16" s="43"/>
      <c r="D16" s="44"/>
      <c r="E16" s="45"/>
      <c r="F16" s="46"/>
      <c r="G16" s="47"/>
      <c r="H16" s="47"/>
      <c r="I16" s="47"/>
      <c r="J16" s="47"/>
      <c r="K16" s="47"/>
      <c r="L16" s="47"/>
      <c r="M16" s="48"/>
      <c r="N16" s="49" t="e">
        <f aca="false">O16/P$13</f>
        <v>#DIV/0!</v>
      </c>
      <c r="O16" s="17" t="n">
        <f aca="false">SUM(M17:M22)</f>
        <v>0</v>
      </c>
      <c r="P16" s="17" t="n">
        <f aca="false">M16</f>
        <v>0</v>
      </c>
      <c r="Q16" s="40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</row>
    <row r="17" customFormat="false" ht="57.45" hidden="false" customHeight="false" outlineLevel="0" collapsed="false">
      <c r="A17" s="58" t="s">
        <v>34</v>
      </c>
      <c r="B17" s="59" t="s">
        <v>35</v>
      </c>
      <c r="C17" s="58" t="s">
        <v>36</v>
      </c>
      <c r="D17" s="59" t="s">
        <v>37</v>
      </c>
      <c r="E17" s="60" t="s">
        <v>38</v>
      </c>
      <c r="F17" s="61" t="n">
        <f aca="false">3.6+3.6+6.5+7.6+6.17+0.4+2.5*4-0.87+0.3*8+0.6</f>
        <v>40</v>
      </c>
      <c r="G17" s="62"/>
      <c r="H17" s="62"/>
      <c r="I17" s="54" t="n">
        <f aca="false">G17+H17</f>
        <v>0</v>
      </c>
      <c r="J17" s="54" t="n">
        <f aca="false">G17*F17</f>
        <v>0</v>
      </c>
      <c r="K17" s="54" t="n">
        <f aca="false">H17*F17</f>
        <v>0</v>
      </c>
      <c r="L17" s="54" t="n">
        <f aca="false">J17+K17</f>
        <v>0</v>
      </c>
      <c r="M17" s="54" t="n">
        <f aca="false">ROUND(L17*(1+$M$4),2)</f>
        <v>0</v>
      </c>
      <c r="N17" s="55"/>
      <c r="O17" s="55"/>
      <c r="P17" s="55"/>
      <c r="Q17" s="56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</row>
    <row r="18" customFormat="false" ht="46.25" hidden="false" customHeight="false" outlineLevel="0" collapsed="false">
      <c r="A18" s="58" t="s">
        <v>39</v>
      </c>
      <c r="B18" s="59" t="s">
        <v>40</v>
      </c>
      <c r="C18" s="58" t="s">
        <v>41</v>
      </c>
      <c r="D18" s="59" t="s">
        <v>42</v>
      </c>
      <c r="E18" s="60" t="s">
        <v>14</v>
      </c>
      <c r="F18" s="61" t="n">
        <v>10</v>
      </c>
      <c r="G18" s="62"/>
      <c r="H18" s="62"/>
      <c r="I18" s="54" t="n">
        <f aca="false">G18+H18</f>
        <v>0</v>
      </c>
      <c r="J18" s="54" t="n">
        <f aca="false">G18*F18</f>
        <v>0</v>
      </c>
      <c r="K18" s="54" t="n">
        <f aca="false">H18*F18</f>
        <v>0</v>
      </c>
      <c r="L18" s="54" t="n">
        <f aca="false">J18+K18</f>
        <v>0</v>
      </c>
      <c r="M18" s="54" t="n">
        <f aca="false">ROUND(L18*(1+$M$4),2)</f>
        <v>0</v>
      </c>
      <c r="N18" s="55"/>
      <c r="O18" s="55"/>
      <c r="P18" s="55"/>
      <c r="Q18" s="56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</row>
    <row r="19" customFormat="false" ht="57.45" hidden="false" customHeight="false" outlineLevel="0" collapsed="false">
      <c r="A19" s="58" t="s">
        <v>43</v>
      </c>
      <c r="B19" s="59" t="s">
        <v>44</v>
      </c>
      <c r="C19" s="58" t="s">
        <v>45</v>
      </c>
      <c r="D19" s="59" t="s">
        <v>46</v>
      </c>
      <c r="E19" s="60" t="s">
        <v>14</v>
      </c>
      <c r="F19" s="61" t="n">
        <v>11</v>
      </c>
      <c r="G19" s="62"/>
      <c r="H19" s="62"/>
      <c r="I19" s="54" t="n">
        <f aca="false">G19+H19</f>
        <v>0</v>
      </c>
      <c r="J19" s="54" t="n">
        <f aca="false">G19*F19</f>
        <v>0</v>
      </c>
      <c r="K19" s="54" t="n">
        <f aca="false">H19*F19</f>
        <v>0</v>
      </c>
      <c r="L19" s="54" t="n">
        <f aca="false">J19+K19</f>
        <v>0</v>
      </c>
      <c r="M19" s="54" t="n">
        <f aca="false">ROUND(L19*(1+$M$4),2)</f>
        <v>0</v>
      </c>
      <c r="N19" s="55"/>
      <c r="O19" s="55"/>
      <c r="P19" s="55"/>
      <c r="Q19" s="56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</row>
    <row r="20" customFormat="false" ht="23.85" hidden="false" customHeight="false" outlineLevel="0" collapsed="false">
      <c r="A20" s="58" t="s">
        <v>47</v>
      </c>
      <c r="B20" s="59" t="s">
        <v>48</v>
      </c>
      <c r="C20" s="58" t="s">
        <v>49</v>
      </c>
      <c r="D20" s="59" t="s">
        <v>50</v>
      </c>
      <c r="E20" s="60" t="s">
        <v>14</v>
      </c>
      <c r="F20" s="61" t="n">
        <v>21</v>
      </c>
      <c r="G20" s="62"/>
      <c r="H20" s="62"/>
      <c r="I20" s="54" t="n">
        <f aca="false">G20+H20</f>
        <v>0</v>
      </c>
      <c r="J20" s="54" t="n">
        <f aca="false">G20*F20</f>
        <v>0</v>
      </c>
      <c r="K20" s="54" t="n">
        <f aca="false">H20*F20</f>
        <v>0</v>
      </c>
      <c r="L20" s="54" t="n">
        <f aca="false">J20+K20</f>
        <v>0</v>
      </c>
      <c r="M20" s="54" t="n">
        <f aca="false">ROUND(L20*(1+$M$4),2)</f>
        <v>0</v>
      </c>
      <c r="N20" s="55"/>
      <c r="O20" s="55"/>
      <c r="P20" s="55"/>
      <c r="Q20" s="56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</row>
    <row r="21" customFormat="false" ht="57.45" hidden="false" customHeight="false" outlineLevel="0" collapsed="false">
      <c r="A21" s="58" t="s">
        <v>51</v>
      </c>
      <c r="B21" s="59" t="s">
        <v>52</v>
      </c>
      <c r="C21" s="58" t="s">
        <v>53</v>
      </c>
      <c r="D21" s="59" t="s">
        <v>54</v>
      </c>
      <c r="E21" s="60" t="s">
        <v>38</v>
      </c>
      <c r="F21" s="61" t="n">
        <f aca="false">2.5*4</f>
        <v>10</v>
      </c>
      <c r="G21" s="62"/>
      <c r="H21" s="62"/>
      <c r="I21" s="54" t="n">
        <f aca="false">G21+H21</f>
        <v>0</v>
      </c>
      <c r="J21" s="54" t="n">
        <f aca="false">G21*F21</f>
        <v>0</v>
      </c>
      <c r="K21" s="54" t="n">
        <f aca="false">H21*F21</f>
        <v>0</v>
      </c>
      <c r="L21" s="54" t="n">
        <f aca="false">J21+K21</f>
        <v>0</v>
      </c>
      <c r="M21" s="54" t="n">
        <f aca="false">ROUND(L21*(1+$M$4),2)</f>
        <v>0</v>
      </c>
      <c r="N21" s="55"/>
      <c r="O21" s="55"/>
      <c r="P21" s="55"/>
      <c r="Q21" s="56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</row>
    <row r="22" customFormat="false" ht="35.05" hidden="false" customHeight="false" outlineLevel="0" collapsed="false">
      <c r="A22" s="58" t="s">
        <v>55</v>
      </c>
      <c r="B22" s="59" t="s">
        <v>56</v>
      </c>
      <c r="C22" s="58" t="s">
        <v>57</v>
      </c>
      <c r="D22" s="59" t="s">
        <v>58</v>
      </c>
      <c r="E22" s="60" t="s">
        <v>14</v>
      </c>
      <c r="F22" s="61" t="n">
        <v>21</v>
      </c>
      <c r="G22" s="62"/>
      <c r="H22" s="62"/>
      <c r="I22" s="54" t="n">
        <f aca="false">G22+H22</f>
        <v>0</v>
      </c>
      <c r="J22" s="54" t="n">
        <f aca="false">G22*F22</f>
        <v>0</v>
      </c>
      <c r="K22" s="54" t="n">
        <f aca="false">H22*F22</f>
        <v>0</v>
      </c>
      <c r="L22" s="54" t="n">
        <f aca="false">J22+K22</f>
        <v>0</v>
      </c>
      <c r="M22" s="54" t="n">
        <f aca="false">ROUND(L22*(1+$M$4),2)</f>
        <v>0</v>
      </c>
      <c r="N22" s="55"/>
      <c r="O22" s="55"/>
      <c r="P22" s="55"/>
      <c r="Q22" s="56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</row>
    <row r="23" customFormat="false" ht="15" hidden="false" customHeight="false" outlineLevel="0" collapsed="false">
      <c r="A23" s="42" t="s">
        <v>59</v>
      </c>
      <c r="B23" s="63" t="s">
        <v>60</v>
      </c>
      <c r="C23" s="43"/>
      <c r="D23" s="44"/>
      <c r="E23" s="45"/>
      <c r="F23" s="46"/>
      <c r="G23" s="47"/>
      <c r="H23" s="47"/>
      <c r="I23" s="47"/>
      <c r="J23" s="47"/>
      <c r="K23" s="47"/>
      <c r="L23" s="47"/>
      <c r="M23" s="48"/>
      <c r="N23" s="49" t="e">
        <f aca="false">O23/P$13</f>
        <v>#DIV/0!</v>
      </c>
      <c r="O23" s="17" t="n">
        <f aca="false">SUM(M24:M27)</f>
        <v>0</v>
      </c>
      <c r="P23" s="17" t="n">
        <f aca="false">M23</f>
        <v>0</v>
      </c>
      <c r="Q23" s="40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</row>
    <row r="24" customFormat="false" ht="57.45" hidden="false" customHeight="false" outlineLevel="0" collapsed="false">
      <c r="A24" s="58" t="s">
        <v>61</v>
      </c>
      <c r="B24" s="59" t="s">
        <v>60</v>
      </c>
      <c r="C24" s="58" t="s">
        <v>62</v>
      </c>
      <c r="D24" s="59" t="s">
        <v>63</v>
      </c>
      <c r="E24" s="60" t="s">
        <v>64</v>
      </c>
      <c r="F24" s="61" t="n">
        <v>0.1</v>
      </c>
      <c r="G24" s="62"/>
      <c r="H24" s="62"/>
      <c r="I24" s="54" t="n">
        <f aca="false">G24+H24</f>
        <v>0</v>
      </c>
      <c r="J24" s="62" t="n">
        <f aca="false">G24*F24</f>
        <v>0</v>
      </c>
      <c r="K24" s="62" t="n">
        <f aca="false">H24*F24</f>
        <v>0</v>
      </c>
      <c r="L24" s="62" t="n">
        <f aca="false">J24+K24</f>
        <v>0</v>
      </c>
      <c r="M24" s="62" t="n">
        <f aca="false">ROUND(L24*(1+$M$4),2)</f>
        <v>0</v>
      </c>
      <c r="N24" s="55"/>
      <c r="O24" s="55"/>
      <c r="P24" s="55"/>
      <c r="Q24" s="56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</row>
    <row r="25" customFormat="false" ht="46.25" hidden="false" customHeight="false" outlineLevel="0" collapsed="false">
      <c r="A25" s="58" t="s">
        <v>65</v>
      </c>
      <c r="B25" s="59" t="s">
        <v>66</v>
      </c>
      <c r="C25" s="58" t="s">
        <v>67</v>
      </c>
      <c r="D25" s="59" t="s">
        <v>68</v>
      </c>
      <c r="E25" s="60" t="s">
        <v>64</v>
      </c>
      <c r="F25" s="61" t="n">
        <f aca="false">0.1*2</f>
        <v>0.2</v>
      </c>
      <c r="G25" s="62"/>
      <c r="H25" s="62"/>
      <c r="I25" s="54" t="n">
        <f aca="false">G25+H25</f>
        <v>0</v>
      </c>
      <c r="J25" s="62" t="n">
        <f aca="false">G25*F25</f>
        <v>0</v>
      </c>
      <c r="K25" s="62" t="n">
        <f aca="false">H25*F25</f>
        <v>0</v>
      </c>
      <c r="L25" s="62" t="n">
        <f aca="false">J25+K25</f>
        <v>0</v>
      </c>
      <c r="M25" s="62" t="n">
        <f aca="false">ROUND(L25*(1+$M$4),2)</f>
        <v>0</v>
      </c>
      <c r="N25" s="55"/>
      <c r="O25" s="55"/>
      <c r="P25" s="55"/>
      <c r="Q25" s="56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</row>
    <row r="26" customFormat="false" ht="35.05" hidden="false" customHeight="false" outlineLevel="0" collapsed="false">
      <c r="A26" s="58" t="s">
        <v>69</v>
      </c>
      <c r="B26" s="59" t="s">
        <v>70</v>
      </c>
      <c r="C26" s="58" t="s">
        <v>71</v>
      </c>
      <c r="D26" s="59" t="s">
        <v>72</v>
      </c>
      <c r="E26" s="60" t="s">
        <v>64</v>
      </c>
      <c r="F26" s="61" t="n">
        <f aca="false">0.1*2</f>
        <v>0.2</v>
      </c>
      <c r="G26" s="62"/>
      <c r="H26" s="62"/>
      <c r="I26" s="54" t="n">
        <f aca="false">G26+H26</f>
        <v>0</v>
      </c>
      <c r="J26" s="62" t="n">
        <f aca="false">G26*F26</f>
        <v>0</v>
      </c>
      <c r="K26" s="62" t="n">
        <f aca="false">H26*F26</f>
        <v>0</v>
      </c>
      <c r="L26" s="62" t="n">
        <f aca="false">J26+K26</f>
        <v>0</v>
      </c>
      <c r="M26" s="62" t="n">
        <f aca="false">ROUND(L26*(1+$M$4),2)</f>
        <v>0</v>
      </c>
      <c r="N26" s="17"/>
      <c r="O26" s="17"/>
      <c r="P26" s="17"/>
      <c r="Q26" s="40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</row>
    <row r="27" customFormat="false" ht="35.05" hidden="false" customHeight="false" outlineLevel="0" collapsed="false">
      <c r="A27" s="58" t="s">
        <v>73</v>
      </c>
      <c r="B27" s="59" t="s">
        <v>74</v>
      </c>
      <c r="C27" s="58" t="s">
        <v>75</v>
      </c>
      <c r="D27" s="59" t="s">
        <v>76</v>
      </c>
      <c r="E27" s="60" t="s">
        <v>64</v>
      </c>
      <c r="F27" s="61" t="n">
        <f aca="false">0.1*2</f>
        <v>0.2</v>
      </c>
      <c r="G27" s="62"/>
      <c r="H27" s="62"/>
      <c r="I27" s="54" t="n">
        <f aca="false">G27+H27</f>
        <v>0</v>
      </c>
      <c r="J27" s="62" t="n">
        <f aca="false">G27*F27</f>
        <v>0</v>
      </c>
      <c r="K27" s="62" t="n">
        <f aca="false">H27*F27</f>
        <v>0</v>
      </c>
      <c r="L27" s="62" t="n">
        <f aca="false">J27+K27</f>
        <v>0</v>
      </c>
      <c r="M27" s="62" t="n">
        <f aca="false">ROUND(L27*(1+$M$4),2)</f>
        <v>0</v>
      </c>
      <c r="N27" s="17"/>
      <c r="O27" s="17"/>
      <c r="P27" s="17"/>
      <c r="Q27" s="40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</row>
    <row r="28" customFormat="false" ht="15" hidden="false" customHeight="false" outlineLevel="0" collapsed="false">
      <c r="A28" s="58"/>
      <c r="B28" s="64"/>
      <c r="C28" s="58"/>
      <c r="D28" s="59"/>
      <c r="E28" s="60"/>
      <c r="F28" s="61"/>
      <c r="G28" s="62"/>
      <c r="H28" s="62"/>
      <c r="I28" s="62"/>
      <c r="J28" s="54"/>
      <c r="K28" s="54"/>
      <c r="L28" s="54"/>
      <c r="M28" s="54"/>
      <c r="N28" s="17"/>
      <c r="O28" s="17"/>
      <c r="P28" s="17"/>
      <c r="Q28" s="4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</row>
    <row r="29" customFormat="false" ht="15" hidden="false" customHeight="false" outlineLevel="0" collapsed="false">
      <c r="A29" s="31" t="s">
        <v>77</v>
      </c>
      <c r="B29" s="32" t="s">
        <v>78</v>
      </c>
      <c r="C29" s="33"/>
      <c r="D29" s="34"/>
      <c r="E29" s="35"/>
      <c r="F29" s="36"/>
      <c r="G29" s="37"/>
      <c r="H29" s="37"/>
      <c r="I29" s="38"/>
      <c r="J29" s="39" t="n">
        <f aca="false">SUM(J30:J43)</f>
        <v>0</v>
      </c>
      <c r="K29" s="39" t="n">
        <f aca="false">SUM(K30:K43)</f>
        <v>0</v>
      </c>
      <c r="L29" s="39" t="n">
        <f aca="false">SUM(L30:L43)</f>
        <v>0</v>
      </c>
      <c r="M29" s="39" t="n">
        <f aca="false">SUM(M30:M43)</f>
        <v>0</v>
      </c>
      <c r="N29" s="17"/>
      <c r="O29" s="17"/>
      <c r="P29" s="17" t="n">
        <f aca="false">M29</f>
        <v>0</v>
      </c>
      <c r="Q29" s="40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</row>
    <row r="30" customFormat="false" ht="15" hidden="false" customHeight="false" outlineLevel="0" collapsed="false">
      <c r="A30" s="42" t="s">
        <v>79</v>
      </c>
      <c r="B30" s="63" t="s">
        <v>26</v>
      </c>
      <c r="C30" s="43"/>
      <c r="D30" s="44"/>
      <c r="E30" s="45"/>
      <c r="F30" s="46"/>
      <c r="G30" s="47"/>
      <c r="H30" s="47"/>
      <c r="I30" s="47"/>
      <c r="J30" s="47"/>
      <c r="K30" s="47"/>
      <c r="L30" s="47"/>
      <c r="M30" s="48"/>
      <c r="N30" s="49" t="e">
        <f aca="false">O30/P$29</f>
        <v>#DIV/0!</v>
      </c>
      <c r="O30" s="17" t="n">
        <f aca="false">SUM(M31)</f>
        <v>0</v>
      </c>
      <c r="P30" s="17" t="n">
        <f aca="false">M30</f>
        <v>0</v>
      </c>
      <c r="Q30" s="40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</row>
    <row r="31" customFormat="false" ht="35.05" hidden="false" customHeight="false" outlineLevel="0" collapsed="false">
      <c r="A31" s="50" t="s">
        <v>80</v>
      </c>
      <c r="B31" s="51" t="s">
        <v>28</v>
      </c>
      <c r="C31" s="50" t="s">
        <v>29</v>
      </c>
      <c r="D31" s="51" t="s">
        <v>30</v>
      </c>
      <c r="E31" s="52" t="s">
        <v>31</v>
      </c>
      <c r="F31" s="53" t="n">
        <v>0.05</v>
      </c>
      <c r="G31" s="54"/>
      <c r="H31" s="54"/>
      <c r="I31" s="54" t="n">
        <f aca="false">G31+H31</f>
        <v>0</v>
      </c>
      <c r="J31" s="54" t="n">
        <f aca="false">G31*F31</f>
        <v>0</v>
      </c>
      <c r="K31" s="54" t="n">
        <f aca="false">H31*F31</f>
        <v>0</v>
      </c>
      <c r="L31" s="54" t="n">
        <f aca="false">J31+K31</f>
        <v>0</v>
      </c>
      <c r="M31" s="54" t="n">
        <f aca="false">ROUND(L31*(1+$M$4),2)</f>
        <v>0</v>
      </c>
      <c r="N31" s="55"/>
      <c r="O31" s="55"/>
      <c r="P31" s="55"/>
      <c r="Q31" s="56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</row>
    <row r="32" customFormat="false" ht="15" hidden="false" customHeight="false" outlineLevel="0" collapsed="false">
      <c r="A32" s="42" t="s">
        <v>81</v>
      </c>
      <c r="B32" s="63" t="s">
        <v>33</v>
      </c>
      <c r="C32" s="43"/>
      <c r="D32" s="44"/>
      <c r="E32" s="45"/>
      <c r="F32" s="46"/>
      <c r="G32" s="47"/>
      <c r="H32" s="47"/>
      <c r="I32" s="47"/>
      <c r="J32" s="47"/>
      <c r="K32" s="47"/>
      <c r="L32" s="47"/>
      <c r="M32" s="48"/>
      <c r="N32" s="49" t="e">
        <f aca="false">O32/P$29</f>
        <v>#DIV/0!</v>
      </c>
      <c r="O32" s="17" t="n">
        <f aca="false">SUM(M33:M38)</f>
        <v>0</v>
      </c>
      <c r="P32" s="17" t="n">
        <f aca="false">M32</f>
        <v>0</v>
      </c>
      <c r="Q32" s="40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</row>
    <row r="33" customFormat="false" ht="57.45" hidden="false" customHeight="false" outlineLevel="0" collapsed="false">
      <c r="A33" s="58" t="s">
        <v>82</v>
      </c>
      <c r="B33" s="59" t="s">
        <v>35</v>
      </c>
      <c r="C33" s="58" t="s">
        <v>36</v>
      </c>
      <c r="D33" s="59" t="s">
        <v>37</v>
      </c>
      <c r="E33" s="60" t="s">
        <v>38</v>
      </c>
      <c r="F33" s="61" t="n">
        <f aca="false">12+2.5+2.5</f>
        <v>17</v>
      </c>
      <c r="G33" s="62"/>
      <c r="H33" s="62"/>
      <c r="I33" s="54" t="n">
        <f aca="false">G33+H33</f>
        <v>0</v>
      </c>
      <c r="J33" s="54" t="n">
        <f aca="false">G33*F33</f>
        <v>0</v>
      </c>
      <c r="K33" s="54" t="n">
        <f aca="false">H33*F33</f>
        <v>0</v>
      </c>
      <c r="L33" s="54" t="n">
        <f aca="false">J33+K33</f>
        <v>0</v>
      </c>
      <c r="M33" s="54" t="n">
        <f aca="false">ROUND(L33*(1+$M$4),2)</f>
        <v>0</v>
      </c>
      <c r="N33" s="55"/>
      <c r="O33" s="55"/>
      <c r="P33" s="55"/>
      <c r="Q33" s="56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</row>
    <row r="34" customFormat="false" ht="46.25" hidden="false" customHeight="false" outlineLevel="0" collapsed="false">
      <c r="A34" s="58" t="s">
        <v>83</v>
      </c>
      <c r="B34" s="59" t="s">
        <v>40</v>
      </c>
      <c r="C34" s="58" t="s">
        <v>41</v>
      </c>
      <c r="D34" s="59" t="s">
        <v>42</v>
      </c>
      <c r="E34" s="60" t="s">
        <v>14</v>
      </c>
      <c r="F34" s="61" t="n">
        <v>1</v>
      </c>
      <c r="G34" s="62"/>
      <c r="H34" s="62"/>
      <c r="I34" s="54" t="n">
        <f aca="false">G34+H34</f>
        <v>0</v>
      </c>
      <c r="J34" s="54" t="n">
        <f aca="false">G34*F34</f>
        <v>0</v>
      </c>
      <c r="K34" s="54" t="n">
        <f aca="false">H34*F34</f>
        <v>0</v>
      </c>
      <c r="L34" s="54" t="n">
        <f aca="false">J34+K34</f>
        <v>0</v>
      </c>
      <c r="M34" s="54" t="n">
        <f aca="false">ROUND(L34*(1+$M$4),2)</f>
        <v>0</v>
      </c>
      <c r="N34" s="55"/>
      <c r="O34" s="55"/>
      <c r="P34" s="55"/>
      <c r="Q34" s="56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</row>
    <row r="35" customFormat="false" ht="57.45" hidden="false" customHeight="false" outlineLevel="0" collapsed="false">
      <c r="A35" s="58" t="s">
        <v>84</v>
      </c>
      <c r="B35" s="59" t="s">
        <v>44</v>
      </c>
      <c r="C35" s="58" t="s">
        <v>45</v>
      </c>
      <c r="D35" s="59" t="s">
        <v>46</v>
      </c>
      <c r="E35" s="60" t="s">
        <v>14</v>
      </c>
      <c r="F35" s="61" t="n">
        <v>5</v>
      </c>
      <c r="G35" s="62"/>
      <c r="H35" s="62"/>
      <c r="I35" s="54" t="n">
        <f aca="false">G35+H35</f>
        <v>0</v>
      </c>
      <c r="J35" s="54" t="n">
        <f aca="false">G35*F35</f>
        <v>0</v>
      </c>
      <c r="K35" s="54" t="n">
        <f aca="false">H35*F35</f>
        <v>0</v>
      </c>
      <c r="L35" s="54" t="n">
        <f aca="false">J35+K35</f>
        <v>0</v>
      </c>
      <c r="M35" s="54" t="n">
        <f aca="false">ROUND(L35*(1+$M$4),2)</f>
        <v>0</v>
      </c>
      <c r="N35" s="55"/>
      <c r="O35" s="55"/>
      <c r="P35" s="55"/>
      <c r="Q35" s="56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</row>
    <row r="36" customFormat="false" ht="23.85" hidden="false" customHeight="false" outlineLevel="0" collapsed="false">
      <c r="A36" s="58" t="s">
        <v>85</v>
      </c>
      <c r="B36" s="59" t="s">
        <v>48</v>
      </c>
      <c r="C36" s="58" t="s">
        <v>49</v>
      </c>
      <c r="D36" s="59" t="s">
        <v>50</v>
      </c>
      <c r="E36" s="60" t="s">
        <v>14</v>
      </c>
      <c r="F36" s="61" t="n">
        <f aca="false">12/1.5</f>
        <v>8</v>
      </c>
      <c r="G36" s="62"/>
      <c r="H36" s="62"/>
      <c r="I36" s="54" t="n">
        <f aca="false">G36+H36</f>
        <v>0</v>
      </c>
      <c r="J36" s="54" t="n">
        <f aca="false">G36*F36</f>
        <v>0</v>
      </c>
      <c r="K36" s="54" t="n">
        <f aca="false">H36*F36</f>
        <v>0</v>
      </c>
      <c r="L36" s="54" t="n">
        <f aca="false">J36+K36</f>
        <v>0</v>
      </c>
      <c r="M36" s="54" t="n">
        <f aca="false">ROUND(L36*(1+$M$4),2)</f>
        <v>0</v>
      </c>
      <c r="N36" s="55"/>
      <c r="O36" s="55"/>
      <c r="P36" s="55"/>
      <c r="Q36" s="56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</row>
    <row r="37" customFormat="false" ht="57.45" hidden="false" customHeight="false" outlineLevel="0" collapsed="false">
      <c r="A37" s="58" t="s">
        <v>86</v>
      </c>
      <c r="B37" s="59" t="s">
        <v>52</v>
      </c>
      <c r="C37" s="58" t="s">
        <v>53</v>
      </c>
      <c r="D37" s="59" t="s">
        <v>54</v>
      </c>
      <c r="E37" s="60" t="s">
        <v>38</v>
      </c>
      <c r="F37" s="61" t="n">
        <v>5</v>
      </c>
      <c r="G37" s="62"/>
      <c r="H37" s="62"/>
      <c r="I37" s="54" t="n">
        <f aca="false">G37+H37</f>
        <v>0</v>
      </c>
      <c r="J37" s="54" t="n">
        <f aca="false">G37*F37</f>
        <v>0</v>
      </c>
      <c r="K37" s="54" t="n">
        <f aca="false">H37*F37</f>
        <v>0</v>
      </c>
      <c r="L37" s="54" t="n">
        <f aca="false">J37+K37</f>
        <v>0</v>
      </c>
      <c r="M37" s="54" t="n">
        <f aca="false">ROUND(L37*(1+$M$4),2)</f>
        <v>0</v>
      </c>
      <c r="N37" s="55"/>
      <c r="O37" s="55"/>
      <c r="P37" s="55"/>
      <c r="Q37" s="56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</row>
    <row r="38" customFormat="false" ht="35.05" hidden="false" customHeight="false" outlineLevel="0" collapsed="false">
      <c r="A38" s="58" t="s">
        <v>87</v>
      </c>
      <c r="B38" s="59" t="s">
        <v>56</v>
      </c>
      <c r="C38" s="58" t="s">
        <v>57</v>
      </c>
      <c r="D38" s="59" t="s">
        <v>58</v>
      </c>
      <c r="E38" s="60" t="s">
        <v>14</v>
      </c>
      <c r="F38" s="61" t="n">
        <v>2</v>
      </c>
      <c r="G38" s="62"/>
      <c r="H38" s="62"/>
      <c r="I38" s="54" t="n">
        <f aca="false">G38+H38</f>
        <v>0</v>
      </c>
      <c r="J38" s="54" t="n">
        <f aca="false">G38*F38</f>
        <v>0</v>
      </c>
      <c r="K38" s="54" t="n">
        <f aca="false">H38*F38</f>
        <v>0</v>
      </c>
      <c r="L38" s="54" t="n">
        <f aca="false">J38+K38</f>
        <v>0</v>
      </c>
      <c r="M38" s="54" t="n">
        <f aca="false">ROUND(L38*(1+$M$4),2)</f>
        <v>0</v>
      </c>
      <c r="N38" s="55"/>
      <c r="O38" s="55"/>
      <c r="P38" s="55"/>
      <c r="Q38" s="56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</row>
    <row r="39" customFormat="false" ht="15" hidden="false" customHeight="false" outlineLevel="0" collapsed="false">
      <c r="A39" s="42" t="s">
        <v>88</v>
      </c>
      <c r="B39" s="63" t="s">
        <v>60</v>
      </c>
      <c r="C39" s="43"/>
      <c r="D39" s="44"/>
      <c r="E39" s="45"/>
      <c r="F39" s="46"/>
      <c r="G39" s="47"/>
      <c r="H39" s="47"/>
      <c r="I39" s="47"/>
      <c r="J39" s="47"/>
      <c r="K39" s="47"/>
      <c r="L39" s="47"/>
      <c r="M39" s="48"/>
      <c r="N39" s="49" t="e">
        <f aca="false">O39/P$29</f>
        <v>#DIV/0!</v>
      </c>
      <c r="O39" s="17" t="n">
        <f aca="false">SUM(M40:M43)</f>
        <v>0</v>
      </c>
      <c r="P39" s="17" t="n">
        <f aca="false">M39</f>
        <v>0</v>
      </c>
      <c r="Q39" s="40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</row>
    <row r="40" customFormat="false" ht="57.45" hidden="false" customHeight="false" outlineLevel="0" collapsed="false">
      <c r="A40" s="58" t="s">
        <v>89</v>
      </c>
      <c r="B40" s="59" t="s">
        <v>60</v>
      </c>
      <c r="C40" s="58" t="s">
        <v>62</v>
      </c>
      <c r="D40" s="59" t="s">
        <v>63</v>
      </c>
      <c r="E40" s="60" t="s">
        <v>64</v>
      </c>
      <c r="F40" s="61" t="n">
        <v>0.1</v>
      </c>
      <c r="G40" s="62"/>
      <c r="H40" s="62"/>
      <c r="I40" s="54" t="n">
        <f aca="false">G40+H40</f>
        <v>0</v>
      </c>
      <c r="J40" s="62" t="n">
        <f aca="false">G40*F40</f>
        <v>0</v>
      </c>
      <c r="K40" s="62" t="n">
        <f aca="false">H40*F40</f>
        <v>0</v>
      </c>
      <c r="L40" s="62" t="n">
        <f aca="false">J40+K40</f>
        <v>0</v>
      </c>
      <c r="M40" s="62" t="n">
        <f aca="false">ROUND(L40*(1+$M$4),2)</f>
        <v>0</v>
      </c>
      <c r="N40" s="55"/>
      <c r="O40" s="55"/>
      <c r="P40" s="55"/>
      <c r="Q40" s="56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</row>
    <row r="41" customFormat="false" ht="46.25" hidden="false" customHeight="false" outlineLevel="0" collapsed="false">
      <c r="A41" s="58" t="s">
        <v>90</v>
      </c>
      <c r="B41" s="64" t="s">
        <v>66</v>
      </c>
      <c r="C41" s="58" t="s">
        <v>67</v>
      </c>
      <c r="D41" s="59" t="s">
        <v>68</v>
      </c>
      <c r="E41" s="60" t="s">
        <v>64</v>
      </c>
      <c r="F41" s="61" t="n">
        <f aca="false">0.1*2</f>
        <v>0.2</v>
      </c>
      <c r="G41" s="62"/>
      <c r="H41" s="62"/>
      <c r="I41" s="54" t="n">
        <f aca="false">G41+H41</f>
        <v>0</v>
      </c>
      <c r="J41" s="62" t="n">
        <f aca="false">G41*F41</f>
        <v>0</v>
      </c>
      <c r="K41" s="62" t="n">
        <f aca="false">H41*F41</f>
        <v>0</v>
      </c>
      <c r="L41" s="62" t="n">
        <f aca="false">J41+K41</f>
        <v>0</v>
      </c>
      <c r="M41" s="62" t="n">
        <f aca="false">ROUND(L41*(1+$M$4),2)</f>
        <v>0</v>
      </c>
      <c r="N41" s="55"/>
      <c r="O41" s="55"/>
      <c r="P41" s="55"/>
      <c r="Q41" s="56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</row>
    <row r="42" customFormat="false" ht="35.05" hidden="false" customHeight="false" outlineLevel="0" collapsed="false">
      <c r="A42" s="58" t="s">
        <v>91</v>
      </c>
      <c r="B42" s="59" t="s">
        <v>70</v>
      </c>
      <c r="C42" s="58" t="s">
        <v>71</v>
      </c>
      <c r="D42" s="59" t="s">
        <v>72</v>
      </c>
      <c r="E42" s="60" t="s">
        <v>64</v>
      </c>
      <c r="F42" s="61" t="n">
        <f aca="false">0.1*2</f>
        <v>0.2</v>
      </c>
      <c r="G42" s="62"/>
      <c r="H42" s="62"/>
      <c r="I42" s="54" t="n">
        <f aca="false">G42+H42</f>
        <v>0</v>
      </c>
      <c r="J42" s="62" t="n">
        <f aca="false">G42*F42</f>
        <v>0</v>
      </c>
      <c r="K42" s="62" t="n">
        <f aca="false">H42*F42</f>
        <v>0</v>
      </c>
      <c r="L42" s="62" t="n">
        <f aca="false">J42+K42</f>
        <v>0</v>
      </c>
      <c r="M42" s="62" t="n">
        <f aca="false">ROUND(L42*(1+$M$4),2)</f>
        <v>0</v>
      </c>
      <c r="N42" s="17"/>
      <c r="O42" s="17"/>
      <c r="P42" s="17"/>
      <c r="Q42" s="40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</row>
    <row r="43" customFormat="false" ht="35.05" hidden="false" customHeight="false" outlineLevel="0" collapsed="false">
      <c r="A43" s="58" t="s">
        <v>92</v>
      </c>
      <c r="B43" s="59" t="s">
        <v>74</v>
      </c>
      <c r="C43" s="58" t="s">
        <v>75</v>
      </c>
      <c r="D43" s="59" t="s">
        <v>76</v>
      </c>
      <c r="E43" s="60" t="s">
        <v>64</v>
      </c>
      <c r="F43" s="61" t="n">
        <f aca="false">0.1*2</f>
        <v>0.2</v>
      </c>
      <c r="G43" s="62"/>
      <c r="H43" s="62"/>
      <c r="I43" s="54" t="n">
        <f aca="false">G43+H43</f>
        <v>0</v>
      </c>
      <c r="J43" s="62" t="n">
        <f aca="false">G43*F43</f>
        <v>0</v>
      </c>
      <c r="K43" s="62" t="n">
        <f aca="false">H43*F43</f>
        <v>0</v>
      </c>
      <c r="L43" s="62" t="n">
        <f aca="false">J43+K43</f>
        <v>0</v>
      </c>
      <c r="M43" s="62" t="n">
        <f aca="false">ROUND(L43*(1+$M$4),2)</f>
        <v>0</v>
      </c>
      <c r="N43" s="17"/>
      <c r="O43" s="17"/>
      <c r="P43" s="17"/>
      <c r="Q43" s="40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</row>
    <row r="44" customFormat="false" ht="15" hidden="false" customHeight="false" outlineLevel="0" collapsed="false">
      <c r="A44" s="65"/>
      <c r="B44" s="66"/>
      <c r="C44" s="65"/>
      <c r="D44" s="67"/>
      <c r="E44" s="68"/>
      <c r="F44" s="69"/>
      <c r="G44" s="70"/>
      <c r="H44" s="70"/>
      <c r="I44" s="70"/>
      <c r="J44" s="71"/>
      <c r="K44" s="71"/>
      <c r="L44" s="71"/>
      <c r="M44" s="71"/>
      <c r="N44" s="55"/>
      <c r="O44" s="55"/>
      <c r="P44" s="55"/>
      <c r="Q44" s="56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</row>
    <row r="45" customFormat="false" ht="15" hidden="false" customHeight="false" outlineLevel="0" collapsed="false">
      <c r="A45" s="31" t="s">
        <v>93</v>
      </c>
      <c r="B45" s="32" t="s">
        <v>94</v>
      </c>
      <c r="C45" s="33"/>
      <c r="D45" s="34"/>
      <c r="E45" s="35"/>
      <c r="F45" s="36"/>
      <c r="G45" s="37"/>
      <c r="H45" s="37"/>
      <c r="I45" s="38"/>
      <c r="J45" s="39" t="n">
        <f aca="false">SUM(J46:J66)</f>
        <v>0</v>
      </c>
      <c r="K45" s="39" t="n">
        <f aca="false">SUM(K46:K66)</f>
        <v>0</v>
      </c>
      <c r="L45" s="39" t="n">
        <f aca="false">SUM(L46:L66)</f>
        <v>0</v>
      </c>
      <c r="M45" s="39" t="n">
        <f aca="false">SUM(M46:M66)</f>
        <v>0</v>
      </c>
      <c r="N45" s="17"/>
      <c r="O45" s="17"/>
      <c r="P45" s="17" t="n">
        <f aca="false">M45</f>
        <v>0</v>
      </c>
      <c r="Q45" s="40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</row>
    <row r="46" customFormat="false" ht="15" hidden="false" customHeight="false" outlineLevel="0" collapsed="false">
      <c r="A46" s="42" t="s">
        <v>95</v>
      </c>
      <c r="B46" s="63" t="s">
        <v>96</v>
      </c>
      <c r="C46" s="43"/>
      <c r="D46" s="44"/>
      <c r="E46" s="45"/>
      <c r="F46" s="46"/>
      <c r="G46" s="47"/>
      <c r="H46" s="47"/>
      <c r="I46" s="47"/>
      <c r="J46" s="47"/>
      <c r="K46" s="47"/>
      <c r="L46" s="47"/>
      <c r="M46" s="48"/>
      <c r="N46" s="49" t="e">
        <f aca="false">O46/P$45</f>
        <v>#DIV/0!</v>
      </c>
      <c r="O46" s="17" t="n">
        <f aca="false">SUM(M47:M48)</f>
        <v>0</v>
      </c>
      <c r="P46" s="17" t="n">
        <f aca="false">M46</f>
        <v>0</v>
      </c>
      <c r="Q46" s="40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</row>
    <row r="47" customFormat="false" ht="57.45" hidden="false" customHeight="false" outlineLevel="0" collapsed="false">
      <c r="A47" s="58" t="s">
        <v>97</v>
      </c>
      <c r="B47" s="59" t="s">
        <v>98</v>
      </c>
      <c r="C47" s="58" t="s">
        <v>99</v>
      </c>
      <c r="D47" s="59" t="s">
        <v>100</v>
      </c>
      <c r="E47" s="60" t="s">
        <v>38</v>
      </c>
      <c r="F47" s="61" t="n">
        <v>5</v>
      </c>
      <c r="G47" s="62"/>
      <c r="H47" s="62"/>
      <c r="I47" s="54" t="n">
        <f aca="false">G47+H47</f>
        <v>0</v>
      </c>
      <c r="J47" s="62" t="n">
        <f aca="false">G47*F47</f>
        <v>0</v>
      </c>
      <c r="K47" s="62" t="n">
        <f aca="false">H47*F47</f>
        <v>0</v>
      </c>
      <c r="L47" s="62" t="n">
        <f aca="false">I47*F47</f>
        <v>0</v>
      </c>
      <c r="M47" s="62" t="n">
        <f aca="false">ROUND(L47*(1+$M$4),2)</f>
        <v>0</v>
      </c>
      <c r="N47" s="55"/>
      <c r="O47" s="55"/>
      <c r="P47" s="55"/>
      <c r="Q47" s="56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</row>
    <row r="48" customFormat="false" ht="35.05" hidden="false" customHeight="false" outlineLevel="0" collapsed="false">
      <c r="A48" s="58" t="s">
        <v>101</v>
      </c>
      <c r="B48" s="59" t="s">
        <v>102</v>
      </c>
      <c r="C48" s="58" t="s">
        <v>103</v>
      </c>
      <c r="D48" s="59" t="s">
        <v>104</v>
      </c>
      <c r="E48" s="60" t="s">
        <v>64</v>
      </c>
      <c r="F48" s="61" t="n">
        <f aca="false">0.15*1.2*7</f>
        <v>1.26</v>
      </c>
      <c r="G48" s="62"/>
      <c r="H48" s="62"/>
      <c r="I48" s="54" t="n">
        <f aca="false">G48+H48</f>
        <v>0</v>
      </c>
      <c r="J48" s="62" t="n">
        <f aca="false">G48*F48</f>
        <v>0</v>
      </c>
      <c r="K48" s="62" t="n">
        <f aca="false">H48*F48</f>
        <v>0</v>
      </c>
      <c r="L48" s="62" t="n">
        <f aca="false">I48*F48</f>
        <v>0</v>
      </c>
      <c r="M48" s="62" t="n">
        <f aca="false">ROUND(L48*(1+$M$4),2)</f>
        <v>0</v>
      </c>
      <c r="N48" s="55"/>
      <c r="O48" s="55"/>
      <c r="P48" s="55"/>
      <c r="Q48" s="56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</row>
    <row r="49" customFormat="false" ht="15" hidden="false" customHeight="false" outlineLevel="0" collapsed="false">
      <c r="A49" s="58"/>
      <c r="B49" s="64"/>
      <c r="C49" s="58"/>
      <c r="D49" s="59"/>
      <c r="E49" s="60"/>
      <c r="F49" s="61"/>
      <c r="G49" s="62"/>
      <c r="H49" s="62"/>
      <c r="I49" s="62"/>
      <c r="J49" s="54"/>
      <c r="K49" s="54"/>
      <c r="L49" s="54"/>
      <c r="M49" s="54"/>
      <c r="N49" s="55"/>
      <c r="O49" s="55"/>
      <c r="P49" s="55"/>
      <c r="Q49" s="56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</row>
    <row r="50" customFormat="false" ht="15" hidden="false" customHeight="false" outlineLevel="0" collapsed="false">
      <c r="A50" s="42" t="s">
        <v>105</v>
      </c>
      <c r="B50" s="63" t="s">
        <v>106</v>
      </c>
      <c r="C50" s="43"/>
      <c r="D50" s="44"/>
      <c r="E50" s="45"/>
      <c r="F50" s="46"/>
      <c r="G50" s="47"/>
      <c r="H50" s="47"/>
      <c r="I50" s="47"/>
      <c r="J50" s="47"/>
      <c r="K50" s="47"/>
      <c r="L50" s="47"/>
      <c r="M50" s="48"/>
      <c r="N50" s="49" t="e">
        <f aca="false">O50/P$45</f>
        <v>#DIV/0!</v>
      </c>
      <c r="O50" s="17" t="n">
        <f aca="false">SUM(M51:M54)</f>
        <v>0</v>
      </c>
      <c r="P50" s="17" t="n">
        <f aca="false">M50</f>
        <v>0</v>
      </c>
      <c r="Q50" s="40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</row>
    <row r="51" customFormat="false" ht="57.45" hidden="false" customHeight="false" outlineLevel="0" collapsed="false">
      <c r="A51" s="58" t="s">
        <v>107</v>
      </c>
      <c r="B51" s="59" t="s">
        <v>108</v>
      </c>
      <c r="C51" s="58" t="s">
        <v>109</v>
      </c>
      <c r="D51" s="59" t="s">
        <v>110</v>
      </c>
      <c r="E51" s="60" t="s">
        <v>64</v>
      </c>
      <c r="F51" s="61" t="n">
        <f aca="false">1.2*0.8*7</f>
        <v>6.72</v>
      </c>
      <c r="G51" s="62"/>
      <c r="H51" s="62"/>
      <c r="I51" s="54" t="n">
        <f aca="false">G51+H51</f>
        <v>0</v>
      </c>
      <c r="J51" s="62" t="n">
        <f aca="false">G51*F51</f>
        <v>0</v>
      </c>
      <c r="K51" s="62" t="n">
        <f aca="false">H51*F51</f>
        <v>0</v>
      </c>
      <c r="L51" s="62" t="n">
        <f aca="false">J51+K51</f>
        <v>0</v>
      </c>
      <c r="M51" s="62" t="n">
        <f aca="false">ROUND(L51*(1+$M$4),2)</f>
        <v>0</v>
      </c>
      <c r="N51" s="55"/>
      <c r="O51" s="55"/>
      <c r="P51" s="55"/>
      <c r="Q51" s="56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</row>
    <row r="52" customFormat="false" ht="46.25" hidden="false" customHeight="false" outlineLevel="0" collapsed="false">
      <c r="A52" s="58" t="s">
        <v>111</v>
      </c>
      <c r="B52" s="59" t="s">
        <v>112</v>
      </c>
      <c r="C52" s="58" t="s">
        <v>113</v>
      </c>
      <c r="D52" s="59" t="s">
        <v>114</v>
      </c>
      <c r="E52" s="60" t="s">
        <v>64</v>
      </c>
      <c r="F52" s="61" t="n">
        <f aca="false">F51*2+0.15*2*7*0.8</f>
        <v>15.12</v>
      </c>
      <c r="G52" s="62"/>
      <c r="H52" s="62"/>
      <c r="I52" s="54" t="n">
        <f aca="false">G52+H52</f>
        <v>0</v>
      </c>
      <c r="J52" s="62" t="n">
        <f aca="false">G52*F52</f>
        <v>0</v>
      </c>
      <c r="K52" s="62" t="n">
        <f aca="false">H52*F52</f>
        <v>0</v>
      </c>
      <c r="L52" s="62" t="n">
        <f aca="false">J52+K52</f>
        <v>0</v>
      </c>
      <c r="M52" s="62" t="n">
        <f aca="false">ROUND(L52*(1+$M$4),2)</f>
        <v>0</v>
      </c>
      <c r="N52" s="55"/>
      <c r="O52" s="55"/>
      <c r="P52" s="55"/>
      <c r="Q52" s="56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</row>
    <row r="53" customFormat="false" ht="57.45" hidden="false" customHeight="false" outlineLevel="0" collapsed="false">
      <c r="A53" s="58" t="s">
        <v>115</v>
      </c>
      <c r="B53" s="59" t="s">
        <v>116</v>
      </c>
      <c r="C53" s="58" t="s">
        <v>117</v>
      </c>
      <c r="D53" s="59" t="s">
        <v>118</v>
      </c>
      <c r="E53" s="60" t="s">
        <v>64</v>
      </c>
      <c r="F53" s="61" t="n">
        <f aca="false">F52</f>
        <v>15.12</v>
      </c>
      <c r="G53" s="62"/>
      <c r="H53" s="62"/>
      <c r="I53" s="54" t="n">
        <f aca="false">G53+H53</f>
        <v>0</v>
      </c>
      <c r="J53" s="62" t="n">
        <f aca="false">G53*F53</f>
        <v>0</v>
      </c>
      <c r="K53" s="62" t="n">
        <f aca="false">H53*F53</f>
        <v>0</v>
      </c>
      <c r="L53" s="62" t="n">
        <f aca="false">J53+K53</f>
        <v>0</v>
      </c>
      <c r="M53" s="62" t="n">
        <f aca="false">ROUND(L53*(1+$M$4),2)</f>
        <v>0</v>
      </c>
      <c r="N53" s="55"/>
      <c r="O53" s="55"/>
      <c r="P53" s="55"/>
      <c r="Q53" s="56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</row>
    <row r="54" customFormat="false" ht="46.25" hidden="false" customHeight="false" outlineLevel="0" collapsed="false">
      <c r="A54" s="58" t="s">
        <v>119</v>
      </c>
      <c r="B54" s="59" t="s">
        <v>120</v>
      </c>
      <c r="C54" s="58" t="s">
        <v>121</v>
      </c>
      <c r="D54" s="59" t="s">
        <v>122</v>
      </c>
      <c r="E54" s="60" t="s">
        <v>64</v>
      </c>
      <c r="F54" s="61" t="n">
        <f aca="false">F53</f>
        <v>15.12</v>
      </c>
      <c r="G54" s="62"/>
      <c r="H54" s="62"/>
      <c r="I54" s="54" t="n">
        <f aca="false">G54+H54</f>
        <v>0</v>
      </c>
      <c r="J54" s="62" t="n">
        <f aca="false">G54*F54</f>
        <v>0</v>
      </c>
      <c r="K54" s="62" t="n">
        <f aca="false">H54*F54</f>
        <v>0</v>
      </c>
      <c r="L54" s="62" t="n">
        <f aca="false">J54+K54</f>
        <v>0</v>
      </c>
      <c r="M54" s="62" t="n">
        <f aca="false">ROUND(L54*(1+$M$4),2)</f>
        <v>0</v>
      </c>
      <c r="N54" s="55"/>
      <c r="O54" s="55"/>
      <c r="P54" s="55"/>
      <c r="Q54" s="56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</row>
    <row r="55" customFormat="false" ht="15" hidden="false" customHeight="false" outlineLevel="0" collapsed="false">
      <c r="A55" s="58"/>
      <c r="B55" s="59"/>
      <c r="C55" s="58"/>
      <c r="D55" s="59"/>
      <c r="E55" s="60"/>
      <c r="F55" s="61"/>
      <c r="G55" s="62"/>
      <c r="H55" s="62"/>
      <c r="I55" s="62"/>
      <c r="J55" s="54"/>
      <c r="K55" s="54"/>
      <c r="L55" s="54"/>
      <c r="M55" s="54"/>
      <c r="N55" s="55"/>
      <c r="O55" s="55"/>
      <c r="P55" s="55"/>
      <c r="Q55" s="56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</row>
    <row r="56" customFormat="false" ht="15" hidden="false" customHeight="false" outlineLevel="0" collapsed="false">
      <c r="A56" s="42" t="s">
        <v>123</v>
      </c>
      <c r="B56" s="63" t="s">
        <v>124</v>
      </c>
      <c r="C56" s="43"/>
      <c r="D56" s="44"/>
      <c r="E56" s="45"/>
      <c r="F56" s="46"/>
      <c r="G56" s="47"/>
      <c r="H56" s="47"/>
      <c r="I56" s="47"/>
      <c r="J56" s="47"/>
      <c r="K56" s="47"/>
      <c r="L56" s="47"/>
      <c r="M56" s="48"/>
      <c r="N56" s="49" t="e">
        <f aca="false">O56/P$45</f>
        <v>#DIV/0!</v>
      </c>
      <c r="O56" s="17" t="n">
        <f aca="false">SUM(M57)</f>
        <v>0</v>
      </c>
      <c r="P56" s="17" t="n">
        <f aca="false">M56</f>
        <v>0</v>
      </c>
      <c r="Q56" s="40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</row>
    <row r="57" customFormat="false" ht="35.05" hidden="false" customHeight="false" outlineLevel="0" collapsed="false">
      <c r="A57" s="58" t="s">
        <v>125</v>
      </c>
      <c r="B57" s="59" t="s">
        <v>126</v>
      </c>
      <c r="C57" s="58" t="s">
        <v>127</v>
      </c>
      <c r="D57" s="72" t="s">
        <v>128</v>
      </c>
      <c r="E57" s="60" t="s">
        <v>64</v>
      </c>
      <c r="F57" s="61" t="n">
        <f aca="false">4*1.2+3.15*1.2+0.08*(4+1.2+4+1.2+3.15*2+1.2*2)</f>
        <v>10.108</v>
      </c>
      <c r="G57" s="62"/>
      <c r="H57" s="62"/>
      <c r="I57" s="54" t="n">
        <f aca="false">G57+H57</f>
        <v>0</v>
      </c>
      <c r="J57" s="62" t="n">
        <f aca="false">G57*F57</f>
        <v>0</v>
      </c>
      <c r="K57" s="62" t="n">
        <f aca="false">H57*F57</f>
        <v>0</v>
      </c>
      <c r="L57" s="62" t="n">
        <f aca="false">J57+K57</f>
        <v>0</v>
      </c>
      <c r="M57" s="62" t="n">
        <f aca="false">ROUND(L57*(1+$M$4),2)</f>
        <v>0</v>
      </c>
      <c r="N57" s="55"/>
      <c r="O57" s="55"/>
      <c r="P57" s="55"/>
      <c r="Q57" s="56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</row>
    <row r="58" customFormat="false" ht="15" hidden="false" customHeight="false" outlineLevel="0" collapsed="false">
      <c r="A58" s="58"/>
      <c r="B58" s="59"/>
      <c r="C58" s="58"/>
      <c r="D58" s="59"/>
      <c r="E58" s="60"/>
      <c r="F58" s="61"/>
      <c r="G58" s="62"/>
      <c r="H58" s="62"/>
      <c r="I58" s="62"/>
      <c r="J58" s="54"/>
      <c r="K58" s="54"/>
      <c r="L58" s="54"/>
      <c r="M58" s="54"/>
      <c r="N58" s="55"/>
      <c r="O58" s="55"/>
      <c r="P58" s="55"/>
      <c r="Q58" s="56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</row>
    <row r="59" customFormat="false" ht="15" hidden="false" customHeight="false" outlineLevel="0" collapsed="false">
      <c r="A59" s="42" t="s">
        <v>129</v>
      </c>
      <c r="B59" s="63" t="s">
        <v>130</v>
      </c>
      <c r="C59" s="43"/>
      <c r="D59" s="44"/>
      <c r="E59" s="45"/>
      <c r="F59" s="46"/>
      <c r="G59" s="47"/>
      <c r="H59" s="47"/>
      <c r="I59" s="47"/>
      <c r="J59" s="47"/>
      <c r="K59" s="47"/>
      <c r="L59" s="47"/>
      <c r="M59" s="48"/>
      <c r="N59" s="49" t="e">
        <f aca="false">O59/P$45</f>
        <v>#DIV/0!</v>
      </c>
      <c r="O59" s="17" t="n">
        <f aca="false">SUM(M60:M61)</f>
        <v>0</v>
      </c>
      <c r="P59" s="17" t="n">
        <f aca="false">M59</f>
        <v>0</v>
      </c>
      <c r="Q59" s="40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</row>
    <row r="60" customFormat="false" ht="46.25" hidden="false" customHeight="false" outlineLevel="0" collapsed="false">
      <c r="A60" s="58" t="s">
        <v>131</v>
      </c>
      <c r="B60" s="59" t="s">
        <v>132</v>
      </c>
      <c r="C60" s="58" t="s">
        <v>133</v>
      </c>
      <c r="D60" s="72" t="s">
        <v>134</v>
      </c>
      <c r="E60" s="60" t="s">
        <v>64</v>
      </c>
      <c r="F60" s="61" t="n">
        <f aca="false">0.2*5</f>
        <v>1</v>
      </c>
      <c r="G60" s="62"/>
      <c r="H60" s="62"/>
      <c r="I60" s="54" t="n">
        <f aca="false">G60+H60</f>
        <v>0</v>
      </c>
      <c r="J60" s="62" t="n">
        <f aca="false">G60*F60</f>
        <v>0</v>
      </c>
      <c r="K60" s="62" t="n">
        <f aca="false">H60*F60</f>
        <v>0</v>
      </c>
      <c r="L60" s="62" t="n">
        <f aca="false">J60+K60</f>
        <v>0</v>
      </c>
      <c r="M60" s="62" t="n">
        <f aca="false">ROUND(L60*(1+$M$4),2)</f>
        <v>0</v>
      </c>
      <c r="N60" s="55"/>
      <c r="O60" s="55"/>
      <c r="P60" s="55"/>
      <c r="Q60" s="56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</row>
    <row r="61" customFormat="false" ht="57.45" hidden="false" customHeight="false" outlineLevel="0" collapsed="false">
      <c r="A61" s="58" t="s">
        <v>135</v>
      </c>
      <c r="B61" s="59" t="s">
        <v>136</v>
      </c>
      <c r="C61" s="58" t="s">
        <v>137</v>
      </c>
      <c r="D61" s="72" t="s">
        <v>138</v>
      </c>
      <c r="E61" s="60" t="s">
        <v>64</v>
      </c>
      <c r="F61" s="61" t="n">
        <f aca="false">F60</f>
        <v>1</v>
      </c>
      <c r="G61" s="62"/>
      <c r="H61" s="62"/>
      <c r="I61" s="54" t="n">
        <f aca="false">G61+H61</f>
        <v>0</v>
      </c>
      <c r="J61" s="62" t="n">
        <f aca="false">G61*F61</f>
        <v>0</v>
      </c>
      <c r="K61" s="62" t="n">
        <f aca="false">H61*F61</f>
        <v>0</v>
      </c>
      <c r="L61" s="62" t="n">
        <f aca="false">J61+K61</f>
        <v>0</v>
      </c>
      <c r="M61" s="62" t="n">
        <f aca="false">ROUND(L61*(1+$M$4),2)</f>
        <v>0</v>
      </c>
      <c r="N61" s="55"/>
      <c r="O61" s="55"/>
      <c r="P61" s="55"/>
      <c r="Q61" s="56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</row>
    <row r="62" customFormat="false" ht="15" hidden="false" customHeight="false" outlineLevel="0" collapsed="false">
      <c r="A62" s="58"/>
      <c r="B62" s="59"/>
      <c r="C62" s="58"/>
      <c r="D62" s="59"/>
      <c r="E62" s="60"/>
      <c r="F62" s="61"/>
      <c r="G62" s="62"/>
      <c r="H62" s="62"/>
      <c r="I62" s="62"/>
      <c r="J62" s="62"/>
      <c r="K62" s="62"/>
      <c r="L62" s="62"/>
      <c r="M62" s="62"/>
      <c r="N62" s="55"/>
      <c r="O62" s="55"/>
      <c r="P62" s="55"/>
      <c r="Q62" s="56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</row>
    <row r="63" customFormat="false" ht="15" hidden="false" customHeight="false" outlineLevel="0" collapsed="false">
      <c r="A63" s="42" t="s">
        <v>139</v>
      </c>
      <c r="B63" s="63" t="s">
        <v>140</v>
      </c>
      <c r="C63" s="43"/>
      <c r="D63" s="44"/>
      <c r="E63" s="45"/>
      <c r="F63" s="46"/>
      <c r="G63" s="47"/>
      <c r="H63" s="47"/>
      <c r="I63" s="47"/>
      <c r="J63" s="47"/>
      <c r="K63" s="47"/>
      <c r="L63" s="47"/>
      <c r="M63" s="48"/>
      <c r="N63" s="49" t="e">
        <f aca="false">O63/P$45</f>
        <v>#DIV/0!</v>
      </c>
      <c r="O63" s="17" t="n">
        <f aca="false">SUM(M64:M66)</f>
        <v>0</v>
      </c>
      <c r="P63" s="17" t="n">
        <f aca="false">M63</f>
        <v>0</v>
      </c>
      <c r="Q63" s="40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</row>
    <row r="64" customFormat="false" ht="35.05" hidden="false" customHeight="false" outlineLevel="0" collapsed="false">
      <c r="A64" s="58" t="s">
        <v>141</v>
      </c>
      <c r="B64" s="59" t="s">
        <v>142</v>
      </c>
      <c r="C64" s="58" t="str">
        <f aca="false">COMPOSIÇÕES!A26</f>
        <v>COMP.03</v>
      </c>
      <c r="D64" s="72" t="str">
        <f aca="false">COMPOSIÇÕES!B26</f>
        <v>SUPORTE DE TOMADA PARA BANCADAS, INCLUSIVE TOMADAS, TOMADAS RJ45, FIXAÇÃO E INSTALAÇÃO</v>
      </c>
      <c r="E64" s="60" t="s">
        <v>38</v>
      </c>
      <c r="F64" s="61" t="n">
        <v>7.15</v>
      </c>
      <c r="G64" s="62"/>
      <c r="H64" s="62"/>
      <c r="I64" s="54" t="n">
        <f aca="false">G64+H64</f>
        <v>0</v>
      </c>
      <c r="J64" s="62" t="n">
        <f aca="false">G64*F64</f>
        <v>0</v>
      </c>
      <c r="K64" s="62" t="n">
        <f aca="false">H64*F64</f>
        <v>0</v>
      </c>
      <c r="L64" s="62" t="n">
        <f aca="false">J64+K64</f>
        <v>0</v>
      </c>
      <c r="M64" s="62" t="n">
        <f aca="false">ROUND(L64*(1+$M$4),2)</f>
        <v>0</v>
      </c>
      <c r="N64" s="55"/>
      <c r="O64" s="55"/>
      <c r="P64" s="55"/>
      <c r="Q64" s="56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</row>
    <row r="65" customFormat="false" ht="57.45" hidden="false" customHeight="false" outlineLevel="0" collapsed="false">
      <c r="A65" s="58" t="s">
        <v>143</v>
      </c>
      <c r="B65" s="59" t="s">
        <v>144</v>
      </c>
      <c r="C65" s="58" t="s">
        <v>145</v>
      </c>
      <c r="D65" s="72" t="s">
        <v>146</v>
      </c>
      <c r="E65" s="60" t="s">
        <v>38</v>
      </c>
      <c r="F65" s="61" t="n">
        <f aca="false">68+55</f>
        <v>123</v>
      </c>
      <c r="G65" s="62"/>
      <c r="H65" s="62"/>
      <c r="I65" s="54" t="n">
        <f aca="false">G65+H65</f>
        <v>0</v>
      </c>
      <c r="J65" s="62" t="n">
        <f aca="false">G65*F65</f>
        <v>0</v>
      </c>
      <c r="K65" s="62" t="n">
        <f aca="false">H65*F65</f>
        <v>0</v>
      </c>
      <c r="L65" s="62" t="n">
        <f aca="false">J65+K65</f>
        <v>0</v>
      </c>
      <c r="M65" s="62" t="n">
        <f aca="false">ROUND(L65*(1+$M$4),2)</f>
        <v>0</v>
      </c>
      <c r="N65" s="55"/>
      <c r="O65" s="55"/>
      <c r="P65" s="55"/>
      <c r="Q65" s="56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</row>
    <row r="66" customFormat="false" ht="46.25" hidden="false" customHeight="false" outlineLevel="0" collapsed="false">
      <c r="A66" s="58" t="s">
        <v>147</v>
      </c>
      <c r="B66" s="59" t="s">
        <v>148</v>
      </c>
      <c r="C66" s="58" t="s">
        <v>149</v>
      </c>
      <c r="D66" s="72" t="s">
        <v>150</v>
      </c>
      <c r="E66" s="60" t="s">
        <v>38</v>
      </c>
      <c r="F66" s="61" t="n">
        <v>6</v>
      </c>
      <c r="G66" s="62"/>
      <c r="H66" s="62"/>
      <c r="I66" s="54" t="n">
        <f aca="false">G66+H66</f>
        <v>0</v>
      </c>
      <c r="J66" s="62" t="n">
        <f aca="false">G66*F66</f>
        <v>0</v>
      </c>
      <c r="K66" s="62" t="n">
        <f aca="false">H66*F66</f>
        <v>0</v>
      </c>
      <c r="L66" s="62" t="n">
        <f aca="false">J66+K66</f>
        <v>0</v>
      </c>
      <c r="M66" s="62" t="n">
        <f aca="false">ROUND(L66*(1+$M$4),2)</f>
        <v>0</v>
      </c>
      <c r="N66" s="55"/>
      <c r="O66" s="55"/>
      <c r="P66" s="55"/>
      <c r="Q66" s="56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</row>
    <row r="67" customFormat="false" ht="15" hidden="false" customHeight="false" outlineLevel="0" collapsed="false">
      <c r="A67" s="73"/>
      <c r="B67" s="74"/>
      <c r="C67" s="73"/>
      <c r="D67" s="74"/>
      <c r="E67" s="75"/>
      <c r="F67" s="76"/>
      <c r="G67" s="77"/>
      <c r="H67" s="77"/>
      <c r="I67" s="77"/>
      <c r="J67" s="77"/>
      <c r="K67" s="77"/>
      <c r="L67" s="77"/>
      <c r="M67" s="77"/>
      <c r="N67" s="2"/>
      <c r="O67" s="2"/>
      <c r="P67" s="2"/>
      <c r="Q67" s="3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</row>
    <row r="68" customFormat="false" ht="15" hidden="false" customHeight="false" outlineLevel="0" collapsed="false">
      <c r="A68" s="31" t="s">
        <v>151</v>
      </c>
      <c r="B68" s="32" t="s">
        <v>152</v>
      </c>
      <c r="C68" s="33"/>
      <c r="D68" s="34"/>
      <c r="E68" s="35"/>
      <c r="F68" s="36"/>
      <c r="G68" s="37"/>
      <c r="H68" s="37"/>
      <c r="I68" s="38"/>
      <c r="J68" s="39" t="n">
        <f aca="false">SUM(J69:J83)</f>
        <v>0</v>
      </c>
      <c r="K68" s="39" t="n">
        <f aca="false">SUM(K69:K83)</f>
        <v>0</v>
      </c>
      <c r="L68" s="39" t="n">
        <f aca="false">SUM(L69:L83)</f>
        <v>0</v>
      </c>
      <c r="M68" s="39" t="n">
        <f aca="false">SUM(M69:M83)</f>
        <v>0</v>
      </c>
      <c r="N68" s="17"/>
      <c r="O68" s="17"/>
      <c r="P68" s="17" t="n">
        <f aca="false">M68</f>
        <v>0</v>
      </c>
      <c r="Q68" s="40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</row>
    <row r="69" customFormat="false" ht="15" hidden="false" customHeight="false" outlineLevel="0" collapsed="false">
      <c r="A69" s="42" t="s">
        <v>153</v>
      </c>
      <c r="B69" s="63" t="s">
        <v>26</v>
      </c>
      <c r="C69" s="43"/>
      <c r="D69" s="44"/>
      <c r="E69" s="45"/>
      <c r="F69" s="46"/>
      <c r="G69" s="47"/>
      <c r="H69" s="47"/>
      <c r="I69" s="47"/>
      <c r="J69" s="47"/>
      <c r="K69" s="47"/>
      <c r="L69" s="47"/>
      <c r="M69" s="48"/>
      <c r="N69" s="49" t="e">
        <f aca="false">O69/P$68</f>
        <v>#DIV/0!</v>
      </c>
      <c r="O69" s="17" t="n">
        <f aca="false">SUM(M70)</f>
        <v>0</v>
      </c>
      <c r="P69" s="17" t="n">
        <f aca="false">M69</f>
        <v>0</v>
      </c>
      <c r="Q69" s="40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</row>
    <row r="70" customFormat="false" ht="35.05" hidden="false" customHeight="false" outlineLevel="0" collapsed="false">
      <c r="A70" s="50" t="s">
        <v>154</v>
      </c>
      <c r="B70" s="78" t="s">
        <v>28</v>
      </c>
      <c r="C70" s="50" t="s">
        <v>29</v>
      </c>
      <c r="D70" s="51" t="s">
        <v>30</v>
      </c>
      <c r="E70" s="52" t="s">
        <v>31</v>
      </c>
      <c r="F70" s="53" t="n">
        <v>0.05</v>
      </c>
      <c r="G70" s="54"/>
      <c r="H70" s="54"/>
      <c r="I70" s="54" t="n">
        <f aca="false">G70+H70</f>
        <v>0</v>
      </c>
      <c r="J70" s="54" t="n">
        <f aca="false">G70*F70</f>
        <v>0</v>
      </c>
      <c r="K70" s="54" t="n">
        <f aca="false">H70*F70</f>
        <v>0</v>
      </c>
      <c r="L70" s="54" t="n">
        <f aca="false">J70+K70</f>
        <v>0</v>
      </c>
      <c r="M70" s="54" t="n">
        <f aca="false">ROUND(L70*(1+$M$4),2)</f>
        <v>0</v>
      </c>
      <c r="N70" s="55"/>
      <c r="O70" s="55"/>
      <c r="P70" s="55"/>
      <c r="Q70" s="56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</row>
    <row r="71" customFormat="false" ht="15" hidden="false" customHeight="false" outlineLevel="0" collapsed="false">
      <c r="A71" s="73"/>
      <c r="B71" s="74"/>
      <c r="C71" s="73"/>
      <c r="D71" s="74"/>
      <c r="E71" s="75"/>
      <c r="F71" s="76"/>
      <c r="G71" s="77"/>
      <c r="H71" s="77"/>
      <c r="I71" s="77"/>
      <c r="J71" s="77"/>
      <c r="K71" s="77"/>
      <c r="L71" s="77"/>
      <c r="M71" s="77"/>
      <c r="N71" s="2"/>
      <c r="O71" s="2"/>
      <c r="P71" s="2"/>
      <c r="Q71" s="3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</row>
    <row r="72" customFormat="false" ht="15" hidden="false" customHeight="false" outlineLevel="0" collapsed="false">
      <c r="A72" s="42" t="s">
        <v>155</v>
      </c>
      <c r="B72" s="63" t="s">
        <v>33</v>
      </c>
      <c r="C72" s="43"/>
      <c r="D72" s="44"/>
      <c r="E72" s="45"/>
      <c r="F72" s="46"/>
      <c r="G72" s="47"/>
      <c r="H72" s="47"/>
      <c r="I72" s="47"/>
      <c r="J72" s="47"/>
      <c r="K72" s="47"/>
      <c r="L72" s="47"/>
      <c r="M72" s="48"/>
      <c r="N72" s="49" t="e">
        <f aca="false">O72/P$68</f>
        <v>#DIV/0!</v>
      </c>
      <c r="O72" s="17" t="n">
        <f aca="false">SUM(M73:M77)</f>
        <v>0</v>
      </c>
      <c r="P72" s="17" t="n">
        <f aca="false">M72</f>
        <v>0</v>
      </c>
      <c r="Q72" s="40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</row>
    <row r="73" customFormat="false" ht="57.45" hidden="false" customHeight="false" outlineLevel="0" collapsed="false">
      <c r="A73" s="58" t="s">
        <v>156</v>
      </c>
      <c r="B73" s="64" t="s">
        <v>35</v>
      </c>
      <c r="C73" s="58" t="s">
        <v>36</v>
      </c>
      <c r="D73" s="59" t="s">
        <v>37</v>
      </c>
      <c r="E73" s="60" t="s">
        <v>38</v>
      </c>
      <c r="F73" s="61" t="n">
        <f aca="false">6+3</f>
        <v>9</v>
      </c>
      <c r="G73" s="62"/>
      <c r="H73" s="62"/>
      <c r="I73" s="54" t="n">
        <f aca="false">G73+H73</f>
        <v>0</v>
      </c>
      <c r="J73" s="54" t="n">
        <f aca="false">G73*F73</f>
        <v>0</v>
      </c>
      <c r="K73" s="54" t="n">
        <f aca="false">H73*F73</f>
        <v>0</v>
      </c>
      <c r="L73" s="54" t="n">
        <f aca="false">J73+K73</f>
        <v>0</v>
      </c>
      <c r="M73" s="54" t="n">
        <f aca="false">ROUND(L73*(1+$M$4),2)</f>
        <v>0</v>
      </c>
      <c r="N73" s="55"/>
      <c r="O73" s="55"/>
      <c r="P73" s="55"/>
      <c r="Q73" s="56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</row>
    <row r="74" customFormat="false" ht="57.45" hidden="false" customHeight="false" outlineLevel="0" collapsed="false">
      <c r="A74" s="58" t="s">
        <v>157</v>
      </c>
      <c r="B74" s="64" t="s">
        <v>44</v>
      </c>
      <c r="C74" s="58" t="s">
        <v>45</v>
      </c>
      <c r="D74" s="59" t="s">
        <v>46</v>
      </c>
      <c r="E74" s="60" t="s">
        <v>14</v>
      </c>
      <c r="F74" s="61" t="n">
        <v>3</v>
      </c>
      <c r="G74" s="62"/>
      <c r="H74" s="62"/>
      <c r="I74" s="54" t="n">
        <f aca="false">G74+H74</f>
        <v>0</v>
      </c>
      <c r="J74" s="54" t="n">
        <f aca="false">G74*F74</f>
        <v>0</v>
      </c>
      <c r="K74" s="54" t="n">
        <f aca="false">H74*F74</f>
        <v>0</v>
      </c>
      <c r="L74" s="54" t="n">
        <f aca="false">J74+K74</f>
        <v>0</v>
      </c>
      <c r="M74" s="54" t="n">
        <f aca="false">ROUND(L74*(1+$M$4),2)</f>
        <v>0</v>
      </c>
      <c r="N74" s="55"/>
      <c r="O74" s="55"/>
      <c r="P74" s="55"/>
      <c r="Q74" s="56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</row>
    <row r="75" customFormat="false" ht="23.85" hidden="false" customHeight="false" outlineLevel="0" collapsed="false">
      <c r="A75" s="58" t="s">
        <v>158</v>
      </c>
      <c r="B75" s="64" t="s">
        <v>48</v>
      </c>
      <c r="C75" s="58" t="s">
        <v>49</v>
      </c>
      <c r="D75" s="59" t="s">
        <v>50</v>
      </c>
      <c r="E75" s="60" t="s">
        <v>14</v>
      </c>
      <c r="F75" s="61" t="n">
        <v>4</v>
      </c>
      <c r="G75" s="62"/>
      <c r="H75" s="62"/>
      <c r="I75" s="54" t="n">
        <f aca="false">G75+H75</f>
        <v>0</v>
      </c>
      <c r="J75" s="54" t="n">
        <f aca="false">G75*F75</f>
        <v>0</v>
      </c>
      <c r="K75" s="54" t="n">
        <f aca="false">H75*F75</f>
        <v>0</v>
      </c>
      <c r="L75" s="54" t="n">
        <f aca="false">J75+K75</f>
        <v>0</v>
      </c>
      <c r="M75" s="54" t="n">
        <f aca="false">ROUND(L75*(1+$M$4),2)</f>
        <v>0</v>
      </c>
      <c r="N75" s="55"/>
      <c r="O75" s="55"/>
      <c r="P75" s="55"/>
      <c r="Q75" s="56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</row>
    <row r="76" customFormat="false" ht="57.45" hidden="false" customHeight="false" outlineLevel="0" collapsed="false">
      <c r="A76" s="58" t="s">
        <v>159</v>
      </c>
      <c r="B76" s="64" t="s">
        <v>52</v>
      </c>
      <c r="C76" s="58" t="s">
        <v>53</v>
      </c>
      <c r="D76" s="59" t="s">
        <v>54</v>
      </c>
      <c r="E76" s="60" t="s">
        <v>38</v>
      </c>
      <c r="F76" s="61" t="n">
        <v>3.5</v>
      </c>
      <c r="G76" s="62"/>
      <c r="H76" s="62"/>
      <c r="I76" s="54" t="n">
        <f aca="false">G76+H76</f>
        <v>0</v>
      </c>
      <c r="J76" s="54" t="n">
        <f aca="false">G76*F76</f>
        <v>0</v>
      </c>
      <c r="K76" s="54" t="n">
        <f aca="false">H76*F76</f>
        <v>0</v>
      </c>
      <c r="L76" s="54" t="n">
        <f aca="false">J76+K76</f>
        <v>0</v>
      </c>
      <c r="M76" s="54" t="n">
        <f aca="false">ROUND(L76*(1+$M$4),2)</f>
        <v>0</v>
      </c>
      <c r="N76" s="55"/>
      <c r="O76" s="55"/>
      <c r="P76" s="55"/>
      <c r="Q76" s="56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</row>
    <row r="77" customFormat="false" ht="35.05" hidden="false" customHeight="false" outlineLevel="0" collapsed="false">
      <c r="A77" s="58" t="s">
        <v>160</v>
      </c>
      <c r="B77" s="64" t="s">
        <v>56</v>
      </c>
      <c r="C77" s="58" t="s">
        <v>57</v>
      </c>
      <c r="D77" s="59" t="s">
        <v>58</v>
      </c>
      <c r="E77" s="60" t="s">
        <v>14</v>
      </c>
      <c r="F77" s="61" t="n">
        <v>1</v>
      </c>
      <c r="G77" s="62"/>
      <c r="H77" s="62"/>
      <c r="I77" s="54" t="n">
        <f aca="false">G77+H77</f>
        <v>0</v>
      </c>
      <c r="J77" s="54" t="n">
        <f aca="false">G77*F77</f>
        <v>0</v>
      </c>
      <c r="K77" s="54" t="n">
        <f aca="false">H77*F77</f>
        <v>0</v>
      </c>
      <c r="L77" s="54" t="n">
        <f aca="false">J77+K77</f>
        <v>0</v>
      </c>
      <c r="M77" s="54" t="n">
        <f aca="false">ROUND(L77*(1+$M$4),2)</f>
        <v>0</v>
      </c>
      <c r="N77" s="55"/>
      <c r="O77" s="55"/>
      <c r="P77" s="55"/>
      <c r="Q77" s="56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</row>
    <row r="78" customFormat="false" ht="15" hidden="false" customHeight="false" outlineLevel="0" collapsed="false">
      <c r="A78" s="73"/>
      <c r="B78" s="74"/>
      <c r="C78" s="73"/>
      <c r="D78" s="74"/>
      <c r="E78" s="75"/>
      <c r="F78" s="76"/>
      <c r="G78" s="77"/>
      <c r="H78" s="77"/>
      <c r="I78" s="77"/>
      <c r="J78" s="77"/>
      <c r="K78" s="77"/>
      <c r="L78" s="77"/>
      <c r="M78" s="77"/>
      <c r="N78" s="2"/>
      <c r="O78" s="2"/>
      <c r="P78" s="2"/>
      <c r="Q78" s="3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</row>
    <row r="79" customFormat="false" ht="15" hidden="false" customHeight="false" outlineLevel="0" collapsed="false">
      <c r="A79" s="42" t="s">
        <v>161</v>
      </c>
      <c r="B79" s="63" t="s">
        <v>60</v>
      </c>
      <c r="C79" s="43"/>
      <c r="D79" s="44"/>
      <c r="E79" s="45"/>
      <c r="F79" s="46"/>
      <c r="G79" s="47"/>
      <c r="H79" s="47"/>
      <c r="I79" s="47"/>
      <c r="J79" s="47"/>
      <c r="K79" s="47"/>
      <c r="L79" s="47"/>
      <c r="M79" s="48"/>
      <c r="N79" s="49" t="e">
        <f aca="false">O79/P$68</f>
        <v>#DIV/0!</v>
      </c>
      <c r="O79" s="17" t="n">
        <f aca="false">SUM(M80:M83)</f>
        <v>0</v>
      </c>
      <c r="P79" s="17" t="n">
        <f aca="false">M79</f>
        <v>0</v>
      </c>
      <c r="Q79" s="40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</row>
    <row r="80" customFormat="false" ht="57.45" hidden="false" customHeight="false" outlineLevel="0" collapsed="false">
      <c r="A80" s="58" t="s">
        <v>162</v>
      </c>
      <c r="B80" s="59" t="s">
        <v>60</v>
      </c>
      <c r="C80" s="58" t="s">
        <v>62</v>
      </c>
      <c r="D80" s="59" t="s">
        <v>63</v>
      </c>
      <c r="E80" s="60" t="s">
        <v>64</v>
      </c>
      <c r="F80" s="61" t="n">
        <v>0.1</v>
      </c>
      <c r="G80" s="62"/>
      <c r="H80" s="62"/>
      <c r="I80" s="54" t="n">
        <f aca="false">G80+H80</f>
        <v>0</v>
      </c>
      <c r="J80" s="62" t="n">
        <f aca="false">G80*F80</f>
        <v>0</v>
      </c>
      <c r="K80" s="62" t="n">
        <f aca="false">H80*F80</f>
        <v>0</v>
      </c>
      <c r="L80" s="62" t="n">
        <f aca="false">J80+K80</f>
        <v>0</v>
      </c>
      <c r="M80" s="62" t="n">
        <f aca="false">ROUND(L80*(1+$M$4),2)</f>
        <v>0</v>
      </c>
      <c r="N80" s="55"/>
      <c r="O80" s="55"/>
      <c r="P80" s="55"/>
      <c r="Q80" s="56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  <c r="BB80" s="57"/>
    </row>
    <row r="81" customFormat="false" ht="46.25" hidden="false" customHeight="false" outlineLevel="0" collapsed="false">
      <c r="A81" s="58" t="s">
        <v>163</v>
      </c>
      <c r="B81" s="64" t="s">
        <v>66</v>
      </c>
      <c r="C81" s="58" t="s">
        <v>67</v>
      </c>
      <c r="D81" s="59" t="s">
        <v>68</v>
      </c>
      <c r="E81" s="60" t="s">
        <v>64</v>
      </c>
      <c r="F81" s="61" t="n">
        <f aca="false">0.1*2</f>
        <v>0.2</v>
      </c>
      <c r="G81" s="62"/>
      <c r="H81" s="62"/>
      <c r="I81" s="54" t="n">
        <f aca="false">G81+H81</f>
        <v>0</v>
      </c>
      <c r="J81" s="62" t="n">
        <f aca="false">G81*F81</f>
        <v>0</v>
      </c>
      <c r="K81" s="62" t="n">
        <f aca="false">H81*F81</f>
        <v>0</v>
      </c>
      <c r="L81" s="62" t="n">
        <f aca="false">J81+K81</f>
        <v>0</v>
      </c>
      <c r="M81" s="62" t="n">
        <f aca="false">ROUND(L81*(1+$M$4),2)</f>
        <v>0</v>
      </c>
      <c r="N81" s="55"/>
      <c r="O81" s="55"/>
      <c r="P81" s="55"/>
      <c r="Q81" s="56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  <c r="AT81" s="57"/>
      <c r="AU81" s="57"/>
      <c r="AV81" s="57"/>
      <c r="AW81" s="57"/>
      <c r="AX81" s="57"/>
      <c r="AY81" s="57"/>
      <c r="AZ81" s="57"/>
      <c r="BA81" s="57"/>
      <c r="BB81" s="57"/>
    </row>
    <row r="82" customFormat="false" ht="35.05" hidden="false" customHeight="false" outlineLevel="0" collapsed="false">
      <c r="A82" s="58" t="s">
        <v>164</v>
      </c>
      <c r="B82" s="59" t="s">
        <v>70</v>
      </c>
      <c r="C82" s="58" t="s">
        <v>71</v>
      </c>
      <c r="D82" s="59" t="s">
        <v>72</v>
      </c>
      <c r="E82" s="60" t="s">
        <v>64</v>
      </c>
      <c r="F82" s="61" t="n">
        <f aca="false">0.1*2</f>
        <v>0.2</v>
      </c>
      <c r="G82" s="62"/>
      <c r="H82" s="62"/>
      <c r="I82" s="54" t="n">
        <f aca="false">G82+H82</f>
        <v>0</v>
      </c>
      <c r="J82" s="62" t="n">
        <f aca="false">G82*F82</f>
        <v>0</v>
      </c>
      <c r="K82" s="62" t="n">
        <f aca="false">H82*F82</f>
        <v>0</v>
      </c>
      <c r="L82" s="62" t="n">
        <f aca="false">J82+K82</f>
        <v>0</v>
      </c>
      <c r="M82" s="62" t="n">
        <f aca="false">ROUND(L82*(1+$M$4),2)</f>
        <v>0</v>
      </c>
      <c r="N82" s="17"/>
      <c r="O82" s="17"/>
      <c r="P82" s="17"/>
      <c r="Q82" s="40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</row>
    <row r="83" customFormat="false" ht="35.05" hidden="false" customHeight="false" outlineLevel="0" collapsed="false">
      <c r="A83" s="58" t="s">
        <v>165</v>
      </c>
      <c r="B83" s="59" t="s">
        <v>74</v>
      </c>
      <c r="C83" s="58" t="s">
        <v>75</v>
      </c>
      <c r="D83" s="59" t="s">
        <v>76</v>
      </c>
      <c r="E83" s="60" t="s">
        <v>64</v>
      </c>
      <c r="F83" s="61" t="n">
        <f aca="false">0.1*2</f>
        <v>0.2</v>
      </c>
      <c r="G83" s="62"/>
      <c r="H83" s="62"/>
      <c r="I83" s="54" t="n">
        <f aca="false">G83+H83</f>
        <v>0</v>
      </c>
      <c r="J83" s="62" t="n">
        <f aca="false">G83*F83</f>
        <v>0</v>
      </c>
      <c r="K83" s="62" t="n">
        <f aca="false">H83*F83</f>
        <v>0</v>
      </c>
      <c r="L83" s="62" t="n">
        <f aca="false">J83+K83</f>
        <v>0</v>
      </c>
      <c r="M83" s="62" t="n">
        <f aca="false">ROUND(L83*(1+$M$4),2)</f>
        <v>0</v>
      </c>
      <c r="N83" s="17"/>
      <c r="O83" s="17"/>
      <c r="P83" s="17"/>
      <c r="Q83" s="40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</row>
    <row r="84" customFormat="false" ht="15" hidden="false" customHeight="false" outlineLevel="0" collapsed="false">
      <c r="A84" s="65"/>
      <c r="B84" s="67"/>
      <c r="C84" s="65"/>
      <c r="D84" s="67"/>
      <c r="E84" s="68"/>
      <c r="F84" s="69"/>
      <c r="G84" s="70"/>
      <c r="H84" s="70"/>
      <c r="I84" s="70"/>
      <c r="J84" s="70"/>
      <c r="K84" s="70"/>
      <c r="L84" s="70"/>
      <c r="M84" s="70"/>
      <c r="N84" s="55"/>
      <c r="O84" s="55"/>
      <c r="P84" s="55"/>
      <c r="Q84" s="56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57"/>
    </row>
    <row r="85" customFormat="false" ht="15" hidden="false" customHeight="false" outlineLevel="0" collapsed="false">
      <c r="A85" s="31" t="s">
        <v>166</v>
      </c>
      <c r="B85" s="32" t="s">
        <v>167</v>
      </c>
      <c r="C85" s="33"/>
      <c r="D85" s="34"/>
      <c r="E85" s="35"/>
      <c r="F85" s="36"/>
      <c r="G85" s="37"/>
      <c r="H85" s="37"/>
      <c r="I85" s="38"/>
      <c r="J85" s="39" t="n">
        <f aca="false">SUM(J86:J91)</f>
        <v>0</v>
      </c>
      <c r="K85" s="39" t="n">
        <f aca="false">SUM(K86:K91)</f>
        <v>0</v>
      </c>
      <c r="L85" s="39" t="n">
        <f aca="false">SUM(L86:L91)</f>
        <v>0</v>
      </c>
      <c r="M85" s="39" t="n">
        <f aca="false">SUM(M86:M91)</f>
        <v>0</v>
      </c>
      <c r="N85" s="17"/>
      <c r="O85" s="17"/>
      <c r="P85" s="17" t="n">
        <f aca="false">M85</f>
        <v>0</v>
      </c>
      <c r="Q85" s="40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</row>
    <row r="86" customFormat="false" ht="15" hidden="false" customHeight="false" outlineLevel="0" collapsed="false">
      <c r="A86" s="42" t="s">
        <v>168</v>
      </c>
      <c r="B86" s="63" t="s">
        <v>140</v>
      </c>
      <c r="C86" s="43"/>
      <c r="D86" s="44"/>
      <c r="E86" s="45"/>
      <c r="F86" s="46"/>
      <c r="G86" s="47"/>
      <c r="H86" s="47"/>
      <c r="I86" s="47"/>
      <c r="J86" s="47"/>
      <c r="K86" s="47"/>
      <c r="L86" s="47"/>
      <c r="M86" s="48"/>
      <c r="N86" s="49" t="e">
        <f aca="false">O86/P$85</f>
        <v>#DIV/0!</v>
      </c>
      <c r="O86" s="17" t="n">
        <f aca="false">SUM(M87:M91)</f>
        <v>0</v>
      </c>
      <c r="P86" s="17" t="n">
        <f aca="false">M86</f>
        <v>0</v>
      </c>
      <c r="Q86" s="40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</row>
    <row r="87" customFormat="false" ht="46.25" hidden="false" customHeight="false" outlineLevel="0" collapsed="false">
      <c r="A87" s="58" t="s">
        <v>169</v>
      </c>
      <c r="B87" s="59" t="s">
        <v>170</v>
      </c>
      <c r="C87" s="58" t="s">
        <v>171</v>
      </c>
      <c r="D87" s="72" t="s">
        <v>172</v>
      </c>
      <c r="E87" s="60" t="s">
        <v>14</v>
      </c>
      <c r="F87" s="61" t="n">
        <v>10</v>
      </c>
      <c r="G87" s="62"/>
      <c r="H87" s="62"/>
      <c r="I87" s="54" t="n">
        <f aca="false">G87+H87</f>
        <v>0</v>
      </c>
      <c r="J87" s="62" t="n">
        <f aca="false">G87*F87</f>
        <v>0</v>
      </c>
      <c r="K87" s="62" t="n">
        <f aca="false">H87*F87</f>
        <v>0</v>
      </c>
      <c r="L87" s="62" t="n">
        <f aca="false">J87+K87</f>
        <v>0</v>
      </c>
      <c r="M87" s="62" t="n">
        <f aca="false">ROUND(L87*(1+$M$4),2)</f>
        <v>0</v>
      </c>
      <c r="N87" s="55"/>
      <c r="O87" s="55"/>
      <c r="P87" s="55"/>
      <c r="Q87" s="56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</row>
    <row r="88" customFormat="false" ht="46.25" hidden="false" customHeight="false" outlineLevel="0" collapsed="false">
      <c r="A88" s="58" t="s">
        <v>173</v>
      </c>
      <c r="B88" s="59" t="s">
        <v>170</v>
      </c>
      <c r="C88" s="58" t="s">
        <v>174</v>
      </c>
      <c r="D88" s="59" t="s">
        <v>175</v>
      </c>
      <c r="E88" s="60" t="s">
        <v>14</v>
      </c>
      <c r="F88" s="61" t="n">
        <v>10</v>
      </c>
      <c r="G88" s="62"/>
      <c r="H88" s="62"/>
      <c r="I88" s="54" t="n">
        <f aca="false">G88+H88</f>
        <v>0</v>
      </c>
      <c r="J88" s="62" t="n">
        <f aca="false">G88*F88</f>
        <v>0</v>
      </c>
      <c r="K88" s="62" t="n">
        <f aca="false">H88*F88</f>
        <v>0</v>
      </c>
      <c r="L88" s="62" t="n">
        <f aca="false">J88+K88</f>
        <v>0</v>
      </c>
      <c r="M88" s="62" t="n">
        <f aca="false">ROUND(L88*(1+$M$4),2)</f>
        <v>0</v>
      </c>
      <c r="N88" s="55"/>
      <c r="O88" s="55"/>
      <c r="P88" s="55"/>
      <c r="Q88" s="56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</row>
    <row r="89" customFormat="false" ht="46.25" hidden="false" customHeight="false" outlineLevel="0" collapsed="false">
      <c r="A89" s="58" t="s">
        <v>176</v>
      </c>
      <c r="B89" s="59" t="s">
        <v>177</v>
      </c>
      <c r="C89" s="58" t="s">
        <v>178</v>
      </c>
      <c r="D89" s="59" t="s">
        <v>179</v>
      </c>
      <c r="E89" s="60" t="s">
        <v>38</v>
      </c>
      <c r="F89" s="61" t="n">
        <f aca="false">1.5*3*10</f>
        <v>45</v>
      </c>
      <c r="G89" s="62"/>
      <c r="H89" s="62"/>
      <c r="I89" s="54" t="n">
        <f aca="false">G89+H89</f>
        <v>0</v>
      </c>
      <c r="J89" s="62" t="n">
        <f aca="false">G89*F89</f>
        <v>0</v>
      </c>
      <c r="K89" s="62" t="n">
        <f aca="false">H89*F89</f>
        <v>0</v>
      </c>
      <c r="L89" s="62" t="n">
        <f aca="false">J89+K89</f>
        <v>0</v>
      </c>
      <c r="M89" s="62" t="n">
        <f aca="false">ROUND(L89*(1+$M$4),2)</f>
        <v>0</v>
      </c>
      <c r="N89" s="55"/>
      <c r="O89" s="55"/>
      <c r="P89" s="55"/>
      <c r="Q89" s="56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  <c r="BB89" s="57"/>
    </row>
    <row r="90" customFormat="false" ht="46.25" hidden="false" customHeight="false" outlineLevel="0" collapsed="false">
      <c r="A90" s="58" t="s">
        <v>180</v>
      </c>
      <c r="B90" s="59" t="s">
        <v>181</v>
      </c>
      <c r="C90" s="58" t="s">
        <v>182</v>
      </c>
      <c r="D90" s="72" t="s">
        <v>183</v>
      </c>
      <c r="E90" s="60" t="s">
        <v>38</v>
      </c>
      <c r="F90" s="61" t="n">
        <f aca="false">1*10</f>
        <v>10</v>
      </c>
      <c r="G90" s="62"/>
      <c r="H90" s="62"/>
      <c r="I90" s="54" t="n">
        <f aca="false">G90+H90</f>
        <v>0</v>
      </c>
      <c r="J90" s="62" t="n">
        <f aca="false">G90*F90</f>
        <v>0</v>
      </c>
      <c r="K90" s="62" t="n">
        <f aca="false">H90*F90</f>
        <v>0</v>
      </c>
      <c r="L90" s="62" t="n">
        <f aca="false">J90+K90</f>
        <v>0</v>
      </c>
      <c r="M90" s="62" t="n">
        <f aca="false">ROUND(L90*(1+$M$4),2)</f>
        <v>0</v>
      </c>
      <c r="N90" s="55"/>
      <c r="O90" s="55"/>
      <c r="P90" s="55"/>
      <c r="Q90" s="56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57"/>
    </row>
    <row r="91" customFormat="false" ht="23.85" hidden="false" customHeight="false" outlineLevel="0" collapsed="false">
      <c r="A91" s="58" t="s">
        <v>184</v>
      </c>
      <c r="B91" s="59" t="s">
        <v>185</v>
      </c>
      <c r="C91" s="58" t="s">
        <v>186</v>
      </c>
      <c r="D91" s="59" t="s">
        <v>187</v>
      </c>
      <c r="E91" s="60" t="s">
        <v>14</v>
      </c>
      <c r="F91" s="61" t="n">
        <v>10</v>
      </c>
      <c r="G91" s="62"/>
      <c r="H91" s="62"/>
      <c r="I91" s="54" t="n">
        <f aca="false">G91+H91</f>
        <v>0</v>
      </c>
      <c r="J91" s="62" t="n">
        <f aca="false">G91*F91</f>
        <v>0</v>
      </c>
      <c r="K91" s="62" t="n">
        <f aca="false">H91*F91</f>
        <v>0</v>
      </c>
      <c r="L91" s="62" t="n">
        <f aca="false">J91+K91</f>
        <v>0</v>
      </c>
      <c r="M91" s="62" t="n">
        <f aca="false">ROUND(L91*(1+$M$4),2)</f>
        <v>0</v>
      </c>
      <c r="N91" s="55"/>
      <c r="O91" s="55"/>
      <c r="P91" s="55"/>
      <c r="Q91" s="56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</row>
    <row r="92" customFormat="false" ht="15" hidden="false" customHeight="false" outlineLevel="0" collapsed="false">
      <c r="A92" s="58"/>
      <c r="B92" s="59"/>
      <c r="C92" s="58"/>
      <c r="D92" s="59"/>
      <c r="E92" s="60"/>
      <c r="F92" s="61"/>
      <c r="G92" s="62"/>
      <c r="H92" s="62"/>
      <c r="I92" s="62"/>
      <c r="J92" s="62"/>
      <c r="K92" s="62"/>
      <c r="L92" s="62"/>
      <c r="M92" s="62"/>
      <c r="N92" s="55"/>
      <c r="O92" s="55"/>
      <c r="P92" s="55"/>
      <c r="Q92" s="56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  <c r="BB92" s="57"/>
    </row>
    <row r="93" customFormat="false" ht="15" hidden="false" customHeight="false" outlineLevel="0" collapsed="false">
      <c r="A93" s="31" t="s">
        <v>188</v>
      </c>
      <c r="B93" s="32" t="s">
        <v>189</v>
      </c>
      <c r="C93" s="33"/>
      <c r="D93" s="34"/>
      <c r="E93" s="35"/>
      <c r="F93" s="36"/>
      <c r="G93" s="37"/>
      <c r="H93" s="37"/>
      <c r="I93" s="38"/>
      <c r="J93" s="39" t="n">
        <f aca="false">SUM(J94:J99)</f>
        <v>0</v>
      </c>
      <c r="K93" s="39" t="n">
        <f aca="false">SUM(K94:K99)</f>
        <v>0</v>
      </c>
      <c r="L93" s="39" t="n">
        <f aca="false">SUM(L94:L99)</f>
        <v>0</v>
      </c>
      <c r="M93" s="39" t="n">
        <f aca="false">SUM(M94:M99)</f>
        <v>0</v>
      </c>
      <c r="N93" s="17"/>
      <c r="O93" s="17"/>
      <c r="P93" s="17" t="n">
        <f aca="false">M93</f>
        <v>0</v>
      </c>
      <c r="Q93" s="40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</row>
    <row r="94" customFormat="false" ht="15" hidden="false" customHeight="false" outlineLevel="0" collapsed="false">
      <c r="A94" s="42" t="s">
        <v>190</v>
      </c>
      <c r="B94" s="63" t="s">
        <v>140</v>
      </c>
      <c r="C94" s="43"/>
      <c r="D94" s="44"/>
      <c r="E94" s="45"/>
      <c r="F94" s="46"/>
      <c r="G94" s="47"/>
      <c r="H94" s="47"/>
      <c r="I94" s="47"/>
      <c r="J94" s="47"/>
      <c r="K94" s="47"/>
      <c r="L94" s="47"/>
      <c r="M94" s="48"/>
      <c r="N94" s="49" t="e">
        <f aca="false">O94/P$93</f>
        <v>#DIV/0!</v>
      </c>
      <c r="O94" s="17" t="n">
        <f aca="false">SUM(M95:M99)</f>
        <v>0</v>
      </c>
      <c r="P94" s="17" t="n">
        <f aca="false">M94</f>
        <v>0</v>
      </c>
      <c r="Q94" s="40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</row>
    <row r="95" customFormat="false" ht="46.25" hidden="false" customHeight="false" outlineLevel="0" collapsed="false">
      <c r="A95" s="58" t="s">
        <v>191</v>
      </c>
      <c r="B95" s="59" t="s">
        <v>170</v>
      </c>
      <c r="C95" s="58" t="s">
        <v>171</v>
      </c>
      <c r="D95" s="72" t="s">
        <v>172</v>
      </c>
      <c r="E95" s="60" t="s">
        <v>14</v>
      </c>
      <c r="F95" s="61" t="n">
        <v>10</v>
      </c>
      <c r="G95" s="62"/>
      <c r="H95" s="62"/>
      <c r="I95" s="54" t="n">
        <f aca="false">G95+H95</f>
        <v>0</v>
      </c>
      <c r="J95" s="62" t="n">
        <f aca="false">G95*F95</f>
        <v>0</v>
      </c>
      <c r="K95" s="62" t="n">
        <f aca="false">H95*F95</f>
        <v>0</v>
      </c>
      <c r="L95" s="62" t="n">
        <f aca="false">J95+K95</f>
        <v>0</v>
      </c>
      <c r="M95" s="62" t="n">
        <f aca="false">ROUND(L95*(1+$M$4),2)</f>
        <v>0</v>
      </c>
      <c r="N95" s="55"/>
      <c r="O95" s="55"/>
      <c r="P95" s="55"/>
      <c r="Q95" s="56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  <c r="BB95" s="57"/>
    </row>
    <row r="96" customFormat="false" ht="46.25" hidden="false" customHeight="false" outlineLevel="0" collapsed="false">
      <c r="A96" s="58" t="s">
        <v>192</v>
      </c>
      <c r="B96" s="59" t="s">
        <v>170</v>
      </c>
      <c r="C96" s="58" t="s">
        <v>174</v>
      </c>
      <c r="D96" s="59" t="s">
        <v>175</v>
      </c>
      <c r="E96" s="60" t="s">
        <v>14</v>
      </c>
      <c r="F96" s="61" t="n">
        <v>10</v>
      </c>
      <c r="G96" s="62"/>
      <c r="H96" s="62"/>
      <c r="I96" s="54" t="n">
        <f aca="false">G96+H96</f>
        <v>0</v>
      </c>
      <c r="J96" s="62" t="n">
        <f aca="false">G96*F96</f>
        <v>0</v>
      </c>
      <c r="K96" s="62" t="n">
        <f aca="false">H96*F96</f>
        <v>0</v>
      </c>
      <c r="L96" s="62" t="n">
        <f aca="false">J96+K96</f>
        <v>0</v>
      </c>
      <c r="M96" s="62" t="n">
        <f aca="false">ROUND(L96*(1+$M$4),2)</f>
        <v>0</v>
      </c>
      <c r="N96" s="55"/>
      <c r="O96" s="55"/>
      <c r="P96" s="55"/>
      <c r="Q96" s="56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57"/>
    </row>
    <row r="97" customFormat="false" ht="46.25" hidden="false" customHeight="false" outlineLevel="0" collapsed="false">
      <c r="A97" s="58" t="s">
        <v>193</v>
      </c>
      <c r="B97" s="59" t="s">
        <v>177</v>
      </c>
      <c r="C97" s="58" t="s">
        <v>178</v>
      </c>
      <c r="D97" s="59" t="s">
        <v>179</v>
      </c>
      <c r="E97" s="60" t="s">
        <v>38</v>
      </c>
      <c r="F97" s="61" t="n">
        <f aca="false">1.5*3*10</f>
        <v>45</v>
      </c>
      <c r="G97" s="62"/>
      <c r="H97" s="62"/>
      <c r="I97" s="54" t="n">
        <f aca="false">G97+H97</f>
        <v>0</v>
      </c>
      <c r="J97" s="62" t="n">
        <f aca="false">G97*F97</f>
        <v>0</v>
      </c>
      <c r="K97" s="62" t="n">
        <f aca="false">H97*F97</f>
        <v>0</v>
      </c>
      <c r="L97" s="62" t="n">
        <f aca="false">J97+K97</f>
        <v>0</v>
      </c>
      <c r="M97" s="62" t="n">
        <f aca="false">ROUND(L97*(1+$M$4),2)</f>
        <v>0</v>
      </c>
      <c r="N97" s="55"/>
      <c r="O97" s="55"/>
      <c r="P97" s="55"/>
      <c r="Q97" s="56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</row>
    <row r="98" customFormat="false" ht="46.25" hidden="false" customHeight="false" outlineLevel="0" collapsed="false">
      <c r="A98" s="58" t="s">
        <v>194</v>
      </c>
      <c r="B98" s="59" t="s">
        <v>181</v>
      </c>
      <c r="C98" s="58" t="s">
        <v>182</v>
      </c>
      <c r="D98" s="72" t="s">
        <v>183</v>
      </c>
      <c r="E98" s="60" t="s">
        <v>38</v>
      </c>
      <c r="F98" s="61" t="n">
        <f aca="false">1*10</f>
        <v>10</v>
      </c>
      <c r="G98" s="62"/>
      <c r="H98" s="62"/>
      <c r="I98" s="54" t="n">
        <f aca="false">G98+H98</f>
        <v>0</v>
      </c>
      <c r="J98" s="62" t="n">
        <f aca="false">G98*F98</f>
        <v>0</v>
      </c>
      <c r="K98" s="62" t="n">
        <f aca="false">H98*F98</f>
        <v>0</v>
      </c>
      <c r="L98" s="62" t="n">
        <f aca="false">J98+K98</f>
        <v>0</v>
      </c>
      <c r="M98" s="62" t="n">
        <f aca="false">ROUND(L98*(1+$M$4),2)</f>
        <v>0</v>
      </c>
      <c r="N98" s="55"/>
      <c r="O98" s="55"/>
      <c r="P98" s="55"/>
      <c r="Q98" s="56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  <c r="BB98" s="57"/>
    </row>
    <row r="99" customFormat="false" ht="23.85" hidden="false" customHeight="false" outlineLevel="0" collapsed="false">
      <c r="A99" s="58" t="s">
        <v>195</v>
      </c>
      <c r="B99" s="59" t="s">
        <v>185</v>
      </c>
      <c r="C99" s="58" t="s">
        <v>186</v>
      </c>
      <c r="D99" s="59" t="s">
        <v>187</v>
      </c>
      <c r="E99" s="60" t="s">
        <v>14</v>
      </c>
      <c r="F99" s="61" t="n">
        <v>10</v>
      </c>
      <c r="G99" s="62"/>
      <c r="H99" s="62"/>
      <c r="I99" s="54" t="n">
        <f aca="false">G99+H99</f>
        <v>0</v>
      </c>
      <c r="J99" s="62" t="n">
        <f aca="false">G99*F99</f>
        <v>0</v>
      </c>
      <c r="K99" s="62" t="n">
        <f aca="false">H99*F99</f>
        <v>0</v>
      </c>
      <c r="L99" s="62" t="n">
        <f aca="false">J99+K99</f>
        <v>0</v>
      </c>
      <c r="M99" s="62" t="n">
        <f aca="false">ROUND(L99*(1+$M$4),2)</f>
        <v>0</v>
      </c>
      <c r="N99" s="55"/>
      <c r="O99" s="55"/>
      <c r="P99" s="55"/>
      <c r="Q99" s="56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  <c r="BB99" s="57"/>
    </row>
    <row r="100" customFormat="false" ht="15" hidden="false" customHeight="false" outlineLevel="0" collapsed="false">
      <c r="A100" s="73"/>
      <c r="B100" s="74"/>
      <c r="C100" s="73"/>
      <c r="D100" s="74"/>
      <c r="E100" s="75"/>
      <c r="F100" s="76"/>
      <c r="G100" s="77"/>
      <c r="H100" s="77"/>
      <c r="I100" s="77"/>
      <c r="J100" s="77"/>
      <c r="K100" s="77"/>
      <c r="L100" s="77"/>
      <c r="M100" s="77"/>
      <c r="N100" s="2"/>
      <c r="O100" s="2"/>
      <c r="P100" s="2"/>
      <c r="Q100" s="3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</row>
    <row r="101" customFormat="false" ht="15" hidden="false" customHeight="false" outlineLevel="0" collapsed="false">
      <c r="A101" s="31" t="s">
        <v>196</v>
      </c>
      <c r="B101" s="32" t="s">
        <v>197</v>
      </c>
      <c r="C101" s="33"/>
      <c r="D101" s="34"/>
      <c r="E101" s="35"/>
      <c r="F101" s="36"/>
      <c r="G101" s="37"/>
      <c r="H101" s="37"/>
      <c r="I101" s="38"/>
      <c r="J101" s="39" t="n">
        <f aca="false">SUM(J102:J146)</f>
        <v>0</v>
      </c>
      <c r="K101" s="39" t="n">
        <f aca="false">SUM(K102:K146)</f>
        <v>0</v>
      </c>
      <c r="L101" s="39" t="n">
        <f aca="false">SUM(L102:L146)</f>
        <v>0</v>
      </c>
      <c r="M101" s="39" t="n">
        <f aca="false">SUM(M102:M146)</f>
        <v>0</v>
      </c>
      <c r="N101" s="17"/>
      <c r="O101" s="17"/>
      <c r="P101" s="17" t="n">
        <f aca="false">M101</f>
        <v>0</v>
      </c>
      <c r="Q101" s="40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1"/>
    </row>
    <row r="102" customFormat="false" ht="15" hidden="false" customHeight="false" outlineLevel="0" collapsed="false">
      <c r="A102" s="42" t="s">
        <v>198</v>
      </c>
      <c r="B102" s="63" t="s">
        <v>199</v>
      </c>
      <c r="C102" s="43"/>
      <c r="D102" s="44"/>
      <c r="E102" s="45"/>
      <c r="F102" s="46"/>
      <c r="G102" s="47"/>
      <c r="H102" s="47"/>
      <c r="I102" s="47"/>
      <c r="J102" s="47"/>
      <c r="K102" s="47"/>
      <c r="L102" s="47"/>
      <c r="M102" s="48"/>
      <c r="N102" s="49" t="e">
        <f aca="false">O102/P$101</f>
        <v>#DIV/0!</v>
      </c>
      <c r="O102" s="17" t="n">
        <f aca="false">SUM(M103:M107)</f>
        <v>0</v>
      </c>
      <c r="P102" s="17" t="n">
        <f aca="false">M102</f>
        <v>0</v>
      </c>
      <c r="Q102" s="40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</row>
    <row r="103" customFormat="false" ht="46.25" hidden="false" customHeight="false" outlineLevel="0" collapsed="false">
      <c r="A103" s="58" t="s">
        <v>200</v>
      </c>
      <c r="B103" s="59" t="s">
        <v>201</v>
      </c>
      <c r="C103" s="58" t="s">
        <v>103</v>
      </c>
      <c r="D103" s="59" t="s">
        <v>104</v>
      </c>
      <c r="E103" s="60" t="s">
        <v>64</v>
      </c>
      <c r="F103" s="61" t="n">
        <f aca="false">31.2*0.3+31.2*0.4</f>
        <v>21.84</v>
      </c>
      <c r="G103" s="62"/>
      <c r="H103" s="62"/>
      <c r="I103" s="54" t="n">
        <f aca="false">G103+H103</f>
        <v>0</v>
      </c>
      <c r="J103" s="62" t="n">
        <f aca="false">G103*F103</f>
        <v>0</v>
      </c>
      <c r="K103" s="62" t="n">
        <f aca="false">H103*F103</f>
        <v>0</v>
      </c>
      <c r="L103" s="62" t="n">
        <f aca="false">I103*F103</f>
        <v>0</v>
      </c>
      <c r="M103" s="62" t="n">
        <f aca="false">ROUND(L103*(1+$M$4),2)</f>
        <v>0</v>
      </c>
      <c r="N103" s="55"/>
      <c r="O103" s="55"/>
      <c r="P103" s="55"/>
      <c r="Q103" s="56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  <c r="BB103" s="57"/>
    </row>
    <row r="104" customFormat="false" ht="35.05" hidden="false" customHeight="false" outlineLevel="0" collapsed="false">
      <c r="A104" s="58" t="s">
        <v>202</v>
      </c>
      <c r="B104" s="59" t="s">
        <v>102</v>
      </c>
      <c r="C104" s="58" t="s">
        <v>103</v>
      </c>
      <c r="D104" s="59" t="s">
        <v>104</v>
      </c>
      <c r="E104" s="60" t="s">
        <v>64</v>
      </c>
      <c r="F104" s="61" t="n">
        <f aca="false">5*1.2*0.15*3</f>
        <v>2.7</v>
      </c>
      <c r="G104" s="62"/>
      <c r="H104" s="62"/>
      <c r="I104" s="54" t="n">
        <f aca="false">G104+H104</f>
        <v>0</v>
      </c>
      <c r="J104" s="62" t="n">
        <f aca="false">G104*F104</f>
        <v>0</v>
      </c>
      <c r="K104" s="62" t="n">
        <f aca="false">H104*F104</f>
        <v>0</v>
      </c>
      <c r="L104" s="62" t="n">
        <f aca="false">I104*F104</f>
        <v>0</v>
      </c>
      <c r="M104" s="62" t="n">
        <f aca="false">ROUND(L104*(1+$M$4),2)</f>
        <v>0</v>
      </c>
      <c r="N104" s="55"/>
      <c r="O104" s="55"/>
      <c r="P104" s="55"/>
      <c r="Q104" s="56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  <c r="BB104" s="57"/>
    </row>
    <row r="105" customFormat="false" ht="23.85" hidden="false" customHeight="false" outlineLevel="0" collapsed="false">
      <c r="A105" s="58" t="s">
        <v>203</v>
      </c>
      <c r="B105" s="59" t="s">
        <v>204</v>
      </c>
      <c r="C105" s="58" t="str">
        <f aca="false">COMPOSIÇÕES!A13</f>
        <v>COMP.01</v>
      </c>
      <c r="D105" s="59" t="str">
        <f aca="false">COMPOSIÇÕES!B13</f>
        <v>REMOÇÃO DE GRANITO DAS BANCADAS, COM REAPROVEITAMENTO</v>
      </c>
      <c r="E105" s="60" t="s">
        <v>64</v>
      </c>
      <c r="F105" s="61" t="n">
        <f aca="false">(6*1.2+0.1*(6+6+1.2))*3</f>
        <v>25.56</v>
      </c>
      <c r="G105" s="62"/>
      <c r="H105" s="62"/>
      <c r="I105" s="54" t="n">
        <f aca="false">G105+H105</f>
        <v>0</v>
      </c>
      <c r="J105" s="62" t="n">
        <f aca="false">G105*F105</f>
        <v>0</v>
      </c>
      <c r="K105" s="62" t="n">
        <f aca="false">H105*F105</f>
        <v>0</v>
      </c>
      <c r="L105" s="62" t="n">
        <f aca="false">I105*F105</f>
        <v>0</v>
      </c>
      <c r="M105" s="62" t="n">
        <f aca="false">ROUND(L105*(1+$M$4),2)</f>
        <v>0</v>
      </c>
      <c r="N105" s="55"/>
      <c r="O105" s="55"/>
      <c r="P105" s="55"/>
      <c r="Q105" s="56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  <c r="BB105" s="57"/>
    </row>
    <row r="106" customFormat="false" ht="46.25" hidden="false" customHeight="false" outlineLevel="0" collapsed="false">
      <c r="A106" s="58" t="s">
        <v>205</v>
      </c>
      <c r="B106" s="59" t="s">
        <v>206</v>
      </c>
      <c r="C106" s="58" t="s">
        <v>207</v>
      </c>
      <c r="D106" s="59" t="s">
        <v>208</v>
      </c>
      <c r="E106" s="60" t="s">
        <v>31</v>
      </c>
      <c r="F106" s="61" t="n">
        <f aca="false">0.15*1.2*4*3</f>
        <v>2.16</v>
      </c>
      <c r="G106" s="62"/>
      <c r="H106" s="62"/>
      <c r="I106" s="54" t="n">
        <f aca="false">G106+H106</f>
        <v>0</v>
      </c>
      <c r="J106" s="62" t="n">
        <f aca="false">G106*F106</f>
        <v>0</v>
      </c>
      <c r="K106" s="62" t="n">
        <f aca="false">H106*F106</f>
        <v>0</v>
      </c>
      <c r="L106" s="62" t="n">
        <f aca="false">I106*F106</f>
        <v>0</v>
      </c>
      <c r="M106" s="62" t="n">
        <f aca="false">ROUND(L106*(1+$M$4),2)</f>
        <v>0</v>
      </c>
      <c r="N106" s="55"/>
      <c r="O106" s="55"/>
      <c r="P106" s="55"/>
      <c r="Q106" s="56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  <c r="BB106" s="57"/>
    </row>
    <row r="107" customFormat="false" ht="35.05" hidden="false" customHeight="false" outlineLevel="0" collapsed="false">
      <c r="A107" s="58" t="s">
        <v>209</v>
      </c>
      <c r="B107" s="59" t="s">
        <v>210</v>
      </c>
      <c r="C107" s="58" t="str">
        <f aca="false">COMPOSIÇÕES!A40</f>
        <v>COMP.04</v>
      </c>
      <c r="D107" s="59" t="str">
        <f aca="false">COMPOSIÇÕES!B40</f>
        <v>REMOÇÃO E REINSTALAÇÃO DE SUPORTE DE TOMADAS DAS BANCADAS EXISTENTES</v>
      </c>
      <c r="E107" s="60" t="s">
        <v>14</v>
      </c>
      <c r="F107" s="61" t="n">
        <v>3</v>
      </c>
      <c r="G107" s="62"/>
      <c r="H107" s="62"/>
      <c r="I107" s="54" t="n">
        <f aca="false">G107+H107</f>
        <v>0</v>
      </c>
      <c r="J107" s="62" t="n">
        <f aca="false">G107*F107</f>
        <v>0</v>
      </c>
      <c r="K107" s="62" t="n">
        <f aca="false">H107*F107</f>
        <v>0</v>
      </c>
      <c r="L107" s="62" t="n">
        <f aca="false">I107*F107</f>
        <v>0</v>
      </c>
      <c r="M107" s="62" t="n">
        <f aca="false">ROUND(L107*(1+$M$4),2)</f>
        <v>0</v>
      </c>
      <c r="N107" s="55"/>
      <c r="O107" s="55"/>
      <c r="P107" s="55"/>
      <c r="Q107" s="56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</row>
    <row r="108" customFormat="false" ht="15" hidden="false" customHeight="false" outlineLevel="0" collapsed="false">
      <c r="A108" s="58"/>
      <c r="B108" s="64"/>
      <c r="C108" s="58"/>
      <c r="D108" s="59"/>
      <c r="E108" s="60"/>
      <c r="F108" s="61"/>
      <c r="G108" s="62"/>
      <c r="H108" s="62"/>
      <c r="I108" s="62"/>
      <c r="J108" s="54"/>
      <c r="K108" s="54"/>
      <c r="L108" s="54"/>
      <c r="M108" s="54"/>
      <c r="N108" s="55"/>
      <c r="O108" s="55"/>
      <c r="P108" s="55"/>
      <c r="Q108" s="56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  <c r="BB108" s="57"/>
    </row>
    <row r="109" customFormat="false" ht="15" hidden="false" customHeight="false" outlineLevel="0" collapsed="false">
      <c r="A109" s="42" t="s">
        <v>211</v>
      </c>
      <c r="B109" s="63" t="s">
        <v>106</v>
      </c>
      <c r="C109" s="43"/>
      <c r="D109" s="44"/>
      <c r="E109" s="45"/>
      <c r="F109" s="46"/>
      <c r="G109" s="47"/>
      <c r="H109" s="47"/>
      <c r="I109" s="47"/>
      <c r="J109" s="47"/>
      <c r="K109" s="47"/>
      <c r="L109" s="47"/>
      <c r="M109" s="48"/>
      <c r="N109" s="49" t="e">
        <f aca="false">O109/P$101</f>
        <v>#DIV/0!</v>
      </c>
      <c r="O109" s="17" t="n">
        <f aca="false">SUM(M110:M113)</f>
        <v>0</v>
      </c>
      <c r="P109" s="17" t="n">
        <f aca="false">M109</f>
        <v>0</v>
      </c>
      <c r="Q109" s="40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</row>
    <row r="110" customFormat="false" ht="57.45" hidden="false" customHeight="false" outlineLevel="0" collapsed="false">
      <c r="A110" s="58" t="s">
        <v>212</v>
      </c>
      <c r="B110" s="59" t="s">
        <v>108</v>
      </c>
      <c r="C110" s="58" t="s">
        <v>109</v>
      </c>
      <c r="D110" s="59" t="s">
        <v>110</v>
      </c>
      <c r="E110" s="60" t="s">
        <v>64</v>
      </c>
      <c r="F110" s="61" t="n">
        <f aca="false">1.2*0.8*4</f>
        <v>3.84</v>
      </c>
      <c r="G110" s="62"/>
      <c r="H110" s="62"/>
      <c r="I110" s="54" t="n">
        <f aca="false">G110+H110</f>
        <v>0</v>
      </c>
      <c r="J110" s="62" t="n">
        <f aca="false">G110*F110</f>
        <v>0</v>
      </c>
      <c r="K110" s="62" t="n">
        <f aca="false">H110*F110</f>
        <v>0</v>
      </c>
      <c r="L110" s="62" t="n">
        <f aca="false">J110+K110</f>
        <v>0</v>
      </c>
      <c r="M110" s="62" t="n">
        <f aca="false">ROUND(L110*(1+$M$4),2)</f>
        <v>0</v>
      </c>
      <c r="N110" s="55"/>
      <c r="O110" s="55"/>
      <c r="P110" s="55"/>
      <c r="Q110" s="56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  <c r="BB110" s="57"/>
    </row>
    <row r="111" customFormat="false" ht="46.25" hidden="false" customHeight="false" outlineLevel="0" collapsed="false">
      <c r="A111" s="58" t="s">
        <v>213</v>
      </c>
      <c r="B111" s="59" t="s">
        <v>112</v>
      </c>
      <c r="C111" s="58" t="s">
        <v>113</v>
      </c>
      <c r="D111" s="59" t="s">
        <v>114</v>
      </c>
      <c r="E111" s="60" t="s">
        <v>64</v>
      </c>
      <c r="F111" s="61" t="n">
        <f aca="false">F110*2+0.15*2*0.8</f>
        <v>7.92</v>
      </c>
      <c r="G111" s="62"/>
      <c r="H111" s="62"/>
      <c r="I111" s="54" t="n">
        <f aca="false">G111+H111</f>
        <v>0</v>
      </c>
      <c r="J111" s="62" t="n">
        <f aca="false">G111*F111</f>
        <v>0</v>
      </c>
      <c r="K111" s="62" t="n">
        <f aca="false">H111*F111</f>
        <v>0</v>
      </c>
      <c r="L111" s="62" t="n">
        <f aca="false">J111+K111</f>
        <v>0</v>
      </c>
      <c r="M111" s="62" t="n">
        <f aca="false">ROUND(L111*(1+$M$4),2)</f>
        <v>0</v>
      </c>
      <c r="N111" s="55"/>
      <c r="O111" s="55"/>
      <c r="P111" s="55"/>
      <c r="Q111" s="56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  <c r="BB111" s="57"/>
    </row>
    <row r="112" customFormat="false" ht="57.45" hidden="false" customHeight="false" outlineLevel="0" collapsed="false">
      <c r="A112" s="58" t="s">
        <v>214</v>
      </c>
      <c r="B112" s="59" t="s">
        <v>116</v>
      </c>
      <c r="C112" s="58" t="s">
        <v>117</v>
      </c>
      <c r="D112" s="59" t="s">
        <v>118</v>
      </c>
      <c r="E112" s="60" t="s">
        <v>64</v>
      </c>
      <c r="F112" s="61" t="n">
        <f aca="false">F111</f>
        <v>7.92</v>
      </c>
      <c r="G112" s="62"/>
      <c r="H112" s="62"/>
      <c r="I112" s="54" t="n">
        <f aca="false">G112+H112</f>
        <v>0</v>
      </c>
      <c r="J112" s="62" t="n">
        <f aca="false">G112*F112</f>
        <v>0</v>
      </c>
      <c r="K112" s="62" t="n">
        <f aca="false">H112*F112</f>
        <v>0</v>
      </c>
      <c r="L112" s="62" t="n">
        <f aca="false">J112+K112</f>
        <v>0</v>
      </c>
      <c r="M112" s="62" t="n">
        <f aca="false">ROUND(L112*(1+$M$4),2)</f>
        <v>0</v>
      </c>
      <c r="N112" s="55"/>
      <c r="O112" s="55"/>
      <c r="P112" s="55"/>
      <c r="Q112" s="56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A112" s="57"/>
      <c r="BB112" s="57"/>
    </row>
    <row r="113" customFormat="false" ht="46.25" hidden="false" customHeight="false" outlineLevel="0" collapsed="false">
      <c r="A113" s="58" t="s">
        <v>215</v>
      </c>
      <c r="B113" s="59" t="s">
        <v>120</v>
      </c>
      <c r="C113" s="58" t="s">
        <v>121</v>
      </c>
      <c r="D113" s="59" t="s">
        <v>122</v>
      </c>
      <c r="E113" s="60" t="s">
        <v>64</v>
      </c>
      <c r="F113" s="61" t="n">
        <f aca="false">F112</f>
        <v>7.92</v>
      </c>
      <c r="G113" s="62"/>
      <c r="H113" s="62"/>
      <c r="I113" s="54" t="n">
        <f aca="false">G113+H113</f>
        <v>0</v>
      </c>
      <c r="J113" s="62" t="n">
        <f aca="false">G113*F113</f>
        <v>0</v>
      </c>
      <c r="K113" s="62" t="n">
        <f aca="false">H113*F113</f>
        <v>0</v>
      </c>
      <c r="L113" s="62" t="n">
        <f aca="false">J113+K113</f>
        <v>0</v>
      </c>
      <c r="M113" s="62" t="n">
        <f aca="false">ROUND(L113*(1+$M$4),2)</f>
        <v>0</v>
      </c>
      <c r="N113" s="55"/>
      <c r="O113" s="55"/>
      <c r="P113" s="55"/>
      <c r="Q113" s="56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57"/>
    </row>
    <row r="114" customFormat="false" ht="15" hidden="false" customHeight="false" outlineLevel="0" collapsed="false">
      <c r="A114" s="58"/>
      <c r="B114" s="59"/>
      <c r="C114" s="58"/>
      <c r="D114" s="59"/>
      <c r="E114" s="60"/>
      <c r="F114" s="61"/>
      <c r="G114" s="62"/>
      <c r="H114" s="62"/>
      <c r="I114" s="62"/>
      <c r="J114" s="54"/>
      <c r="K114" s="54"/>
      <c r="L114" s="54"/>
      <c r="M114" s="54"/>
      <c r="N114" s="55"/>
      <c r="O114" s="55"/>
      <c r="P114" s="55"/>
      <c r="Q114" s="56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</row>
    <row r="115" customFormat="false" ht="15" hidden="false" customHeight="false" outlineLevel="0" collapsed="false">
      <c r="A115" s="42" t="s">
        <v>216</v>
      </c>
      <c r="B115" s="63" t="s">
        <v>124</v>
      </c>
      <c r="C115" s="43"/>
      <c r="D115" s="44"/>
      <c r="E115" s="45"/>
      <c r="F115" s="46"/>
      <c r="G115" s="47"/>
      <c r="H115" s="47"/>
      <c r="I115" s="47"/>
      <c r="J115" s="47"/>
      <c r="K115" s="47"/>
      <c r="L115" s="47"/>
      <c r="M115" s="48"/>
      <c r="N115" s="49" t="e">
        <f aca="false">O115/P$101</f>
        <v>#DIV/0!</v>
      </c>
      <c r="O115" s="17" t="n">
        <f aca="false">SUM(M116)</f>
        <v>0</v>
      </c>
      <c r="P115" s="17" t="n">
        <f aca="false">M115</f>
        <v>0</v>
      </c>
      <c r="Q115" s="40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</row>
    <row r="116" customFormat="false" ht="35.05" hidden="false" customHeight="false" outlineLevel="0" collapsed="false">
      <c r="A116" s="58" t="s">
        <v>217</v>
      </c>
      <c r="B116" s="59" t="s">
        <v>126</v>
      </c>
      <c r="C116" s="58" t="s">
        <v>127</v>
      </c>
      <c r="D116" s="72" t="s">
        <v>128</v>
      </c>
      <c r="E116" s="60" t="s">
        <v>64</v>
      </c>
      <c r="F116" s="61" t="n">
        <f aca="false">4*1.2+0.1*(4+1.2+4+1.2)</f>
        <v>5.84</v>
      </c>
      <c r="G116" s="62"/>
      <c r="H116" s="62"/>
      <c r="I116" s="54" t="n">
        <f aca="false">G116+H116</f>
        <v>0</v>
      </c>
      <c r="J116" s="62" t="n">
        <f aca="false">G116*F116</f>
        <v>0</v>
      </c>
      <c r="K116" s="62" t="n">
        <f aca="false">H116*F116</f>
        <v>0</v>
      </c>
      <c r="L116" s="62" t="n">
        <f aca="false">J116+K116</f>
        <v>0</v>
      </c>
      <c r="M116" s="62" t="n">
        <f aca="false">ROUND(L116*(1+$M$4),2)</f>
        <v>0</v>
      </c>
      <c r="N116" s="55"/>
      <c r="O116" s="55"/>
      <c r="P116" s="55"/>
      <c r="Q116" s="56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  <c r="BB116" s="57"/>
    </row>
    <row r="117" customFormat="false" ht="15" hidden="false" customHeight="false" outlineLevel="0" collapsed="false">
      <c r="A117" s="58"/>
      <c r="B117" s="59"/>
      <c r="C117" s="58"/>
      <c r="D117" s="59"/>
      <c r="E117" s="60"/>
      <c r="F117" s="61"/>
      <c r="G117" s="62"/>
      <c r="H117" s="62"/>
      <c r="I117" s="62"/>
      <c r="J117" s="54"/>
      <c r="K117" s="54"/>
      <c r="L117" s="54"/>
      <c r="M117" s="54"/>
      <c r="N117" s="55"/>
      <c r="O117" s="55"/>
      <c r="P117" s="55"/>
      <c r="Q117" s="56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  <c r="BB117" s="57"/>
    </row>
    <row r="118" customFormat="false" ht="15" hidden="false" customHeight="false" outlineLevel="0" collapsed="false">
      <c r="A118" s="42" t="s">
        <v>218</v>
      </c>
      <c r="B118" s="63" t="s">
        <v>130</v>
      </c>
      <c r="C118" s="43"/>
      <c r="D118" s="44"/>
      <c r="E118" s="45"/>
      <c r="F118" s="46"/>
      <c r="G118" s="47"/>
      <c r="H118" s="47"/>
      <c r="I118" s="47"/>
      <c r="J118" s="47"/>
      <c r="K118" s="47"/>
      <c r="L118" s="47"/>
      <c r="M118" s="48"/>
      <c r="N118" s="49" t="e">
        <f aca="false">O118/P$101</f>
        <v>#DIV/0!</v>
      </c>
      <c r="O118" s="17" t="n">
        <f aca="false">SUM(M119:M120)</f>
        <v>0</v>
      </c>
      <c r="P118" s="17" t="n">
        <f aca="false">M118</f>
        <v>0</v>
      </c>
      <c r="Q118" s="40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</row>
    <row r="119" customFormat="false" ht="46.25" hidden="false" customHeight="false" outlineLevel="0" collapsed="false">
      <c r="A119" s="58" t="s">
        <v>219</v>
      </c>
      <c r="B119" s="59" t="s">
        <v>132</v>
      </c>
      <c r="C119" s="58" t="s">
        <v>133</v>
      </c>
      <c r="D119" s="72" t="s">
        <v>134</v>
      </c>
      <c r="E119" s="60" t="s">
        <v>64</v>
      </c>
      <c r="F119" s="61" t="n">
        <f aca="false">0.2*2</f>
        <v>0.4</v>
      </c>
      <c r="G119" s="62"/>
      <c r="H119" s="62"/>
      <c r="I119" s="54" t="n">
        <f aca="false">G119+H119</f>
        <v>0</v>
      </c>
      <c r="J119" s="62" t="n">
        <f aca="false">G119*F119</f>
        <v>0</v>
      </c>
      <c r="K119" s="62" t="n">
        <f aca="false">H119*F119</f>
        <v>0</v>
      </c>
      <c r="L119" s="62" t="n">
        <f aca="false">J119+K119</f>
        <v>0</v>
      </c>
      <c r="M119" s="62" t="n">
        <f aca="false">ROUND(L119*(1+$M$4),2)</f>
        <v>0</v>
      </c>
      <c r="N119" s="55"/>
      <c r="O119" s="55"/>
      <c r="P119" s="55"/>
      <c r="Q119" s="56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A119" s="57"/>
      <c r="BB119" s="57"/>
    </row>
    <row r="120" customFormat="false" ht="57.45" hidden="false" customHeight="false" outlineLevel="0" collapsed="false">
      <c r="A120" s="58" t="s">
        <v>220</v>
      </c>
      <c r="B120" s="59" t="s">
        <v>136</v>
      </c>
      <c r="C120" s="58" t="s">
        <v>137</v>
      </c>
      <c r="D120" s="72" t="s">
        <v>138</v>
      </c>
      <c r="E120" s="60" t="s">
        <v>64</v>
      </c>
      <c r="F120" s="61" t="n">
        <f aca="false">F119</f>
        <v>0.4</v>
      </c>
      <c r="G120" s="62"/>
      <c r="H120" s="62"/>
      <c r="I120" s="54" t="n">
        <f aca="false">G120+H120</f>
        <v>0</v>
      </c>
      <c r="J120" s="62" t="n">
        <f aca="false">G120*F120</f>
        <v>0</v>
      </c>
      <c r="K120" s="62" t="n">
        <f aca="false">H120*F120</f>
        <v>0</v>
      </c>
      <c r="L120" s="62" t="n">
        <f aca="false">J120+K120</f>
        <v>0</v>
      </c>
      <c r="M120" s="62" t="n">
        <f aca="false">ROUND(L120*(1+$M$4),2)</f>
        <v>0</v>
      </c>
      <c r="N120" s="55"/>
      <c r="O120" s="55"/>
      <c r="P120" s="55"/>
      <c r="Q120" s="56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  <c r="BB120" s="57"/>
    </row>
    <row r="121" customFormat="false" ht="15" hidden="false" customHeight="false" outlineLevel="0" collapsed="false">
      <c r="A121" s="58"/>
      <c r="B121" s="59"/>
      <c r="C121" s="58"/>
      <c r="D121" s="59"/>
      <c r="E121" s="60"/>
      <c r="F121" s="61"/>
      <c r="G121" s="62"/>
      <c r="H121" s="62"/>
      <c r="I121" s="62"/>
      <c r="J121" s="62"/>
      <c r="K121" s="62"/>
      <c r="L121" s="62"/>
      <c r="M121" s="62"/>
      <c r="N121" s="55"/>
      <c r="O121" s="55"/>
      <c r="P121" s="55"/>
      <c r="Q121" s="56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  <c r="BB121" s="57"/>
    </row>
    <row r="122" customFormat="false" ht="15" hidden="false" customHeight="false" outlineLevel="0" collapsed="false">
      <c r="A122" s="42" t="s">
        <v>221</v>
      </c>
      <c r="B122" s="63" t="s">
        <v>140</v>
      </c>
      <c r="C122" s="43"/>
      <c r="D122" s="44"/>
      <c r="E122" s="45"/>
      <c r="F122" s="46"/>
      <c r="G122" s="47"/>
      <c r="H122" s="47"/>
      <c r="I122" s="47"/>
      <c r="J122" s="47"/>
      <c r="K122" s="47"/>
      <c r="L122" s="47"/>
      <c r="M122" s="48"/>
      <c r="N122" s="49" t="e">
        <f aca="false">O122/P$101</f>
        <v>#DIV/0!</v>
      </c>
      <c r="O122" s="17" t="n">
        <f aca="false">SUM(M123:M124)</f>
        <v>0</v>
      </c>
      <c r="P122" s="17" t="n">
        <f aca="false">M122</f>
        <v>0</v>
      </c>
      <c r="Q122" s="40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  <c r="AR122" s="41"/>
      <c r="AS122" s="41"/>
      <c r="AT122" s="41"/>
      <c r="AU122" s="41"/>
      <c r="AV122" s="41"/>
      <c r="AW122" s="41"/>
      <c r="AX122" s="41"/>
      <c r="AY122" s="41"/>
      <c r="AZ122" s="41"/>
      <c r="BA122" s="41"/>
      <c r="BB122" s="41"/>
    </row>
    <row r="123" customFormat="false" ht="46.25" hidden="false" customHeight="false" outlineLevel="0" collapsed="false">
      <c r="A123" s="58" t="s">
        <v>222</v>
      </c>
      <c r="B123" s="59" t="s">
        <v>177</v>
      </c>
      <c r="C123" s="58" t="s">
        <v>178</v>
      </c>
      <c r="D123" s="59" t="s">
        <v>179</v>
      </c>
      <c r="E123" s="60" t="s">
        <v>38</v>
      </c>
      <c r="F123" s="61" t="n">
        <f aca="false">4*2*1.2</f>
        <v>9.6</v>
      </c>
      <c r="G123" s="62"/>
      <c r="H123" s="62"/>
      <c r="I123" s="54" t="n">
        <f aca="false">G123+H123</f>
        <v>0</v>
      </c>
      <c r="J123" s="62" t="n">
        <f aca="false">G123*F123</f>
        <v>0</v>
      </c>
      <c r="K123" s="62" t="n">
        <f aca="false">H123*F123</f>
        <v>0</v>
      </c>
      <c r="L123" s="62" t="n">
        <f aca="false">J123+K123</f>
        <v>0</v>
      </c>
      <c r="M123" s="62" t="n">
        <f aca="false">ROUND(L123*(1+$M$4),2)</f>
        <v>0</v>
      </c>
      <c r="N123" s="55"/>
      <c r="O123" s="55"/>
      <c r="P123" s="55"/>
      <c r="Q123" s="56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  <c r="AY123" s="57"/>
      <c r="AZ123" s="57"/>
      <c r="BA123" s="57"/>
      <c r="BB123" s="57"/>
    </row>
    <row r="124" customFormat="false" ht="46.25" hidden="false" customHeight="false" outlineLevel="0" collapsed="false">
      <c r="A124" s="58" t="s">
        <v>223</v>
      </c>
      <c r="B124" s="59" t="s">
        <v>148</v>
      </c>
      <c r="C124" s="58" t="s">
        <v>149</v>
      </c>
      <c r="D124" s="72" t="s">
        <v>150</v>
      </c>
      <c r="E124" s="60" t="s">
        <v>38</v>
      </c>
      <c r="F124" s="61" t="n">
        <v>4</v>
      </c>
      <c r="G124" s="62"/>
      <c r="H124" s="62"/>
      <c r="I124" s="54" t="n">
        <f aca="false">G124+H124</f>
        <v>0</v>
      </c>
      <c r="J124" s="62" t="n">
        <f aca="false">G124*F124</f>
        <v>0</v>
      </c>
      <c r="K124" s="62" t="n">
        <f aca="false">H124*F124</f>
        <v>0</v>
      </c>
      <c r="L124" s="62" t="n">
        <f aca="false">J124+K124</f>
        <v>0</v>
      </c>
      <c r="M124" s="62" t="n">
        <f aca="false">ROUND(L124*(1+$M$4),2)</f>
        <v>0</v>
      </c>
      <c r="N124" s="55"/>
      <c r="O124" s="55"/>
      <c r="P124" s="55"/>
      <c r="Q124" s="56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  <c r="AT124" s="57"/>
      <c r="AU124" s="57"/>
      <c r="AV124" s="57"/>
      <c r="AW124" s="57"/>
      <c r="AX124" s="57"/>
      <c r="AY124" s="57"/>
      <c r="AZ124" s="57"/>
      <c r="BA124" s="57"/>
      <c r="BB124" s="57"/>
    </row>
    <row r="125" customFormat="false" ht="15" hidden="false" customHeight="false" outlineLevel="0" collapsed="false">
      <c r="A125" s="58"/>
      <c r="B125" s="59"/>
      <c r="C125" s="58"/>
      <c r="D125" s="59"/>
      <c r="E125" s="60"/>
      <c r="F125" s="61"/>
      <c r="G125" s="62"/>
      <c r="H125" s="62"/>
      <c r="I125" s="62"/>
      <c r="J125" s="62"/>
      <c r="K125" s="62"/>
      <c r="L125" s="62"/>
      <c r="M125" s="62"/>
      <c r="N125" s="55"/>
      <c r="O125" s="55"/>
      <c r="P125" s="55"/>
      <c r="Q125" s="56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  <c r="AT125" s="57"/>
      <c r="AU125" s="57"/>
      <c r="AV125" s="57"/>
      <c r="AW125" s="57"/>
      <c r="AX125" s="57"/>
      <c r="AY125" s="57"/>
      <c r="AZ125" s="57"/>
      <c r="BA125" s="57"/>
      <c r="BB125" s="57"/>
    </row>
    <row r="126" customFormat="false" ht="15" hidden="false" customHeight="false" outlineLevel="0" collapsed="false">
      <c r="A126" s="42" t="s">
        <v>224</v>
      </c>
      <c r="B126" s="63" t="s">
        <v>225</v>
      </c>
      <c r="C126" s="43"/>
      <c r="D126" s="44"/>
      <c r="E126" s="45"/>
      <c r="F126" s="46"/>
      <c r="G126" s="47"/>
      <c r="H126" s="47"/>
      <c r="I126" s="47"/>
      <c r="J126" s="47"/>
      <c r="K126" s="47"/>
      <c r="L126" s="47"/>
      <c r="M126" s="48"/>
      <c r="N126" s="49" t="e">
        <f aca="false">O126/P$101</f>
        <v>#DIV/0!</v>
      </c>
      <c r="O126" s="17" t="n">
        <f aca="false">SUM(M127:M129)</f>
        <v>0</v>
      </c>
      <c r="P126" s="17" t="n">
        <f aca="false">M126</f>
        <v>0</v>
      </c>
      <c r="Q126" s="40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</row>
    <row r="127" customFormat="false" ht="35.05" hidden="false" customHeight="false" outlineLevel="0" collapsed="false">
      <c r="A127" s="58" t="s">
        <v>226</v>
      </c>
      <c r="B127" s="59" t="s">
        <v>227</v>
      </c>
      <c r="C127" s="58" t="s">
        <v>228</v>
      </c>
      <c r="D127" s="59" t="s">
        <v>229</v>
      </c>
      <c r="E127" s="60" t="s">
        <v>64</v>
      </c>
      <c r="F127" s="61" t="n">
        <f aca="false">F103</f>
        <v>21.84</v>
      </c>
      <c r="G127" s="62"/>
      <c r="H127" s="62"/>
      <c r="I127" s="54" t="n">
        <f aca="false">G127+H127</f>
        <v>0</v>
      </c>
      <c r="J127" s="62" t="n">
        <f aca="false">G127*F127</f>
        <v>0</v>
      </c>
      <c r="K127" s="62" t="n">
        <f aca="false">H127*F127</f>
        <v>0</v>
      </c>
      <c r="L127" s="62" t="n">
        <f aca="false">J127+K127</f>
        <v>0</v>
      </c>
      <c r="M127" s="62" t="n">
        <f aca="false">ROUND(L127*(1+$M$4),2)</f>
        <v>0</v>
      </c>
      <c r="N127" s="55"/>
      <c r="O127" s="55"/>
      <c r="P127" s="55"/>
      <c r="Q127" s="56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  <c r="BB127" s="57"/>
    </row>
    <row r="128" customFormat="false" ht="57.45" hidden="false" customHeight="false" outlineLevel="0" collapsed="false">
      <c r="A128" s="58" t="s">
        <v>230</v>
      </c>
      <c r="B128" s="59" t="s">
        <v>231</v>
      </c>
      <c r="C128" s="58" t="s">
        <v>117</v>
      </c>
      <c r="D128" s="59" t="s">
        <v>118</v>
      </c>
      <c r="E128" s="60" t="s">
        <v>64</v>
      </c>
      <c r="F128" s="61" t="n">
        <f aca="false">0.4*31.2</f>
        <v>12.48</v>
      </c>
      <c r="G128" s="62"/>
      <c r="H128" s="62"/>
      <c r="I128" s="54" t="n">
        <f aca="false">G128+H128</f>
        <v>0</v>
      </c>
      <c r="J128" s="62" t="n">
        <f aca="false">G128*F128</f>
        <v>0</v>
      </c>
      <c r="K128" s="62" t="n">
        <f aca="false">H128*F128</f>
        <v>0</v>
      </c>
      <c r="L128" s="62" t="n">
        <f aca="false">J128+K128</f>
        <v>0</v>
      </c>
      <c r="M128" s="62" t="n">
        <f aca="false">ROUND(L128*(1+$M$4),2)</f>
        <v>0</v>
      </c>
      <c r="N128" s="55"/>
      <c r="O128" s="55"/>
      <c r="P128" s="55"/>
      <c r="Q128" s="56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7"/>
      <c r="AP128" s="57"/>
      <c r="AQ128" s="57"/>
      <c r="AR128" s="57"/>
      <c r="AS128" s="57"/>
      <c r="AT128" s="57"/>
      <c r="AU128" s="57"/>
      <c r="AV128" s="57"/>
      <c r="AW128" s="57"/>
      <c r="AX128" s="57"/>
      <c r="AY128" s="57"/>
      <c r="AZ128" s="57"/>
      <c r="BA128" s="57"/>
      <c r="BB128" s="57"/>
    </row>
    <row r="129" customFormat="false" ht="46.25" hidden="false" customHeight="false" outlineLevel="0" collapsed="false">
      <c r="A129" s="58" t="s">
        <v>232</v>
      </c>
      <c r="B129" s="59" t="s">
        <v>233</v>
      </c>
      <c r="C129" s="58" t="s">
        <v>133</v>
      </c>
      <c r="D129" s="72" t="s">
        <v>134</v>
      </c>
      <c r="E129" s="60" t="s">
        <v>64</v>
      </c>
      <c r="F129" s="61" t="n">
        <f aca="false">31.2*0.3+31.2*0.07</f>
        <v>11.544</v>
      </c>
      <c r="G129" s="62"/>
      <c r="H129" s="62"/>
      <c r="I129" s="54" t="n">
        <f aca="false">G129+H129</f>
        <v>0</v>
      </c>
      <c r="J129" s="62" t="n">
        <f aca="false">G129*F129</f>
        <v>0</v>
      </c>
      <c r="K129" s="62" t="n">
        <f aca="false">H129*F129</f>
        <v>0</v>
      </c>
      <c r="L129" s="62" t="n">
        <f aca="false">J129+K129</f>
        <v>0</v>
      </c>
      <c r="M129" s="62" t="n">
        <f aca="false">ROUND(L129*(1+$M$4),2)</f>
        <v>0</v>
      </c>
      <c r="N129" s="55"/>
      <c r="O129" s="55"/>
      <c r="P129" s="55"/>
      <c r="Q129" s="56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A129" s="57"/>
      <c r="BB129" s="57"/>
    </row>
    <row r="130" customFormat="false" ht="15" hidden="false" customHeight="false" outlineLevel="0" collapsed="false">
      <c r="A130" s="58"/>
      <c r="B130" s="59"/>
      <c r="C130" s="58"/>
      <c r="D130" s="59"/>
      <c r="E130" s="60"/>
      <c r="F130" s="61"/>
      <c r="G130" s="62"/>
      <c r="H130" s="62"/>
      <c r="I130" s="62"/>
      <c r="J130" s="62"/>
      <c r="K130" s="62"/>
      <c r="L130" s="62"/>
      <c r="M130" s="62"/>
      <c r="N130" s="55"/>
      <c r="O130" s="55"/>
      <c r="P130" s="55"/>
      <c r="Q130" s="56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7"/>
      <c r="AM130" s="57"/>
      <c r="AN130" s="57"/>
      <c r="AO130" s="57"/>
      <c r="AP130" s="57"/>
      <c r="AQ130" s="57"/>
      <c r="AR130" s="57"/>
      <c r="AS130" s="57"/>
      <c r="AT130" s="57"/>
      <c r="AU130" s="57"/>
      <c r="AV130" s="57"/>
      <c r="AW130" s="57"/>
      <c r="AX130" s="57"/>
      <c r="AY130" s="57"/>
      <c r="AZ130" s="57"/>
      <c r="BA130" s="57"/>
      <c r="BB130" s="57"/>
    </row>
    <row r="131" customFormat="false" ht="15" hidden="false" customHeight="false" outlineLevel="0" collapsed="false">
      <c r="A131" s="42" t="s">
        <v>234</v>
      </c>
      <c r="B131" s="63" t="s">
        <v>235</v>
      </c>
      <c r="C131" s="43"/>
      <c r="D131" s="44"/>
      <c r="E131" s="45"/>
      <c r="F131" s="46"/>
      <c r="G131" s="47"/>
      <c r="H131" s="47"/>
      <c r="I131" s="47"/>
      <c r="J131" s="47"/>
      <c r="K131" s="47"/>
      <c r="L131" s="47"/>
      <c r="M131" s="48"/>
      <c r="N131" s="49" t="e">
        <f aca="false">O131/P$101</f>
        <v>#DIV/0!</v>
      </c>
      <c r="O131" s="17" t="n">
        <f aca="false">SUM(M132:M134)</f>
        <v>0</v>
      </c>
      <c r="P131" s="17" t="n">
        <f aca="false">M131</f>
        <v>0</v>
      </c>
      <c r="Q131" s="40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  <c r="BB131" s="41"/>
    </row>
    <row r="132" customFormat="false" ht="23.85" hidden="false" customHeight="false" outlineLevel="0" collapsed="false">
      <c r="A132" s="58" t="s">
        <v>236</v>
      </c>
      <c r="B132" s="59" t="s">
        <v>237</v>
      </c>
      <c r="C132" s="58" t="str">
        <f aca="false">COMPOSIÇÕES!A19</f>
        <v>COMP.02</v>
      </c>
      <c r="D132" s="59" t="str">
        <f aca="false">COMPOSIÇÕES!B19</f>
        <v>LIXAMENTO MANUAL DE PAREDE PARA REMOÇÃO DE PINTURA EXISTENTE</v>
      </c>
      <c r="E132" s="60" t="s">
        <v>64</v>
      </c>
      <c r="F132" s="61" t="n">
        <f aca="false">31.2*3</f>
        <v>93.6</v>
      </c>
      <c r="G132" s="62"/>
      <c r="H132" s="62"/>
      <c r="I132" s="54" t="n">
        <f aca="false">G132+H132</f>
        <v>0</v>
      </c>
      <c r="J132" s="62" t="n">
        <f aca="false">G132*F132</f>
        <v>0</v>
      </c>
      <c r="K132" s="62" t="n">
        <f aca="false">H132*F132</f>
        <v>0</v>
      </c>
      <c r="L132" s="62" t="n">
        <f aca="false">J132+K132</f>
        <v>0</v>
      </c>
      <c r="M132" s="62" t="n">
        <f aca="false">ROUND(L132*(1+$M$4),2)</f>
        <v>0</v>
      </c>
      <c r="N132" s="55"/>
      <c r="O132" s="55"/>
      <c r="P132" s="55"/>
      <c r="Q132" s="56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  <c r="AT132" s="57"/>
      <c r="AU132" s="57"/>
      <c r="AV132" s="57"/>
      <c r="AW132" s="57"/>
      <c r="AX132" s="57"/>
      <c r="AY132" s="57"/>
      <c r="AZ132" s="57"/>
      <c r="BA132" s="57"/>
      <c r="BB132" s="57"/>
    </row>
    <row r="133" customFormat="false" ht="46.25" hidden="false" customHeight="false" outlineLevel="0" collapsed="false">
      <c r="A133" s="58" t="s">
        <v>238</v>
      </c>
      <c r="B133" s="59" t="s">
        <v>239</v>
      </c>
      <c r="C133" s="58" t="s">
        <v>71</v>
      </c>
      <c r="D133" s="59" t="s">
        <v>240</v>
      </c>
      <c r="E133" s="60" t="s">
        <v>64</v>
      </c>
      <c r="F133" s="61" t="n">
        <f aca="false">F132</f>
        <v>93.6</v>
      </c>
      <c r="G133" s="62"/>
      <c r="H133" s="62"/>
      <c r="I133" s="54" t="n">
        <f aca="false">G133+H133</f>
        <v>0</v>
      </c>
      <c r="J133" s="62" t="n">
        <f aca="false">G133*F133</f>
        <v>0</v>
      </c>
      <c r="K133" s="62" t="n">
        <f aca="false">H133*F133</f>
        <v>0</v>
      </c>
      <c r="L133" s="62" t="n">
        <f aca="false">J133+K133</f>
        <v>0</v>
      </c>
      <c r="M133" s="62" t="n">
        <f aca="false">ROUND(L133*(1+$M$4),2)</f>
        <v>0</v>
      </c>
      <c r="N133" s="55"/>
      <c r="O133" s="55"/>
      <c r="P133" s="55"/>
      <c r="Q133" s="56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7"/>
      <c r="AL133" s="57"/>
      <c r="AM133" s="57"/>
      <c r="AN133" s="57"/>
      <c r="AO133" s="57"/>
      <c r="AP133" s="57"/>
      <c r="AQ133" s="57"/>
      <c r="AR133" s="57"/>
      <c r="AS133" s="57"/>
      <c r="AT133" s="57"/>
      <c r="AU133" s="57"/>
      <c r="AV133" s="57"/>
      <c r="AW133" s="57"/>
      <c r="AX133" s="57"/>
      <c r="AY133" s="57"/>
      <c r="AZ133" s="57"/>
      <c r="BA133" s="57"/>
      <c r="BB133" s="57"/>
    </row>
    <row r="134" customFormat="false" ht="46.25" hidden="false" customHeight="false" outlineLevel="0" collapsed="false">
      <c r="A134" s="58" t="s">
        <v>241</v>
      </c>
      <c r="B134" s="59" t="s">
        <v>242</v>
      </c>
      <c r="C134" s="58" t="s">
        <v>243</v>
      </c>
      <c r="D134" s="59" t="s">
        <v>244</v>
      </c>
      <c r="E134" s="60" t="s">
        <v>64</v>
      </c>
      <c r="F134" s="61" t="n">
        <f aca="false">F133</f>
        <v>93.6</v>
      </c>
      <c r="G134" s="62"/>
      <c r="H134" s="62"/>
      <c r="I134" s="54" t="n">
        <f aca="false">G134+H134</f>
        <v>0</v>
      </c>
      <c r="J134" s="62" t="n">
        <f aca="false">G134*F134</f>
        <v>0</v>
      </c>
      <c r="K134" s="62" t="n">
        <f aca="false">H134*F134</f>
        <v>0</v>
      </c>
      <c r="L134" s="62" t="n">
        <f aca="false">J134+K134</f>
        <v>0</v>
      </c>
      <c r="M134" s="62" t="n">
        <f aca="false">ROUND(L134*(1+$M$4),2)</f>
        <v>0</v>
      </c>
      <c r="N134" s="55"/>
      <c r="O134" s="55"/>
      <c r="P134" s="55"/>
      <c r="Q134" s="56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  <c r="AX134" s="57"/>
      <c r="AY134" s="57"/>
      <c r="AZ134" s="57"/>
      <c r="BA134" s="57"/>
      <c r="BB134" s="57"/>
    </row>
    <row r="135" customFormat="false" ht="15" hidden="false" customHeight="false" outlineLevel="0" collapsed="false">
      <c r="A135" s="58"/>
      <c r="B135" s="59"/>
      <c r="C135" s="58"/>
      <c r="D135" s="59"/>
      <c r="E135" s="60"/>
      <c r="F135" s="61"/>
      <c r="G135" s="62"/>
      <c r="H135" s="62"/>
      <c r="I135" s="62"/>
      <c r="J135" s="62"/>
      <c r="K135" s="62"/>
      <c r="L135" s="62"/>
      <c r="M135" s="62"/>
      <c r="N135" s="55"/>
      <c r="O135" s="55"/>
      <c r="P135" s="55"/>
      <c r="Q135" s="56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  <c r="AT135" s="57"/>
      <c r="AU135" s="57"/>
      <c r="AV135" s="57"/>
      <c r="AW135" s="57"/>
      <c r="AX135" s="57"/>
      <c r="AY135" s="57"/>
      <c r="AZ135" s="57"/>
      <c r="BA135" s="57"/>
      <c r="BB135" s="57"/>
    </row>
    <row r="136" customFormat="false" ht="15" hidden="false" customHeight="false" outlineLevel="0" collapsed="false">
      <c r="A136" s="42" t="s">
        <v>245</v>
      </c>
      <c r="B136" s="63" t="s">
        <v>33</v>
      </c>
      <c r="C136" s="43"/>
      <c r="D136" s="44"/>
      <c r="E136" s="45"/>
      <c r="F136" s="46"/>
      <c r="G136" s="47"/>
      <c r="H136" s="47"/>
      <c r="I136" s="47"/>
      <c r="J136" s="47"/>
      <c r="K136" s="47"/>
      <c r="L136" s="47"/>
      <c r="M136" s="48"/>
      <c r="N136" s="49" t="e">
        <f aca="false">O136/P$101</f>
        <v>#DIV/0!</v>
      </c>
      <c r="O136" s="17" t="n">
        <f aca="false">SUM(M137:M141)</f>
        <v>0</v>
      </c>
      <c r="P136" s="17" t="n">
        <f aca="false">M136</f>
        <v>0</v>
      </c>
      <c r="Q136" s="40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  <c r="AR136" s="41"/>
      <c r="AS136" s="41"/>
      <c r="AT136" s="41"/>
      <c r="AU136" s="41"/>
      <c r="AV136" s="41"/>
      <c r="AW136" s="41"/>
      <c r="AX136" s="41"/>
      <c r="AY136" s="41"/>
      <c r="AZ136" s="41"/>
      <c r="BA136" s="41"/>
      <c r="BB136" s="41"/>
    </row>
    <row r="137" customFormat="false" ht="57.45" hidden="false" customHeight="false" outlineLevel="0" collapsed="false">
      <c r="A137" s="58" t="s">
        <v>246</v>
      </c>
      <c r="B137" s="79" t="s">
        <v>35</v>
      </c>
      <c r="C137" s="73" t="s">
        <v>36</v>
      </c>
      <c r="D137" s="74" t="s">
        <v>37</v>
      </c>
      <c r="E137" s="75" t="s">
        <v>38</v>
      </c>
      <c r="F137" s="76" t="n">
        <f aca="false">4.5*3+4.5+3</f>
        <v>21</v>
      </c>
      <c r="G137" s="77"/>
      <c r="H137" s="77"/>
      <c r="I137" s="54" t="n">
        <f aca="false">G137+H137</f>
        <v>0</v>
      </c>
      <c r="J137" s="80" t="n">
        <f aca="false">G137*F137</f>
        <v>0</v>
      </c>
      <c r="K137" s="80" t="n">
        <f aca="false">H137*F137</f>
        <v>0</v>
      </c>
      <c r="L137" s="80" t="n">
        <f aca="false">J137+K137</f>
        <v>0</v>
      </c>
      <c r="M137" s="80" t="n">
        <f aca="false">ROUND(L137*(1+$M$4),2)</f>
        <v>0</v>
      </c>
      <c r="N137" s="2"/>
      <c r="O137" s="2"/>
      <c r="P137" s="2"/>
      <c r="Q137" s="3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</row>
    <row r="138" customFormat="false" ht="46.25" hidden="false" customHeight="false" outlineLevel="0" collapsed="false">
      <c r="A138" s="58" t="s">
        <v>247</v>
      </c>
      <c r="B138" s="64" t="s">
        <v>40</v>
      </c>
      <c r="C138" s="58" t="s">
        <v>41</v>
      </c>
      <c r="D138" s="59" t="s">
        <v>42</v>
      </c>
      <c r="E138" s="60" t="s">
        <v>14</v>
      </c>
      <c r="F138" s="61" t="n">
        <v>1</v>
      </c>
      <c r="G138" s="62"/>
      <c r="H138" s="62"/>
      <c r="I138" s="54" t="n">
        <f aca="false">G138+H138</f>
        <v>0</v>
      </c>
      <c r="J138" s="54" t="n">
        <f aca="false">G138*F138</f>
        <v>0</v>
      </c>
      <c r="K138" s="54" t="n">
        <f aca="false">H138*F138</f>
        <v>0</v>
      </c>
      <c r="L138" s="54" t="n">
        <f aca="false">J138+K138</f>
        <v>0</v>
      </c>
      <c r="M138" s="54" t="n">
        <f aca="false">ROUND(L138*(1+$M$4),2)</f>
        <v>0</v>
      </c>
      <c r="N138" s="55"/>
      <c r="O138" s="55"/>
      <c r="P138" s="55"/>
      <c r="Q138" s="56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  <c r="AU138" s="57"/>
      <c r="AV138" s="57"/>
      <c r="AW138" s="57"/>
      <c r="AX138" s="57"/>
      <c r="AY138" s="57"/>
      <c r="AZ138" s="57"/>
      <c r="BA138" s="57"/>
      <c r="BB138" s="57"/>
    </row>
    <row r="139" customFormat="false" ht="57.45" hidden="false" customHeight="false" outlineLevel="0" collapsed="false">
      <c r="A139" s="58" t="s">
        <v>248</v>
      </c>
      <c r="B139" s="64" t="s">
        <v>44</v>
      </c>
      <c r="C139" s="58" t="s">
        <v>45</v>
      </c>
      <c r="D139" s="59" t="s">
        <v>46</v>
      </c>
      <c r="E139" s="60" t="s">
        <v>14</v>
      </c>
      <c r="F139" s="61" t="n">
        <v>3</v>
      </c>
      <c r="G139" s="62"/>
      <c r="H139" s="62"/>
      <c r="I139" s="54" t="n">
        <f aca="false">G139+H139</f>
        <v>0</v>
      </c>
      <c r="J139" s="54" t="n">
        <f aca="false">G139*F139</f>
        <v>0</v>
      </c>
      <c r="K139" s="54" t="n">
        <f aca="false">H139*F139</f>
        <v>0</v>
      </c>
      <c r="L139" s="54" t="n">
        <f aca="false">J139+K139</f>
        <v>0</v>
      </c>
      <c r="M139" s="54" t="n">
        <f aca="false">ROUND(L139*(1+$M$4),2)</f>
        <v>0</v>
      </c>
      <c r="N139" s="55"/>
      <c r="O139" s="55"/>
      <c r="P139" s="55"/>
      <c r="Q139" s="56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  <c r="AX139" s="57"/>
      <c r="AY139" s="57"/>
      <c r="AZ139" s="57"/>
      <c r="BA139" s="57"/>
      <c r="BB139" s="57"/>
    </row>
    <row r="140" customFormat="false" ht="57.45" hidden="false" customHeight="false" outlineLevel="0" collapsed="false">
      <c r="A140" s="58" t="s">
        <v>249</v>
      </c>
      <c r="B140" s="64" t="s">
        <v>52</v>
      </c>
      <c r="C140" s="58" t="s">
        <v>53</v>
      </c>
      <c r="D140" s="59" t="s">
        <v>54</v>
      </c>
      <c r="E140" s="60" t="s">
        <v>38</v>
      </c>
      <c r="F140" s="61" t="n">
        <v>15</v>
      </c>
      <c r="G140" s="62"/>
      <c r="H140" s="62"/>
      <c r="I140" s="54" t="n">
        <f aca="false">G140+H140</f>
        <v>0</v>
      </c>
      <c r="J140" s="54" t="n">
        <f aca="false">G140*F140</f>
        <v>0</v>
      </c>
      <c r="K140" s="54" t="n">
        <f aca="false">H140*F140</f>
        <v>0</v>
      </c>
      <c r="L140" s="54" t="n">
        <f aca="false">J140+K140</f>
        <v>0</v>
      </c>
      <c r="M140" s="54" t="n">
        <f aca="false">ROUND(L140*(1+$M$4),2)</f>
        <v>0</v>
      </c>
      <c r="N140" s="55"/>
      <c r="O140" s="55"/>
      <c r="P140" s="55"/>
      <c r="Q140" s="56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7"/>
      <c r="AS140" s="57"/>
      <c r="AT140" s="57"/>
      <c r="AU140" s="57"/>
      <c r="AV140" s="57"/>
      <c r="AW140" s="57"/>
      <c r="AX140" s="57"/>
      <c r="AY140" s="57"/>
      <c r="AZ140" s="57"/>
      <c r="BA140" s="57"/>
      <c r="BB140" s="57"/>
    </row>
    <row r="141" customFormat="false" ht="35.05" hidden="false" customHeight="false" outlineLevel="0" collapsed="false">
      <c r="A141" s="58" t="s">
        <v>250</v>
      </c>
      <c r="B141" s="64" t="s">
        <v>56</v>
      </c>
      <c r="C141" s="58" t="s">
        <v>57</v>
      </c>
      <c r="D141" s="59" t="s">
        <v>58</v>
      </c>
      <c r="E141" s="60" t="s">
        <v>14</v>
      </c>
      <c r="F141" s="61" t="n">
        <v>27</v>
      </c>
      <c r="G141" s="62"/>
      <c r="H141" s="62"/>
      <c r="I141" s="54" t="n">
        <f aca="false">G141+H141</f>
        <v>0</v>
      </c>
      <c r="J141" s="54" t="n">
        <f aca="false">G141*F141</f>
        <v>0</v>
      </c>
      <c r="K141" s="54" t="n">
        <f aca="false">H141*F141</f>
        <v>0</v>
      </c>
      <c r="L141" s="54" t="n">
        <f aca="false">J141+K141</f>
        <v>0</v>
      </c>
      <c r="M141" s="54" t="n">
        <f aca="false">ROUND(L141*(1+$M$4),2)</f>
        <v>0</v>
      </c>
      <c r="N141" s="55"/>
      <c r="O141" s="55"/>
      <c r="P141" s="55"/>
      <c r="Q141" s="56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7"/>
      <c r="AT141" s="57"/>
      <c r="AU141" s="57"/>
      <c r="AV141" s="57"/>
      <c r="AW141" s="57"/>
      <c r="AX141" s="57"/>
      <c r="AY141" s="57"/>
      <c r="AZ141" s="57"/>
      <c r="BA141" s="57"/>
      <c r="BB141" s="57"/>
    </row>
    <row r="142" customFormat="false" ht="15" hidden="false" customHeight="false" outlineLevel="0" collapsed="false">
      <c r="A142" s="58"/>
      <c r="B142" s="59"/>
      <c r="C142" s="58"/>
      <c r="D142" s="59"/>
      <c r="E142" s="60"/>
      <c r="F142" s="61"/>
      <c r="G142" s="62"/>
      <c r="H142" s="62"/>
      <c r="I142" s="62"/>
      <c r="J142" s="62"/>
      <c r="K142" s="62"/>
      <c r="L142" s="62"/>
      <c r="M142" s="62"/>
      <c r="N142" s="55"/>
      <c r="O142" s="55"/>
      <c r="P142" s="55"/>
      <c r="Q142" s="56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  <c r="AY142" s="57"/>
      <c r="AZ142" s="57"/>
      <c r="BA142" s="57"/>
      <c r="BB142" s="57"/>
    </row>
    <row r="143" customFormat="false" ht="15" hidden="false" customHeight="false" outlineLevel="0" collapsed="false">
      <c r="A143" s="42" t="s">
        <v>251</v>
      </c>
      <c r="B143" s="63" t="s">
        <v>252</v>
      </c>
      <c r="C143" s="43"/>
      <c r="D143" s="44"/>
      <c r="E143" s="45"/>
      <c r="F143" s="46"/>
      <c r="G143" s="47"/>
      <c r="H143" s="47"/>
      <c r="I143" s="47"/>
      <c r="J143" s="47"/>
      <c r="K143" s="47"/>
      <c r="L143" s="47"/>
      <c r="M143" s="48"/>
      <c r="N143" s="49" t="e">
        <f aca="false">O143/P$101</f>
        <v>#DIV/0!</v>
      </c>
      <c r="O143" s="17" t="n">
        <f aca="false">SUM(M144:M146)</f>
        <v>0</v>
      </c>
      <c r="P143" s="17" t="n">
        <f aca="false">M143</f>
        <v>0</v>
      </c>
      <c r="Q143" s="40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</row>
    <row r="144" customFormat="false" ht="46.25" hidden="false" customHeight="false" outlineLevel="0" collapsed="false">
      <c r="A144" s="58" t="s">
        <v>253</v>
      </c>
      <c r="B144" s="59" t="s">
        <v>254</v>
      </c>
      <c r="C144" s="58" t="str">
        <f aca="false">COMPOSIÇÕES!A46</f>
        <v>COMP.05</v>
      </c>
      <c r="D144" s="59" t="str">
        <f aca="false">COMPOSIÇÕES!B46</f>
        <v>REMOÇÃO E REINTALAÇÃO DE CUBA DE EMBUTIR RETANGULAR DE AÇO INOXIDÁVEL, 40 X 34 X 14 CM - INCLUSIVE REINSTALAÇÃO HIDRÁULICA E TROCA DE SIFÃO</v>
      </c>
      <c r="E144" s="60" t="s">
        <v>14</v>
      </c>
      <c r="F144" s="61" t="n">
        <v>3</v>
      </c>
      <c r="G144" s="62"/>
      <c r="H144" s="62"/>
      <c r="I144" s="54" t="n">
        <f aca="false">G144+H144</f>
        <v>0</v>
      </c>
      <c r="J144" s="54" t="n">
        <f aca="false">G144*F144</f>
        <v>0</v>
      </c>
      <c r="K144" s="54" t="n">
        <f aca="false">H144*F144</f>
        <v>0</v>
      </c>
      <c r="L144" s="54" t="n">
        <f aca="false">J144+K144</f>
        <v>0</v>
      </c>
      <c r="M144" s="54" t="n">
        <f aca="false">ROUND(L144*(1+$M$4),2)</f>
        <v>0</v>
      </c>
      <c r="N144" s="55"/>
      <c r="O144" s="55"/>
      <c r="P144" s="55"/>
      <c r="Q144" s="56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57"/>
      <c r="AP144" s="57"/>
      <c r="AQ144" s="57"/>
      <c r="AR144" s="57"/>
      <c r="AS144" s="57"/>
      <c r="AT144" s="57"/>
      <c r="AU144" s="57"/>
      <c r="AV144" s="57"/>
      <c r="AW144" s="57"/>
      <c r="AX144" s="57"/>
      <c r="AY144" s="57"/>
      <c r="AZ144" s="57"/>
      <c r="BA144" s="57"/>
      <c r="BB144" s="57"/>
    </row>
    <row r="145" customFormat="false" ht="46.25" hidden="false" customHeight="false" outlineLevel="0" collapsed="false">
      <c r="A145" s="58" t="s">
        <v>255</v>
      </c>
      <c r="B145" s="59" t="s">
        <v>256</v>
      </c>
      <c r="C145" s="58" t="s">
        <v>257</v>
      </c>
      <c r="D145" s="59" t="s">
        <v>258</v>
      </c>
      <c r="E145" s="60" t="s">
        <v>38</v>
      </c>
      <c r="F145" s="61" t="n">
        <f aca="false">3*3</f>
        <v>9</v>
      </c>
      <c r="G145" s="62"/>
      <c r="H145" s="62"/>
      <c r="I145" s="54" t="n">
        <f aca="false">G145+H145</f>
        <v>0</v>
      </c>
      <c r="J145" s="54" t="n">
        <f aca="false">G145*F145</f>
        <v>0</v>
      </c>
      <c r="K145" s="54" t="n">
        <f aca="false">H145*F145</f>
        <v>0</v>
      </c>
      <c r="L145" s="54" t="n">
        <f aca="false">J145+K145</f>
        <v>0</v>
      </c>
      <c r="M145" s="54" t="n">
        <f aca="false">ROUND(L145*(1+$M$4),2)</f>
        <v>0</v>
      </c>
      <c r="N145" s="55"/>
      <c r="O145" s="55"/>
      <c r="P145" s="55"/>
      <c r="Q145" s="56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  <c r="AT145" s="57"/>
      <c r="AU145" s="57"/>
      <c r="AV145" s="57"/>
      <c r="AW145" s="57"/>
      <c r="AX145" s="57"/>
      <c r="AY145" s="57"/>
      <c r="AZ145" s="57"/>
      <c r="BA145" s="57"/>
      <c r="BB145" s="57"/>
    </row>
    <row r="146" customFormat="false" ht="46.25" hidden="false" customHeight="false" outlineLevel="0" collapsed="false">
      <c r="A146" s="58" t="s">
        <v>259</v>
      </c>
      <c r="B146" s="59" t="s">
        <v>260</v>
      </c>
      <c r="C146" s="58" t="s">
        <v>261</v>
      </c>
      <c r="D146" s="59" t="s">
        <v>262</v>
      </c>
      <c r="E146" s="60" t="s">
        <v>14</v>
      </c>
      <c r="F146" s="61" t="n">
        <v>3</v>
      </c>
      <c r="G146" s="62"/>
      <c r="H146" s="62"/>
      <c r="I146" s="54" t="n">
        <f aca="false">G146+H146</f>
        <v>0</v>
      </c>
      <c r="J146" s="54" t="n">
        <f aca="false">G146*F146</f>
        <v>0</v>
      </c>
      <c r="K146" s="54" t="n">
        <f aca="false">H146*F146</f>
        <v>0</v>
      </c>
      <c r="L146" s="54" t="n">
        <f aca="false">J146+K146</f>
        <v>0</v>
      </c>
      <c r="M146" s="54" t="n">
        <f aca="false">ROUND(L146*(1+$M$4),2)</f>
        <v>0</v>
      </c>
      <c r="N146" s="55"/>
      <c r="O146" s="55"/>
      <c r="P146" s="55"/>
      <c r="Q146" s="56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  <c r="AT146" s="57"/>
      <c r="AU146" s="57"/>
      <c r="AV146" s="57"/>
      <c r="AW146" s="57"/>
      <c r="AX146" s="57"/>
      <c r="AY146" s="57"/>
      <c r="AZ146" s="57"/>
      <c r="BA146" s="57"/>
      <c r="BB146" s="57"/>
    </row>
    <row r="147" customFormat="false" ht="15" hidden="false" customHeight="false" outlineLevel="0" collapsed="false">
      <c r="A147" s="58"/>
      <c r="B147" s="59"/>
      <c r="C147" s="58"/>
      <c r="D147" s="59"/>
      <c r="E147" s="60"/>
      <c r="F147" s="61"/>
      <c r="G147" s="62"/>
      <c r="H147" s="62"/>
      <c r="I147" s="62"/>
      <c r="J147" s="62"/>
      <c r="K147" s="62"/>
      <c r="L147" s="62"/>
      <c r="M147" s="62"/>
      <c r="N147" s="55"/>
      <c r="O147" s="55"/>
      <c r="P147" s="55"/>
      <c r="Q147" s="56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  <c r="AT147" s="57"/>
      <c r="AU147" s="57"/>
      <c r="AV147" s="57"/>
      <c r="AW147" s="57"/>
      <c r="AX147" s="57"/>
      <c r="AY147" s="57"/>
      <c r="AZ147" s="57"/>
      <c r="BA147" s="57"/>
      <c r="BB147" s="57"/>
    </row>
    <row r="148" customFormat="false" ht="15" hidden="false" customHeight="false" outlineLevel="0" collapsed="false">
      <c r="A148" s="31" t="s">
        <v>263</v>
      </c>
      <c r="B148" s="32" t="s">
        <v>264</v>
      </c>
      <c r="C148" s="33"/>
      <c r="D148" s="34"/>
      <c r="E148" s="35"/>
      <c r="F148" s="36"/>
      <c r="G148" s="37"/>
      <c r="H148" s="37"/>
      <c r="I148" s="38"/>
      <c r="J148" s="39" t="n">
        <f aca="false">SUM(J149:J160)</f>
        <v>0</v>
      </c>
      <c r="K148" s="39" t="n">
        <f aca="false">SUM(K149:K160)</f>
        <v>0</v>
      </c>
      <c r="L148" s="39" t="n">
        <f aca="false">SUM(L149:L160)</f>
        <v>0</v>
      </c>
      <c r="M148" s="39" t="n">
        <f aca="false">SUM(M149:M160)</f>
        <v>0</v>
      </c>
      <c r="N148" s="17"/>
      <c r="O148" s="17"/>
      <c r="P148" s="17" t="n">
        <f aca="false">M148</f>
        <v>0</v>
      </c>
      <c r="Q148" s="40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  <c r="AS148" s="41"/>
      <c r="AT148" s="41"/>
      <c r="AU148" s="41"/>
      <c r="AV148" s="41"/>
      <c r="AW148" s="41"/>
      <c r="AX148" s="41"/>
      <c r="AY148" s="41"/>
      <c r="AZ148" s="41"/>
      <c r="BA148" s="41"/>
      <c r="BB148" s="41"/>
    </row>
    <row r="149" customFormat="false" ht="15" hidden="false" customHeight="false" outlineLevel="0" collapsed="false">
      <c r="A149" s="42" t="s">
        <v>265</v>
      </c>
      <c r="B149" s="63" t="s">
        <v>199</v>
      </c>
      <c r="C149" s="43"/>
      <c r="D149" s="44"/>
      <c r="E149" s="45"/>
      <c r="F149" s="46"/>
      <c r="G149" s="47"/>
      <c r="H149" s="47"/>
      <c r="I149" s="47"/>
      <c r="J149" s="47"/>
      <c r="K149" s="47"/>
      <c r="L149" s="47"/>
      <c r="M149" s="48"/>
      <c r="N149" s="49" t="e">
        <f aca="false">O149/P$148</f>
        <v>#DIV/0!</v>
      </c>
      <c r="O149" s="17" t="n">
        <f aca="false">SUM(M150)</f>
        <v>0</v>
      </c>
      <c r="P149" s="17" t="n">
        <f aca="false">M149</f>
        <v>0</v>
      </c>
      <c r="Q149" s="40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</row>
    <row r="150" customFormat="false" ht="46.25" hidden="false" customHeight="false" outlineLevel="0" collapsed="false">
      <c r="A150" s="58" t="s">
        <v>266</v>
      </c>
      <c r="B150" s="59" t="s">
        <v>201</v>
      </c>
      <c r="C150" s="58" t="s">
        <v>103</v>
      </c>
      <c r="D150" s="59" t="s">
        <v>104</v>
      </c>
      <c r="E150" s="60" t="s">
        <v>64</v>
      </c>
      <c r="F150" s="61" t="n">
        <v>23.94</v>
      </c>
      <c r="G150" s="62"/>
      <c r="H150" s="62"/>
      <c r="I150" s="54" t="n">
        <f aca="false">G150+H150</f>
        <v>0</v>
      </c>
      <c r="J150" s="62" t="n">
        <f aca="false">G150*F150</f>
        <v>0</v>
      </c>
      <c r="K150" s="62" t="n">
        <f aca="false">H150*F150</f>
        <v>0</v>
      </c>
      <c r="L150" s="62" t="n">
        <f aca="false">I150*F150</f>
        <v>0</v>
      </c>
      <c r="M150" s="62" t="n">
        <f aca="false">ROUND(L150*(1+$M$4),2)</f>
        <v>0</v>
      </c>
      <c r="N150" s="55"/>
      <c r="O150" s="55"/>
      <c r="P150" s="55"/>
      <c r="Q150" s="56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57"/>
      <c r="AL150" s="57"/>
      <c r="AM150" s="57"/>
      <c r="AN150" s="57"/>
      <c r="AO150" s="57"/>
      <c r="AP150" s="57"/>
      <c r="AQ150" s="57"/>
      <c r="AR150" s="57"/>
      <c r="AS150" s="57"/>
      <c r="AT150" s="57"/>
      <c r="AU150" s="57"/>
      <c r="AV150" s="57"/>
      <c r="AW150" s="57"/>
      <c r="AX150" s="57"/>
      <c r="AY150" s="57"/>
      <c r="AZ150" s="57"/>
      <c r="BA150" s="57"/>
      <c r="BB150" s="57"/>
    </row>
    <row r="151" customFormat="false" ht="15" hidden="false" customHeight="false" outlineLevel="0" collapsed="false">
      <c r="A151" s="58"/>
      <c r="B151" s="59"/>
      <c r="C151" s="58"/>
      <c r="D151" s="59"/>
      <c r="E151" s="60"/>
      <c r="F151" s="61"/>
      <c r="G151" s="62"/>
      <c r="H151" s="62"/>
      <c r="I151" s="62"/>
      <c r="J151" s="62"/>
      <c r="K151" s="62"/>
      <c r="L151" s="62"/>
      <c r="M151" s="62"/>
      <c r="N151" s="55"/>
      <c r="O151" s="55"/>
      <c r="P151" s="55"/>
      <c r="Q151" s="56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7"/>
      <c r="AL151" s="57"/>
      <c r="AM151" s="57"/>
      <c r="AN151" s="57"/>
      <c r="AO151" s="57"/>
      <c r="AP151" s="57"/>
      <c r="AQ151" s="57"/>
      <c r="AR151" s="57"/>
      <c r="AS151" s="57"/>
      <c r="AT151" s="57"/>
      <c r="AU151" s="57"/>
      <c r="AV151" s="57"/>
      <c r="AW151" s="57"/>
      <c r="AX151" s="57"/>
      <c r="AY151" s="57"/>
      <c r="AZ151" s="57"/>
      <c r="BA151" s="57"/>
      <c r="BB151" s="57"/>
    </row>
    <row r="152" customFormat="false" ht="15" hidden="false" customHeight="false" outlineLevel="0" collapsed="false">
      <c r="A152" s="42" t="s">
        <v>267</v>
      </c>
      <c r="B152" s="63" t="s">
        <v>225</v>
      </c>
      <c r="C152" s="43"/>
      <c r="D152" s="44"/>
      <c r="E152" s="45"/>
      <c r="F152" s="46"/>
      <c r="G152" s="47"/>
      <c r="H152" s="47"/>
      <c r="I152" s="47"/>
      <c r="J152" s="47"/>
      <c r="K152" s="47"/>
      <c r="L152" s="47"/>
      <c r="M152" s="48"/>
      <c r="N152" s="49" t="e">
        <f aca="false">O152/P$148</f>
        <v>#DIV/0!</v>
      </c>
      <c r="O152" s="17" t="n">
        <f aca="false">SUM(M153:M155)</f>
        <v>0</v>
      </c>
      <c r="P152" s="17" t="n">
        <f aca="false">M152</f>
        <v>0</v>
      </c>
      <c r="Q152" s="40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</row>
    <row r="153" customFormat="false" ht="35.05" hidden="false" customHeight="false" outlineLevel="0" collapsed="false">
      <c r="A153" s="58" t="s">
        <v>268</v>
      </c>
      <c r="B153" s="59" t="s">
        <v>227</v>
      </c>
      <c r="C153" s="58" t="s">
        <v>228</v>
      </c>
      <c r="D153" s="59" t="s">
        <v>229</v>
      </c>
      <c r="E153" s="60" t="s">
        <v>64</v>
      </c>
      <c r="F153" s="61" t="n">
        <f aca="false">(7.7*2+9.4*2)*0.7</f>
        <v>23.94</v>
      </c>
      <c r="G153" s="62"/>
      <c r="H153" s="62"/>
      <c r="I153" s="54" t="n">
        <f aca="false">G153+H153</f>
        <v>0</v>
      </c>
      <c r="J153" s="62" t="n">
        <f aca="false">G153*F153</f>
        <v>0</v>
      </c>
      <c r="K153" s="62" t="n">
        <f aca="false">H153*F153</f>
        <v>0</v>
      </c>
      <c r="L153" s="62" t="n">
        <f aca="false">J153+K153</f>
        <v>0</v>
      </c>
      <c r="M153" s="62" t="n">
        <f aca="false">ROUND(L153*(1+$M$4),2)</f>
        <v>0</v>
      </c>
      <c r="N153" s="55"/>
      <c r="O153" s="55"/>
      <c r="P153" s="55"/>
      <c r="Q153" s="56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7"/>
      <c r="AL153" s="57"/>
      <c r="AM153" s="57"/>
      <c r="AN153" s="57"/>
      <c r="AO153" s="57"/>
      <c r="AP153" s="57"/>
      <c r="AQ153" s="57"/>
      <c r="AR153" s="57"/>
      <c r="AS153" s="57"/>
      <c r="AT153" s="57"/>
      <c r="AU153" s="57"/>
      <c r="AV153" s="57"/>
      <c r="AW153" s="57"/>
      <c r="AX153" s="57"/>
      <c r="AY153" s="57"/>
      <c r="AZ153" s="57"/>
      <c r="BA153" s="57"/>
      <c r="BB153" s="57"/>
    </row>
    <row r="154" customFormat="false" ht="57.45" hidden="false" customHeight="false" outlineLevel="0" collapsed="false">
      <c r="A154" s="58" t="s">
        <v>269</v>
      </c>
      <c r="B154" s="59" t="s">
        <v>231</v>
      </c>
      <c r="C154" s="58" t="s">
        <v>117</v>
      </c>
      <c r="D154" s="59" t="s">
        <v>118</v>
      </c>
      <c r="E154" s="60" t="s">
        <v>64</v>
      </c>
      <c r="F154" s="61" t="n">
        <f aca="false">34.2*0.4</f>
        <v>13.68</v>
      </c>
      <c r="G154" s="62"/>
      <c r="H154" s="62"/>
      <c r="I154" s="54" t="n">
        <f aca="false">G154+H154</f>
        <v>0</v>
      </c>
      <c r="J154" s="62" t="n">
        <f aca="false">G154*F154</f>
        <v>0</v>
      </c>
      <c r="K154" s="62" t="n">
        <f aca="false">H154*F154</f>
        <v>0</v>
      </c>
      <c r="L154" s="62" t="n">
        <f aca="false">J154+K154</f>
        <v>0</v>
      </c>
      <c r="M154" s="62" t="n">
        <f aca="false">ROUND(L154*(1+$M$4),2)</f>
        <v>0</v>
      </c>
      <c r="N154" s="55"/>
      <c r="O154" s="55"/>
      <c r="P154" s="55"/>
      <c r="Q154" s="56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7"/>
      <c r="AL154" s="57"/>
      <c r="AM154" s="57"/>
      <c r="AN154" s="57"/>
      <c r="AO154" s="57"/>
      <c r="AP154" s="57"/>
      <c r="AQ154" s="57"/>
      <c r="AR154" s="57"/>
      <c r="AS154" s="57"/>
      <c r="AT154" s="57"/>
      <c r="AU154" s="57"/>
      <c r="AV154" s="57"/>
      <c r="AW154" s="57"/>
      <c r="AX154" s="57"/>
      <c r="AY154" s="57"/>
      <c r="AZ154" s="57"/>
      <c r="BA154" s="57"/>
      <c r="BB154" s="57"/>
    </row>
    <row r="155" customFormat="false" ht="46.25" hidden="false" customHeight="false" outlineLevel="0" collapsed="false">
      <c r="A155" s="58" t="s">
        <v>270</v>
      </c>
      <c r="B155" s="59" t="s">
        <v>233</v>
      </c>
      <c r="C155" s="58" t="s">
        <v>133</v>
      </c>
      <c r="D155" s="72" t="s">
        <v>134</v>
      </c>
      <c r="E155" s="60" t="s">
        <v>64</v>
      </c>
      <c r="F155" s="61" t="n">
        <f aca="false">34.2*0.07+34.2*0.4</f>
        <v>16.074</v>
      </c>
      <c r="G155" s="62"/>
      <c r="H155" s="62"/>
      <c r="I155" s="54" t="n">
        <f aca="false">G155+H155</f>
        <v>0</v>
      </c>
      <c r="J155" s="62" t="n">
        <f aca="false">G155*F155</f>
        <v>0</v>
      </c>
      <c r="K155" s="62" t="n">
        <f aca="false">H155*F155</f>
        <v>0</v>
      </c>
      <c r="L155" s="62" t="n">
        <f aca="false">J155+K155</f>
        <v>0</v>
      </c>
      <c r="M155" s="62" t="n">
        <f aca="false">ROUND(L155*(1+$M$4),2)</f>
        <v>0</v>
      </c>
      <c r="N155" s="55"/>
      <c r="O155" s="55"/>
      <c r="P155" s="55"/>
      <c r="Q155" s="56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  <c r="AT155" s="57"/>
      <c r="AU155" s="57"/>
      <c r="AV155" s="57"/>
      <c r="AW155" s="57"/>
      <c r="AX155" s="57"/>
      <c r="AY155" s="57"/>
      <c r="AZ155" s="57"/>
      <c r="BA155" s="57"/>
      <c r="BB155" s="57"/>
    </row>
    <row r="156" customFormat="false" ht="15" hidden="false" customHeight="false" outlineLevel="0" collapsed="false">
      <c r="A156" s="58"/>
      <c r="B156" s="59"/>
      <c r="C156" s="58"/>
      <c r="D156" s="59"/>
      <c r="E156" s="60"/>
      <c r="F156" s="61"/>
      <c r="G156" s="62"/>
      <c r="H156" s="62"/>
      <c r="I156" s="62"/>
      <c r="J156" s="62"/>
      <c r="K156" s="62"/>
      <c r="L156" s="62"/>
      <c r="M156" s="62"/>
      <c r="N156" s="55"/>
      <c r="O156" s="55"/>
      <c r="P156" s="55"/>
      <c r="Q156" s="56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7"/>
      <c r="AL156" s="57"/>
      <c r="AM156" s="57"/>
      <c r="AN156" s="57"/>
      <c r="AO156" s="57"/>
      <c r="AP156" s="57"/>
      <c r="AQ156" s="57"/>
      <c r="AR156" s="57"/>
      <c r="AS156" s="57"/>
      <c r="AT156" s="57"/>
      <c r="AU156" s="57"/>
      <c r="AV156" s="57"/>
      <c r="AW156" s="57"/>
      <c r="AX156" s="57"/>
      <c r="AY156" s="57"/>
      <c r="AZ156" s="57"/>
      <c r="BA156" s="57"/>
      <c r="BB156" s="57"/>
    </row>
    <row r="157" customFormat="false" ht="15" hidden="false" customHeight="false" outlineLevel="0" collapsed="false">
      <c r="A157" s="42" t="s">
        <v>271</v>
      </c>
      <c r="B157" s="63" t="s">
        <v>235</v>
      </c>
      <c r="C157" s="43"/>
      <c r="D157" s="44"/>
      <c r="E157" s="45"/>
      <c r="F157" s="46"/>
      <c r="G157" s="47"/>
      <c r="H157" s="47"/>
      <c r="I157" s="47"/>
      <c r="J157" s="47"/>
      <c r="K157" s="47"/>
      <c r="L157" s="47"/>
      <c r="M157" s="48"/>
      <c r="N157" s="49" t="e">
        <f aca="false">O157/P$148</f>
        <v>#DIV/0!</v>
      </c>
      <c r="O157" s="17" t="n">
        <f aca="false">SUM(M158:M160)</f>
        <v>0</v>
      </c>
      <c r="P157" s="17" t="n">
        <f aca="false">M157</f>
        <v>0</v>
      </c>
      <c r="Q157" s="40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</row>
    <row r="158" customFormat="false" ht="23.85" hidden="false" customHeight="false" outlineLevel="0" collapsed="false">
      <c r="A158" s="58" t="s">
        <v>272</v>
      </c>
      <c r="B158" s="59" t="s">
        <v>237</v>
      </c>
      <c r="C158" s="58" t="str">
        <f aca="false">COMPOSIÇÕES!A19</f>
        <v>COMP.02</v>
      </c>
      <c r="D158" s="59" t="str">
        <f aca="false">COMPOSIÇÕES!B19</f>
        <v>LIXAMENTO MANUAL DE PAREDE PARA REMOÇÃO DE PINTURA EXISTENTE</v>
      </c>
      <c r="E158" s="60" t="s">
        <v>64</v>
      </c>
      <c r="F158" s="61" t="n">
        <f aca="false">34.2*3</f>
        <v>102.6</v>
      </c>
      <c r="G158" s="62"/>
      <c r="H158" s="62"/>
      <c r="I158" s="54" t="n">
        <f aca="false">G158+H158</f>
        <v>0</v>
      </c>
      <c r="J158" s="62" t="n">
        <f aca="false">G158*F158</f>
        <v>0</v>
      </c>
      <c r="K158" s="62" t="n">
        <f aca="false">H158*F158</f>
        <v>0</v>
      </c>
      <c r="L158" s="62" t="n">
        <f aca="false">J158+K158</f>
        <v>0</v>
      </c>
      <c r="M158" s="62" t="n">
        <f aca="false">ROUND(L158*(1+$M$4),2)</f>
        <v>0</v>
      </c>
      <c r="N158" s="55"/>
      <c r="O158" s="55"/>
      <c r="P158" s="55"/>
      <c r="Q158" s="56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7"/>
      <c r="AL158" s="57"/>
      <c r="AM158" s="57"/>
      <c r="AN158" s="57"/>
      <c r="AO158" s="57"/>
      <c r="AP158" s="57"/>
      <c r="AQ158" s="57"/>
      <c r="AR158" s="57"/>
      <c r="AS158" s="57"/>
      <c r="AT158" s="57"/>
      <c r="AU158" s="57"/>
      <c r="AV158" s="57"/>
      <c r="AW158" s="57"/>
      <c r="AX158" s="57"/>
      <c r="AY158" s="57"/>
      <c r="AZ158" s="57"/>
      <c r="BA158" s="57"/>
      <c r="BB158" s="57"/>
    </row>
    <row r="159" customFormat="false" ht="46.25" hidden="false" customHeight="false" outlineLevel="0" collapsed="false">
      <c r="A159" s="58" t="s">
        <v>273</v>
      </c>
      <c r="B159" s="59" t="s">
        <v>239</v>
      </c>
      <c r="C159" s="58" t="s">
        <v>71</v>
      </c>
      <c r="D159" s="59" t="s">
        <v>240</v>
      </c>
      <c r="E159" s="60" t="s">
        <v>64</v>
      </c>
      <c r="F159" s="61" t="n">
        <f aca="false">F158</f>
        <v>102.6</v>
      </c>
      <c r="G159" s="62"/>
      <c r="H159" s="62"/>
      <c r="I159" s="54" t="n">
        <f aca="false">G159+H159</f>
        <v>0</v>
      </c>
      <c r="J159" s="62" t="n">
        <f aca="false">G159*F159</f>
        <v>0</v>
      </c>
      <c r="K159" s="62" t="n">
        <f aca="false">H159*F159</f>
        <v>0</v>
      </c>
      <c r="L159" s="62" t="n">
        <f aca="false">J159+K159</f>
        <v>0</v>
      </c>
      <c r="M159" s="62" t="n">
        <f aca="false">ROUND(L159*(1+$M$4),2)</f>
        <v>0</v>
      </c>
      <c r="N159" s="55"/>
      <c r="O159" s="55"/>
      <c r="P159" s="55"/>
      <c r="Q159" s="56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  <c r="AY159" s="57"/>
      <c r="AZ159" s="57"/>
      <c r="BA159" s="57"/>
      <c r="BB159" s="57"/>
    </row>
    <row r="160" customFormat="false" ht="46.25" hidden="false" customHeight="false" outlineLevel="0" collapsed="false">
      <c r="A160" s="58" t="s">
        <v>274</v>
      </c>
      <c r="B160" s="59" t="s">
        <v>242</v>
      </c>
      <c r="C160" s="58" t="s">
        <v>243</v>
      </c>
      <c r="D160" s="59" t="s">
        <v>244</v>
      </c>
      <c r="E160" s="60" t="s">
        <v>64</v>
      </c>
      <c r="F160" s="61" t="n">
        <f aca="false">F159</f>
        <v>102.6</v>
      </c>
      <c r="G160" s="62"/>
      <c r="H160" s="62"/>
      <c r="I160" s="54" t="n">
        <f aca="false">G160+H160</f>
        <v>0</v>
      </c>
      <c r="J160" s="62" t="n">
        <f aca="false">G160*F160</f>
        <v>0</v>
      </c>
      <c r="K160" s="62" t="n">
        <f aca="false">H160*F160</f>
        <v>0</v>
      </c>
      <c r="L160" s="62" t="n">
        <f aca="false">J160+K160</f>
        <v>0</v>
      </c>
      <c r="M160" s="62" t="n">
        <f aca="false">ROUND(L160*(1+$M$4),2)</f>
        <v>0</v>
      </c>
      <c r="N160" s="55"/>
      <c r="O160" s="55"/>
      <c r="P160" s="55"/>
      <c r="Q160" s="56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A160" s="57"/>
      <c r="BB160" s="57"/>
    </row>
    <row r="161" customFormat="false" ht="15" hidden="false" customHeight="false" outlineLevel="0" collapsed="false">
      <c r="A161" s="58"/>
      <c r="B161" s="59"/>
      <c r="C161" s="58"/>
      <c r="D161" s="59"/>
      <c r="E161" s="60"/>
      <c r="F161" s="61"/>
      <c r="G161" s="62"/>
      <c r="H161" s="62"/>
      <c r="I161" s="62"/>
      <c r="J161" s="62"/>
      <c r="K161" s="62"/>
      <c r="L161" s="62"/>
      <c r="M161" s="62"/>
      <c r="N161" s="55"/>
      <c r="O161" s="55"/>
      <c r="P161" s="55"/>
      <c r="Q161" s="56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  <c r="AX161" s="57"/>
      <c r="AY161" s="57"/>
      <c r="AZ161" s="57"/>
      <c r="BA161" s="57"/>
      <c r="BB161" s="57"/>
    </row>
    <row r="162" customFormat="false" ht="15" hidden="false" customHeight="false" outlineLevel="0" collapsed="false">
      <c r="A162" s="31" t="s">
        <v>275</v>
      </c>
      <c r="B162" s="32" t="s">
        <v>276</v>
      </c>
      <c r="C162" s="33"/>
      <c r="D162" s="34"/>
      <c r="E162" s="35"/>
      <c r="F162" s="36"/>
      <c r="G162" s="37"/>
      <c r="H162" s="37"/>
      <c r="I162" s="38"/>
      <c r="J162" s="39" t="n">
        <f aca="false">SUM(J163:J195)</f>
        <v>0</v>
      </c>
      <c r="K162" s="39" t="n">
        <f aca="false">SUM(K163:K195)</f>
        <v>0</v>
      </c>
      <c r="L162" s="39" t="n">
        <f aca="false">SUM(L163:L195)</f>
        <v>0</v>
      </c>
      <c r="M162" s="39" t="n">
        <f aca="false">SUM(M163:M195)</f>
        <v>0</v>
      </c>
      <c r="N162" s="17"/>
      <c r="O162" s="17"/>
      <c r="P162" s="17" t="n">
        <f aca="false">M162</f>
        <v>0</v>
      </c>
      <c r="Q162" s="40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  <c r="AR162" s="41"/>
      <c r="AS162" s="41"/>
      <c r="AT162" s="41"/>
      <c r="AU162" s="41"/>
      <c r="AV162" s="41"/>
      <c r="AW162" s="41"/>
      <c r="AX162" s="41"/>
      <c r="AY162" s="41"/>
      <c r="AZ162" s="41"/>
      <c r="BA162" s="41"/>
      <c r="BB162" s="41"/>
    </row>
    <row r="163" customFormat="false" ht="15" hidden="false" customHeight="false" outlineLevel="0" collapsed="false">
      <c r="A163" s="42" t="s">
        <v>277</v>
      </c>
      <c r="B163" s="63" t="s">
        <v>278</v>
      </c>
      <c r="C163" s="43"/>
      <c r="D163" s="44"/>
      <c r="E163" s="45"/>
      <c r="F163" s="46"/>
      <c r="G163" s="47"/>
      <c r="H163" s="47"/>
      <c r="I163" s="47"/>
      <c r="J163" s="47"/>
      <c r="K163" s="47"/>
      <c r="L163" s="47"/>
      <c r="M163" s="48"/>
      <c r="N163" s="49" t="e">
        <f aca="false">O163/P$162</f>
        <v>#DIV/0!</v>
      </c>
      <c r="O163" s="17" t="n">
        <f aca="false">SUM(M164:M165)</f>
        <v>0</v>
      </c>
      <c r="P163" s="17" t="n">
        <f aca="false">M163</f>
        <v>0</v>
      </c>
      <c r="Q163" s="40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  <c r="AS163" s="41"/>
      <c r="AT163" s="41"/>
      <c r="AU163" s="41"/>
      <c r="AV163" s="41"/>
      <c r="AW163" s="41"/>
      <c r="AX163" s="41"/>
      <c r="AY163" s="41"/>
      <c r="AZ163" s="41"/>
      <c r="BA163" s="41"/>
      <c r="BB163" s="41"/>
    </row>
    <row r="164" customFormat="false" ht="68.65" hidden="false" customHeight="false" outlineLevel="0" collapsed="false">
      <c r="A164" s="58" t="s">
        <v>279</v>
      </c>
      <c r="B164" s="59" t="s">
        <v>278</v>
      </c>
      <c r="C164" s="58" t="s">
        <v>280</v>
      </c>
      <c r="D164" s="59" t="s">
        <v>281</v>
      </c>
      <c r="E164" s="60" t="s">
        <v>64</v>
      </c>
      <c r="F164" s="61" t="n">
        <f aca="false">(4.25*2+5.75+2.24+2)*3-(0.8*2.1)*4</f>
        <v>48.75</v>
      </c>
      <c r="G164" s="62"/>
      <c r="H164" s="62"/>
      <c r="I164" s="54" t="n">
        <f aca="false">G164+H164</f>
        <v>0</v>
      </c>
      <c r="J164" s="62" t="n">
        <f aca="false">G164*F164</f>
        <v>0</v>
      </c>
      <c r="K164" s="62" t="n">
        <f aca="false">H164*F164</f>
        <v>0</v>
      </c>
      <c r="L164" s="62" t="n">
        <f aca="false">I164*F164</f>
        <v>0</v>
      </c>
      <c r="M164" s="62" t="n">
        <f aca="false">ROUND(L164*(1+$M$4),2)</f>
        <v>0</v>
      </c>
      <c r="N164" s="55"/>
      <c r="O164" s="55"/>
      <c r="P164" s="55"/>
      <c r="Q164" s="56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7"/>
      <c r="AL164" s="57"/>
      <c r="AM164" s="57"/>
      <c r="AN164" s="57"/>
      <c r="AO164" s="57"/>
      <c r="AP164" s="57"/>
      <c r="AQ164" s="57"/>
      <c r="AR164" s="57"/>
      <c r="AS164" s="57"/>
      <c r="AT164" s="57"/>
      <c r="AU164" s="57"/>
      <c r="AV164" s="57"/>
      <c r="AW164" s="57"/>
      <c r="AX164" s="57"/>
      <c r="AY164" s="57"/>
      <c r="AZ164" s="57"/>
      <c r="BA164" s="57"/>
      <c r="BB164" s="57"/>
    </row>
    <row r="165" customFormat="false" ht="23.85" hidden="false" customHeight="false" outlineLevel="0" collapsed="false">
      <c r="A165" s="58" t="s">
        <v>282</v>
      </c>
      <c r="B165" s="59" t="s">
        <v>283</v>
      </c>
      <c r="C165" s="58" t="s">
        <v>284</v>
      </c>
      <c r="D165" s="72" t="s">
        <v>285</v>
      </c>
      <c r="E165" s="60" t="s">
        <v>64</v>
      </c>
      <c r="F165" s="61" t="n">
        <f aca="false">(4.25*2+5.75+2.24+2)*3-(0.8*2.1)*4</f>
        <v>48.75</v>
      </c>
      <c r="G165" s="62"/>
      <c r="H165" s="62"/>
      <c r="I165" s="54" t="n">
        <f aca="false">G165+H165</f>
        <v>0</v>
      </c>
      <c r="J165" s="62" t="n">
        <f aca="false">G165*F165</f>
        <v>0</v>
      </c>
      <c r="K165" s="62" t="n">
        <f aca="false">H165*F165</f>
        <v>0</v>
      </c>
      <c r="L165" s="62" t="n">
        <f aca="false">I165*F165</f>
        <v>0</v>
      </c>
      <c r="M165" s="62" t="n">
        <f aca="false">ROUND(L165*(1+$M$4),2)</f>
        <v>0</v>
      </c>
      <c r="N165" s="55"/>
      <c r="O165" s="55"/>
      <c r="P165" s="55"/>
      <c r="Q165" s="56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7"/>
      <c r="AL165" s="57"/>
      <c r="AM165" s="57"/>
      <c r="AN165" s="57"/>
      <c r="AO165" s="57"/>
      <c r="AP165" s="57"/>
      <c r="AQ165" s="57"/>
      <c r="AR165" s="57"/>
      <c r="AS165" s="57"/>
      <c r="AT165" s="57"/>
      <c r="AU165" s="57"/>
      <c r="AV165" s="57"/>
      <c r="AW165" s="57"/>
      <c r="AX165" s="57"/>
      <c r="AY165" s="57"/>
      <c r="AZ165" s="57"/>
      <c r="BA165" s="57"/>
      <c r="BB165" s="57"/>
    </row>
    <row r="166" customFormat="false" ht="15" hidden="false" customHeight="false" outlineLevel="0" collapsed="false">
      <c r="A166" s="58"/>
      <c r="B166" s="59"/>
      <c r="C166" s="58"/>
      <c r="D166" s="59"/>
      <c r="E166" s="60"/>
      <c r="F166" s="61"/>
      <c r="G166" s="62"/>
      <c r="H166" s="62"/>
      <c r="I166" s="62"/>
      <c r="J166" s="62"/>
      <c r="K166" s="62"/>
      <c r="L166" s="62"/>
      <c r="M166" s="62"/>
      <c r="N166" s="55"/>
      <c r="O166" s="55"/>
      <c r="P166" s="55"/>
      <c r="Q166" s="56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7"/>
      <c r="AL166" s="57"/>
      <c r="AM166" s="57"/>
      <c r="AN166" s="57"/>
      <c r="AO166" s="57"/>
      <c r="AP166" s="57"/>
      <c r="AQ166" s="57"/>
      <c r="AR166" s="57"/>
      <c r="AS166" s="57"/>
      <c r="AT166" s="57"/>
      <c r="AU166" s="57"/>
      <c r="AV166" s="57"/>
      <c r="AW166" s="57"/>
      <c r="AX166" s="57"/>
      <c r="AY166" s="57"/>
      <c r="AZ166" s="57"/>
      <c r="BA166" s="57"/>
      <c r="BB166" s="57"/>
    </row>
    <row r="167" customFormat="false" ht="15" hidden="false" customHeight="false" outlineLevel="0" collapsed="false">
      <c r="A167" s="42" t="s">
        <v>286</v>
      </c>
      <c r="B167" s="63" t="s">
        <v>287</v>
      </c>
      <c r="C167" s="43"/>
      <c r="D167" s="44"/>
      <c r="E167" s="45"/>
      <c r="F167" s="46"/>
      <c r="G167" s="47"/>
      <c r="H167" s="47"/>
      <c r="I167" s="47"/>
      <c r="J167" s="47"/>
      <c r="K167" s="47"/>
      <c r="L167" s="47"/>
      <c r="M167" s="48"/>
      <c r="N167" s="49" t="e">
        <f aca="false">O167/P$162</f>
        <v>#DIV/0!</v>
      </c>
      <c r="O167" s="17" t="n">
        <f aca="false">SUM(M168:M170)</f>
        <v>0</v>
      </c>
      <c r="P167" s="17" t="n">
        <f aca="false">M167</f>
        <v>0</v>
      </c>
      <c r="Q167" s="40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1"/>
      <c r="AS167" s="41"/>
      <c r="AT167" s="41"/>
      <c r="AU167" s="41"/>
      <c r="AV167" s="41"/>
      <c r="AW167" s="41"/>
      <c r="AX167" s="41"/>
      <c r="AY167" s="41"/>
      <c r="AZ167" s="41"/>
      <c r="BA167" s="41"/>
      <c r="BB167" s="41"/>
    </row>
    <row r="168" customFormat="false" ht="46.25" hidden="false" customHeight="false" outlineLevel="0" collapsed="false">
      <c r="A168" s="58" t="s">
        <v>288</v>
      </c>
      <c r="B168" s="59" t="s">
        <v>289</v>
      </c>
      <c r="C168" s="58" t="s">
        <v>290</v>
      </c>
      <c r="D168" s="59" t="s">
        <v>291</v>
      </c>
      <c r="E168" s="60" t="s">
        <v>64</v>
      </c>
      <c r="F168" s="61" t="n">
        <f aca="false">10*1.6</f>
        <v>16</v>
      </c>
      <c r="G168" s="62"/>
      <c r="H168" s="62"/>
      <c r="I168" s="54" t="n">
        <f aca="false">G168+H168</f>
        <v>0</v>
      </c>
      <c r="J168" s="62" t="n">
        <f aca="false">G168*F168</f>
        <v>0</v>
      </c>
      <c r="K168" s="62" t="n">
        <f aca="false">H168*F168</f>
        <v>0</v>
      </c>
      <c r="L168" s="62" t="n">
        <f aca="false">I168*F168</f>
        <v>0</v>
      </c>
      <c r="M168" s="62" t="n">
        <f aca="false">ROUND(L168*(1+$M$4),2)</f>
        <v>0</v>
      </c>
      <c r="N168" s="55"/>
      <c r="O168" s="55"/>
      <c r="P168" s="55"/>
      <c r="Q168" s="56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7"/>
      <c r="AL168" s="57"/>
      <c r="AM168" s="57"/>
      <c r="AN168" s="57"/>
      <c r="AO168" s="57"/>
      <c r="AP168" s="57"/>
      <c r="AQ168" s="57"/>
      <c r="AR168" s="57"/>
      <c r="AS168" s="57"/>
      <c r="AT168" s="57"/>
      <c r="AU168" s="57"/>
      <c r="AV168" s="57"/>
      <c r="AW168" s="57"/>
      <c r="AX168" s="57"/>
      <c r="AY168" s="57"/>
      <c r="AZ168" s="57"/>
      <c r="BA168" s="57"/>
      <c r="BB168" s="57"/>
    </row>
    <row r="169" customFormat="false" ht="35.05" hidden="false" customHeight="false" outlineLevel="0" collapsed="false">
      <c r="A169" s="58" t="s">
        <v>292</v>
      </c>
      <c r="B169" s="59" t="s">
        <v>227</v>
      </c>
      <c r="C169" s="58" t="s">
        <v>228</v>
      </c>
      <c r="D169" s="59" t="s">
        <v>229</v>
      </c>
      <c r="E169" s="60" t="s">
        <v>64</v>
      </c>
      <c r="F169" s="61" t="n">
        <v>16</v>
      </c>
      <c r="G169" s="62"/>
      <c r="H169" s="62"/>
      <c r="I169" s="54" t="n">
        <f aca="false">G169+H169</f>
        <v>0</v>
      </c>
      <c r="J169" s="62" t="n">
        <f aca="false">G169*F169</f>
        <v>0</v>
      </c>
      <c r="K169" s="62" t="n">
        <f aca="false">H169*F169</f>
        <v>0</v>
      </c>
      <c r="L169" s="62" t="n">
        <f aca="false">J169+K169</f>
        <v>0</v>
      </c>
      <c r="M169" s="62" t="n">
        <f aca="false">ROUND(L169*(1+$M$4),2)</f>
        <v>0</v>
      </c>
      <c r="N169" s="55"/>
      <c r="O169" s="55"/>
      <c r="P169" s="55"/>
      <c r="Q169" s="56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57"/>
      <c r="AL169" s="57"/>
      <c r="AM169" s="57"/>
      <c r="AN169" s="57"/>
      <c r="AO169" s="57"/>
      <c r="AP169" s="57"/>
      <c r="AQ169" s="57"/>
      <c r="AR169" s="57"/>
      <c r="AS169" s="57"/>
      <c r="AT169" s="57"/>
      <c r="AU169" s="57"/>
      <c r="AV169" s="57"/>
      <c r="AW169" s="57"/>
      <c r="AX169" s="57"/>
      <c r="AY169" s="57"/>
      <c r="AZ169" s="57"/>
      <c r="BA169" s="57"/>
      <c r="BB169" s="57"/>
    </row>
    <row r="170" customFormat="false" ht="57.45" hidden="false" customHeight="false" outlineLevel="0" collapsed="false">
      <c r="A170" s="58" t="s">
        <v>293</v>
      </c>
      <c r="B170" s="59" t="s">
        <v>231</v>
      </c>
      <c r="C170" s="58" t="s">
        <v>117</v>
      </c>
      <c r="D170" s="59" t="s">
        <v>118</v>
      </c>
      <c r="E170" s="60" t="s">
        <v>64</v>
      </c>
      <c r="F170" s="61" t="n">
        <v>16</v>
      </c>
      <c r="G170" s="62"/>
      <c r="H170" s="62"/>
      <c r="I170" s="54" t="n">
        <f aca="false">G170+H170</f>
        <v>0</v>
      </c>
      <c r="J170" s="62" t="n">
        <f aca="false">G170*F170</f>
        <v>0</v>
      </c>
      <c r="K170" s="62" t="n">
        <f aca="false">H170*F170</f>
        <v>0</v>
      </c>
      <c r="L170" s="62" t="n">
        <f aca="false">J170+K170</f>
        <v>0</v>
      </c>
      <c r="M170" s="62" t="n">
        <f aca="false">ROUND(L170*(1+$M$4),2)</f>
        <v>0</v>
      </c>
      <c r="N170" s="55"/>
      <c r="O170" s="55"/>
      <c r="P170" s="55"/>
      <c r="Q170" s="56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57"/>
      <c r="AV170" s="57"/>
      <c r="AW170" s="57"/>
      <c r="AX170" s="57"/>
      <c r="AY170" s="57"/>
      <c r="AZ170" s="57"/>
      <c r="BA170" s="57"/>
      <c r="BB170" s="57"/>
    </row>
    <row r="171" customFormat="false" ht="15" hidden="false" customHeight="false" outlineLevel="0" collapsed="false">
      <c r="A171" s="58"/>
      <c r="B171" s="59"/>
      <c r="C171" s="58"/>
      <c r="D171" s="59"/>
      <c r="E171" s="60"/>
      <c r="F171" s="61"/>
      <c r="G171" s="62"/>
      <c r="H171" s="62"/>
      <c r="I171" s="62"/>
      <c r="J171" s="62"/>
      <c r="K171" s="62"/>
      <c r="L171" s="62"/>
      <c r="M171" s="62"/>
      <c r="N171" s="55"/>
      <c r="O171" s="55"/>
      <c r="P171" s="55"/>
      <c r="Q171" s="56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7"/>
      <c r="AL171" s="57"/>
      <c r="AM171" s="57"/>
      <c r="AN171" s="57"/>
      <c r="AO171" s="57"/>
      <c r="AP171" s="57"/>
      <c r="AQ171" s="57"/>
      <c r="AR171" s="57"/>
      <c r="AS171" s="57"/>
      <c r="AT171" s="57"/>
      <c r="AU171" s="57"/>
      <c r="AV171" s="57"/>
      <c r="AW171" s="57"/>
      <c r="AX171" s="57"/>
      <c r="AY171" s="57"/>
      <c r="AZ171" s="57"/>
      <c r="BA171" s="57"/>
      <c r="BB171" s="57"/>
    </row>
    <row r="172" customFormat="false" ht="15" hidden="false" customHeight="false" outlineLevel="0" collapsed="false">
      <c r="A172" s="42" t="s">
        <v>294</v>
      </c>
      <c r="B172" s="63" t="s">
        <v>295</v>
      </c>
      <c r="C172" s="43"/>
      <c r="D172" s="44"/>
      <c r="E172" s="45"/>
      <c r="F172" s="46"/>
      <c r="G172" s="47"/>
      <c r="H172" s="47"/>
      <c r="I172" s="47"/>
      <c r="J172" s="47"/>
      <c r="K172" s="47"/>
      <c r="L172" s="47"/>
      <c r="M172" s="48"/>
      <c r="N172" s="49" t="e">
        <f aca="false">O172/P$162</f>
        <v>#DIV/0!</v>
      </c>
      <c r="O172" s="17" t="n">
        <f aca="false">SUM(M173:M177)</f>
        <v>0</v>
      </c>
      <c r="P172" s="17" t="n">
        <f aca="false">M172</f>
        <v>0</v>
      </c>
      <c r="Q172" s="40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  <c r="AR172" s="41"/>
      <c r="AS172" s="41"/>
      <c r="AT172" s="41"/>
      <c r="AU172" s="41"/>
      <c r="AV172" s="41"/>
      <c r="AW172" s="41"/>
      <c r="AX172" s="41"/>
      <c r="AY172" s="41"/>
      <c r="AZ172" s="41"/>
      <c r="BA172" s="41"/>
      <c r="BB172" s="41"/>
    </row>
    <row r="173" customFormat="false" ht="23.85" hidden="false" customHeight="false" outlineLevel="0" collapsed="false">
      <c r="A173" s="58" t="s">
        <v>296</v>
      </c>
      <c r="B173" s="59" t="s">
        <v>237</v>
      </c>
      <c r="C173" s="58" t="str">
        <f aca="false">COMPOSIÇÕES!A54</f>
        <v>COMP.06</v>
      </c>
      <c r="D173" s="59" t="str">
        <f aca="false">COMPOSIÇÕES!B54</f>
        <v>LIXAMENTO MANUAL DE PAREDE</v>
      </c>
      <c r="E173" s="60" t="s">
        <v>64</v>
      </c>
      <c r="F173" s="61" t="n">
        <f aca="false">(34.6+18+18+18+62.17-2+15.38)/2</f>
        <v>82.075</v>
      </c>
      <c r="G173" s="62"/>
      <c r="H173" s="62"/>
      <c r="I173" s="54" t="n">
        <f aca="false">G173+H173</f>
        <v>0</v>
      </c>
      <c r="J173" s="62" t="n">
        <f aca="false">G173*F173</f>
        <v>0</v>
      </c>
      <c r="K173" s="62" t="n">
        <f aca="false">H173*F173</f>
        <v>0</v>
      </c>
      <c r="L173" s="62" t="n">
        <f aca="false">J173+K173</f>
        <v>0</v>
      </c>
      <c r="M173" s="62" t="n">
        <f aca="false">ROUND(L173*(1+$M$4),2)</f>
        <v>0</v>
      </c>
      <c r="N173" s="55"/>
      <c r="O173" s="55"/>
      <c r="P173" s="55"/>
      <c r="Q173" s="56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7"/>
      <c r="AL173" s="57"/>
      <c r="AM173" s="57"/>
      <c r="AN173" s="57"/>
      <c r="AO173" s="57"/>
      <c r="AP173" s="57"/>
      <c r="AQ173" s="57"/>
      <c r="AR173" s="57"/>
      <c r="AS173" s="57"/>
      <c r="AT173" s="57"/>
      <c r="AU173" s="57"/>
      <c r="AV173" s="57"/>
      <c r="AW173" s="57"/>
      <c r="AX173" s="57"/>
      <c r="AY173" s="57"/>
      <c r="AZ173" s="57"/>
      <c r="BA173" s="57"/>
      <c r="BB173" s="57"/>
    </row>
    <row r="174" customFormat="false" ht="46.25" hidden="false" customHeight="false" outlineLevel="0" collapsed="false">
      <c r="A174" s="58" t="s">
        <v>297</v>
      </c>
      <c r="B174" s="59" t="s">
        <v>298</v>
      </c>
      <c r="C174" s="58" t="s">
        <v>67</v>
      </c>
      <c r="D174" s="59" t="s">
        <v>68</v>
      </c>
      <c r="E174" s="60" t="s">
        <v>64</v>
      </c>
      <c r="F174" s="61" t="n">
        <f aca="false">(2.77*4+4.25*4+2*2+2.24*2)*3</f>
        <v>109.68</v>
      </c>
      <c r="G174" s="62"/>
      <c r="H174" s="62"/>
      <c r="I174" s="54" t="n">
        <f aca="false">G174+H174</f>
        <v>0</v>
      </c>
      <c r="J174" s="62" t="n">
        <f aca="false">G174*F174</f>
        <v>0</v>
      </c>
      <c r="K174" s="62" t="n">
        <f aca="false">H174*F174</f>
        <v>0</v>
      </c>
      <c r="L174" s="62" t="n">
        <f aca="false">J174+K174</f>
        <v>0</v>
      </c>
      <c r="M174" s="62" t="n">
        <f aca="false">ROUND(L174*(1+$M$4),2)</f>
        <v>0</v>
      </c>
      <c r="N174" s="55"/>
      <c r="O174" s="55"/>
      <c r="P174" s="55"/>
      <c r="Q174" s="56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57"/>
      <c r="AL174" s="57"/>
      <c r="AM174" s="57"/>
      <c r="AN174" s="57"/>
      <c r="AO174" s="57"/>
      <c r="AP174" s="57"/>
      <c r="AQ174" s="57"/>
      <c r="AR174" s="57"/>
      <c r="AS174" s="57"/>
      <c r="AT174" s="57"/>
      <c r="AU174" s="57"/>
      <c r="AV174" s="57"/>
      <c r="AW174" s="57"/>
      <c r="AX174" s="57"/>
      <c r="AY174" s="57"/>
      <c r="AZ174" s="57"/>
      <c r="BA174" s="57"/>
      <c r="BB174" s="57"/>
    </row>
    <row r="175" customFormat="false" ht="46.25" hidden="false" customHeight="false" outlineLevel="0" collapsed="false">
      <c r="A175" s="58" t="s">
        <v>299</v>
      </c>
      <c r="B175" s="59" t="s">
        <v>300</v>
      </c>
      <c r="C175" s="58" t="s">
        <v>67</v>
      </c>
      <c r="D175" s="59" t="s">
        <v>68</v>
      </c>
      <c r="E175" s="60" t="s">
        <v>64</v>
      </c>
      <c r="F175" s="61" t="n">
        <v>16</v>
      </c>
      <c r="G175" s="62"/>
      <c r="H175" s="62"/>
      <c r="I175" s="54" t="n">
        <f aca="false">G175+H175</f>
        <v>0</v>
      </c>
      <c r="J175" s="62" t="n">
        <f aca="false">G175*F175</f>
        <v>0</v>
      </c>
      <c r="K175" s="62" t="n">
        <f aca="false">H175*F175</f>
        <v>0</v>
      </c>
      <c r="L175" s="62" t="n">
        <f aca="false">J175+K175</f>
        <v>0</v>
      </c>
      <c r="M175" s="62" t="n">
        <f aca="false">ROUND(L175*(1+$M$4),2)</f>
        <v>0</v>
      </c>
      <c r="N175" s="55"/>
      <c r="O175" s="55"/>
      <c r="P175" s="55"/>
      <c r="Q175" s="56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  <c r="AI175" s="57"/>
      <c r="AJ175" s="57"/>
      <c r="AK175" s="57"/>
      <c r="AL175" s="57"/>
      <c r="AM175" s="57"/>
      <c r="AN175" s="57"/>
      <c r="AO175" s="57"/>
      <c r="AP175" s="57"/>
      <c r="AQ175" s="57"/>
      <c r="AR175" s="57"/>
      <c r="AS175" s="57"/>
      <c r="AT175" s="57"/>
      <c r="AU175" s="57"/>
      <c r="AV175" s="57"/>
      <c r="AW175" s="57"/>
      <c r="AX175" s="57"/>
      <c r="AY175" s="57"/>
      <c r="AZ175" s="57"/>
      <c r="BA175" s="57"/>
      <c r="BB175" s="57"/>
    </row>
    <row r="176" customFormat="false" ht="46.25" hidden="false" customHeight="false" outlineLevel="0" collapsed="false">
      <c r="A176" s="58" t="s">
        <v>301</v>
      </c>
      <c r="B176" s="59" t="s">
        <v>239</v>
      </c>
      <c r="C176" s="58" t="s">
        <v>71</v>
      </c>
      <c r="D176" s="59" t="s">
        <v>240</v>
      </c>
      <c r="E176" s="60" t="s">
        <v>64</v>
      </c>
      <c r="F176" s="61" t="n">
        <f aca="false">F174+F173</f>
        <v>191.755</v>
      </c>
      <c r="G176" s="62"/>
      <c r="H176" s="62"/>
      <c r="I176" s="54" t="n">
        <f aca="false">G176+H176</f>
        <v>0</v>
      </c>
      <c r="J176" s="62" t="n">
        <f aca="false">G176*F176</f>
        <v>0</v>
      </c>
      <c r="K176" s="62" t="n">
        <f aca="false">H176*F176</f>
        <v>0</v>
      </c>
      <c r="L176" s="62" t="n">
        <f aca="false">J176+K176</f>
        <v>0</v>
      </c>
      <c r="M176" s="62" t="n">
        <f aca="false">ROUND(L176*(1+$M$4),2)</f>
        <v>0</v>
      </c>
      <c r="N176" s="55"/>
      <c r="O176" s="55"/>
      <c r="P176" s="55"/>
      <c r="Q176" s="56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  <c r="AI176" s="57"/>
      <c r="AJ176" s="57"/>
      <c r="AK176" s="57"/>
      <c r="AL176" s="57"/>
      <c r="AM176" s="57"/>
      <c r="AN176" s="57"/>
      <c r="AO176" s="57"/>
      <c r="AP176" s="57"/>
      <c r="AQ176" s="57"/>
      <c r="AR176" s="57"/>
      <c r="AS176" s="57"/>
      <c r="AT176" s="57"/>
      <c r="AU176" s="57"/>
      <c r="AV176" s="57"/>
      <c r="AW176" s="57"/>
      <c r="AX176" s="57"/>
      <c r="AY176" s="57"/>
      <c r="AZ176" s="57"/>
      <c r="BA176" s="57"/>
      <c r="BB176" s="57"/>
    </row>
    <row r="177" customFormat="false" ht="46.25" hidden="false" customHeight="false" outlineLevel="0" collapsed="false">
      <c r="A177" s="58" t="s">
        <v>302</v>
      </c>
      <c r="B177" s="59" t="s">
        <v>242</v>
      </c>
      <c r="C177" s="58" t="s">
        <v>243</v>
      </c>
      <c r="D177" s="59" t="s">
        <v>244</v>
      </c>
      <c r="E177" s="60" t="s">
        <v>64</v>
      </c>
      <c r="F177" s="61" t="n">
        <f aca="false">F176</f>
        <v>191.755</v>
      </c>
      <c r="G177" s="62"/>
      <c r="H177" s="62"/>
      <c r="I177" s="54" t="n">
        <f aca="false">G177+H177</f>
        <v>0</v>
      </c>
      <c r="J177" s="62" t="n">
        <f aca="false">G177*F177</f>
        <v>0</v>
      </c>
      <c r="K177" s="62" t="n">
        <f aca="false">H177*F177</f>
        <v>0</v>
      </c>
      <c r="L177" s="62" t="n">
        <f aca="false">J177+K177</f>
        <v>0</v>
      </c>
      <c r="M177" s="62" t="n">
        <f aca="false">ROUND(L177*(1+$M$4),2)</f>
        <v>0</v>
      </c>
      <c r="N177" s="55"/>
      <c r="O177" s="55"/>
      <c r="P177" s="55"/>
      <c r="Q177" s="56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7"/>
      <c r="AL177" s="57"/>
      <c r="AM177" s="57"/>
      <c r="AN177" s="57"/>
      <c r="AO177" s="57"/>
      <c r="AP177" s="57"/>
      <c r="AQ177" s="57"/>
      <c r="AR177" s="57"/>
      <c r="AS177" s="57"/>
      <c r="AT177" s="57"/>
      <c r="AU177" s="57"/>
      <c r="AV177" s="57"/>
      <c r="AW177" s="57"/>
      <c r="AX177" s="57"/>
      <c r="AY177" s="57"/>
      <c r="AZ177" s="57"/>
      <c r="BA177" s="57"/>
      <c r="BB177" s="57"/>
    </row>
    <row r="178" customFormat="false" ht="15" hidden="false" customHeight="false" outlineLevel="0" collapsed="false">
      <c r="A178" s="58"/>
      <c r="B178" s="59"/>
      <c r="C178" s="58"/>
      <c r="D178" s="59"/>
      <c r="E178" s="60"/>
      <c r="F178" s="61"/>
      <c r="G178" s="62"/>
      <c r="H178" s="62"/>
      <c r="I178" s="62"/>
      <c r="J178" s="62"/>
      <c r="K178" s="62"/>
      <c r="L178" s="62"/>
      <c r="M178" s="62"/>
      <c r="N178" s="55"/>
      <c r="O178" s="55"/>
      <c r="P178" s="55"/>
      <c r="Q178" s="56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7"/>
      <c r="AL178" s="57"/>
      <c r="AM178" s="57"/>
      <c r="AN178" s="57"/>
      <c r="AO178" s="57"/>
      <c r="AP178" s="57"/>
      <c r="AQ178" s="57"/>
      <c r="AR178" s="57"/>
      <c r="AS178" s="57"/>
      <c r="AT178" s="57"/>
      <c r="AU178" s="57"/>
      <c r="AV178" s="57"/>
      <c r="AW178" s="57"/>
      <c r="AX178" s="57"/>
      <c r="AY178" s="57"/>
      <c r="AZ178" s="57"/>
      <c r="BA178" s="57"/>
      <c r="BB178" s="57"/>
    </row>
    <row r="179" customFormat="false" ht="15" hidden="false" customHeight="false" outlineLevel="0" collapsed="false">
      <c r="A179" s="42" t="s">
        <v>303</v>
      </c>
      <c r="B179" s="63" t="s">
        <v>304</v>
      </c>
      <c r="C179" s="43"/>
      <c r="D179" s="44"/>
      <c r="E179" s="45"/>
      <c r="F179" s="46"/>
      <c r="G179" s="47"/>
      <c r="H179" s="47"/>
      <c r="I179" s="47"/>
      <c r="J179" s="47"/>
      <c r="K179" s="47"/>
      <c r="L179" s="47"/>
      <c r="M179" s="48"/>
      <c r="N179" s="49" t="e">
        <f aca="false">O179/P$162</f>
        <v>#DIV/0!</v>
      </c>
      <c r="O179" s="17" t="n">
        <f aca="false">SUM(M180:M183)</f>
        <v>0</v>
      </c>
      <c r="P179" s="17" t="n">
        <f aca="false">M179</f>
        <v>0</v>
      </c>
      <c r="Q179" s="40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  <c r="AR179" s="41"/>
      <c r="AS179" s="41"/>
      <c r="AT179" s="41"/>
      <c r="AU179" s="41"/>
      <c r="AV179" s="41"/>
      <c r="AW179" s="41"/>
      <c r="AX179" s="41"/>
      <c r="AY179" s="41"/>
      <c r="AZ179" s="41"/>
      <c r="BA179" s="41"/>
      <c r="BB179" s="41"/>
    </row>
    <row r="180" customFormat="false" ht="79.85" hidden="false" customHeight="false" outlineLevel="0" collapsed="false">
      <c r="A180" s="58" t="s">
        <v>305</v>
      </c>
      <c r="B180" s="59" t="s">
        <v>304</v>
      </c>
      <c r="C180" s="58" t="s">
        <v>306</v>
      </c>
      <c r="D180" s="59" t="s">
        <v>307</v>
      </c>
      <c r="E180" s="60" t="s">
        <v>14</v>
      </c>
      <c r="F180" s="61" t="n">
        <v>3</v>
      </c>
      <c r="G180" s="62"/>
      <c r="H180" s="62"/>
      <c r="I180" s="54" t="n">
        <f aca="false">G180+H180</f>
        <v>0</v>
      </c>
      <c r="J180" s="62" t="n">
        <f aca="false">G180*F180</f>
        <v>0</v>
      </c>
      <c r="K180" s="62" t="n">
        <f aca="false">H180*F180</f>
        <v>0</v>
      </c>
      <c r="L180" s="62" t="n">
        <f aca="false">J180+K180</f>
        <v>0</v>
      </c>
      <c r="M180" s="62" t="n">
        <f aca="false">ROUND(L180*(1+$M$4),2)</f>
        <v>0</v>
      </c>
      <c r="N180" s="55"/>
      <c r="O180" s="55"/>
      <c r="P180" s="55"/>
      <c r="Q180" s="56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7"/>
      <c r="AL180" s="57"/>
      <c r="AM180" s="57"/>
      <c r="AN180" s="57"/>
      <c r="AO180" s="57"/>
      <c r="AP180" s="57"/>
      <c r="AQ180" s="57"/>
      <c r="AR180" s="57"/>
      <c r="AS180" s="57"/>
      <c r="AT180" s="57"/>
      <c r="AU180" s="57"/>
      <c r="AV180" s="57"/>
      <c r="AW180" s="57"/>
      <c r="AX180" s="57"/>
      <c r="AY180" s="57"/>
      <c r="AZ180" s="57"/>
      <c r="BA180" s="57"/>
      <c r="BB180" s="57"/>
    </row>
    <row r="181" customFormat="false" ht="46.25" hidden="false" customHeight="false" outlineLevel="0" collapsed="false">
      <c r="A181" s="58" t="s">
        <v>308</v>
      </c>
      <c r="B181" s="59" t="s">
        <v>309</v>
      </c>
      <c r="C181" s="58" t="s">
        <v>310</v>
      </c>
      <c r="D181" s="59" t="s">
        <v>311</v>
      </c>
      <c r="E181" s="60" t="s">
        <v>14</v>
      </c>
      <c r="F181" s="61" t="n">
        <v>3</v>
      </c>
      <c r="G181" s="62"/>
      <c r="H181" s="62"/>
      <c r="I181" s="54" t="n">
        <f aca="false">G181+H181</f>
        <v>0</v>
      </c>
      <c r="J181" s="62" t="n">
        <f aca="false">G181*F181</f>
        <v>0</v>
      </c>
      <c r="K181" s="62" t="n">
        <f aca="false">H181*F181</f>
        <v>0</v>
      </c>
      <c r="L181" s="62" t="n">
        <f aca="false">J181+K181</f>
        <v>0</v>
      </c>
      <c r="M181" s="62" t="n">
        <f aca="false">ROUND(L181*(1+$M$4),2)</f>
        <v>0</v>
      </c>
      <c r="N181" s="55"/>
      <c r="O181" s="55"/>
      <c r="P181" s="55"/>
      <c r="Q181" s="56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7"/>
      <c r="AL181" s="57"/>
      <c r="AM181" s="57"/>
      <c r="AN181" s="57"/>
      <c r="AO181" s="57"/>
      <c r="AP181" s="57"/>
      <c r="AQ181" s="57"/>
      <c r="AR181" s="57"/>
      <c r="AS181" s="57"/>
      <c r="AT181" s="57"/>
      <c r="AU181" s="57"/>
      <c r="AV181" s="57"/>
      <c r="AW181" s="57"/>
      <c r="AX181" s="57"/>
      <c r="AY181" s="57"/>
      <c r="AZ181" s="57"/>
      <c r="BA181" s="57"/>
      <c r="BB181" s="57"/>
    </row>
    <row r="182" customFormat="false" ht="23.85" hidden="false" customHeight="false" outlineLevel="0" collapsed="false">
      <c r="A182" s="58" t="s">
        <v>312</v>
      </c>
      <c r="B182" s="59" t="s">
        <v>313</v>
      </c>
      <c r="C182" s="58" t="str">
        <f aca="false">COMPOSIÇÕES!A98</f>
        <v>COMP.09</v>
      </c>
      <c r="D182" s="59" t="str">
        <f aca="false">COMPOSIÇÕES!B98</f>
        <v>REMOÇÃO DE PORTAS, DE FORMA MANUAL, COM REAPROVEITAMENTO</v>
      </c>
      <c r="E182" s="60" t="s">
        <v>14</v>
      </c>
      <c r="F182" s="61" t="n">
        <v>1</v>
      </c>
      <c r="G182" s="62"/>
      <c r="H182" s="62"/>
      <c r="I182" s="54" t="n">
        <f aca="false">G182+H182</f>
        <v>0</v>
      </c>
      <c r="J182" s="62" t="n">
        <f aca="false">G182*F182</f>
        <v>0</v>
      </c>
      <c r="K182" s="62" t="n">
        <f aca="false">H182*F182</f>
        <v>0</v>
      </c>
      <c r="L182" s="62" t="n">
        <f aca="false">J182+K182</f>
        <v>0</v>
      </c>
      <c r="M182" s="62" t="n">
        <f aca="false">ROUND(L182*(1+$M$4),2)</f>
        <v>0</v>
      </c>
      <c r="N182" s="55"/>
      <c r="O182" s="55"/>
      <c r="P182" s="55"/>
      <c r="Q182" s="56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57"/>
      <c r="AL182" s="57"/>
      <c r="AM182" s="57"/>
      <c r="AN182" s="57"/>
      <c r="AO182" s="57"/>
      <c r="AP182" s="57"/>
      <c r="AQ182" s="57"/>
      <c r="AR182" s="57"/>
      <c r="AS182" s="57"/>
      <c r="AT182" s="57"/>
      <c r="AU182" s="57"/>
      <c r="AV182" s="57"/>
      <c r="AW182" s="57"/>
      <c r="AX182" s="57"/>
      <c r="AY182" s="57"/>
      <c r="AZ182" s="57"/>
      <c r="BA182" s="57"/>
      <c r="BB182" s="57"/>
    </row>
    <row r="183" customFormat="false" ht="68.65" hidden="false" customHeight="false" outlineLevel="0" collapsed="false">
      <c r="A183" s="58" t="s">
        <v>314</v>
      </c>
      <c r="B183" s="59" t="s">
        <v>313</v>
      </c>
      <c r="C183" s="58" t="s">
        <v>315</v>
      </c>
      <c r="D183" s="59" t="s">
        <v>316</v>
      </c>
      <c r="E183" s="60" t="s">
        <v>14</v>
      </c>
      <c r="F183" s="61" t="n">
        <v>1</v>
      </c>
      <c r="G183" s="62"/>
      <c r="H183" s="62"/>
      <c r="I183" s="54" t="n">
        <f aca="false">G183+H183</f>
        <v>0</v>
      </c>
      <c r="J183" s="62" t="n">
        <f aca="false">G183*F183</f>
        <v>0</v>
      </c>
      <c r="K183" s="62" t="n">
        <f aca="false">H183*F183</f>
        <v>0</v>
      </c>
      <c r="L183" s="62" t="n">
        <f aca="false">J183+K183</f>
        <v>0</v>
      </c>
      <c r="M183" s="62" t="n">
        <f aca="false">ROUND(L183*(1+$M$4),2)</f>
        <v>0</v>
      </c>
      <c r="N183" s="55"/>
      <c r="O183" s="55"/>
      <c r="P183" s="55"/>
      <c r="Q183" s="56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7"/>
      <c r="AL183" s="57"/>
      <c r="AM183" s="57"/>
      <c r="AN183" s="57"/>
      <c r="AO183" s="57"/>
      <c r="AP183" s="57"/>
      <c r="AQ183" s="57"/>
      <c r="AR183" s="57"/>
      <c r="AS183" s="57"/>
      <c r="AT183" s="57"/>
      <c r="AU183" s="57"/>
      <c r="AV183" s="57"/>
      <c r="AW183" s="57"/>
      <c r="AX183" s="57"/>
      <c r="AY183" s="57"/>
      <c r="AZ183" s="57"/>
      <c r="BA183" s="57"/>
      <c r="BB183" s="57"/>
    </row>
    <row r="184" customFormat="false" ht="15" hidden="false" customHeight="false" outlineLevel="0" collapsed="false">
      <c r="A184" s="58"/>
      <c r="B184" s="59"/>
      <c r="C184" s="58"/>
      <c r="D184" s="59"/>
      <c r="E184" s="60"/>
      <c r="F184" s="61"/>
      <c r="G184" s="62"/>
      <c r="H184" s="62"/>
      <c r="I184" s="62"/>
      <c r="J184" s="62"/>
      <c r="K184" s="62"/>
      <c r="L184" s="62"/>
      <c r="M184" s="62"/>
      <c r="N184" s="55"/>
      <c r="O184" s="55"/>
      <c r="P184" s="55"/>
      <c r="Q184" s="56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7"/>
      <c r="AL184" s="57"/>
      <c r="AM184" s="57"/>
      <c r="AN184" s="57"/>
      <c r="AO184" s="57"/>
      <c r="AP184" s="57"/>
      <c r="AQ184" s="57"/>
      <c r="AR184" s="57"/>
      <c r="AS184" s="57"/>
      <c r="AT184" s="57"/>
      <c r="AU184" s="57"/>
      <c r="AV184" s="57"/>
      <c r="AW184" s="57"/>
      <c r="AX184" s="57"/>
      <c r="AY184" s="57"/>
      <c r="AZ184" s="57"/>
      <c r="BA184" s="57"/>
      <c r="BB184" s="57"/>
    </row>
    <row r="185" customFormat="false" ht="15" hidden="false" customHeight="false" outlineLevel="0" collapsed="false">
      <c r="A185" s="42" t="s">
        <v>317</v>
      </c>
      <c r="B185" s="63" t="s">
        <v>318</v>
      </c>
      <c r="C185" s="43"/>
      <c r="D185" s="44"/>
      <c r="E185" s="45"/>
      <c r="F185" s="46"/>
      <c r="G185" s="47"/>
      <c r="H185" s="47"/>
      <c r="I185" s="47"/>
      <c r="J185" s="47"/>
      <c r="K185" s="47"/>
      <c r="L185" s="47"/>
      <c r="M185" s="48"/>
      <c r="N185" s="49" t="e">
        <f aca="false">O185/P$162</f>
        <v>#DIV/0!</v>
      </c>
      <c r="O185" s="17" t="n">
        <f aca="false">SUM(M186:M195)</f>
        <v>0</v>
      </c>
      <c r="P185" s="17" t="n">
        <f aca="false">M185</f>
        <v>0</v>
      </c>
      <c r="Q185" s="40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  <c r="AR185" s="41"/>
      <c r="AS185" s="41"/>
      <c r="AT185" s="41"/>
      <c r="AU185" s="41"/>
      <c r="AV185" s="41"/>
      <c r="AW185" s="41"/>
      <c r="AX185" s="41"/>
      <c r="AY185" s="41"/>
      <c r="AZ185" s="41"/>
      <c r="BA185" s="41"/>
      <c r="BB185" s="41"/>
    </row>
    <row r="186" customFormat="false" ht="46.25" hidden="false" customHeight="false" outlineLevel="0" collapsed="false">
      <c r="A186" s="58" t="s">
        <v>319</v>
      </c>
      <c r="B186" s="59" t="s">
        <v>320</v>
      </c>
      <c r="C186" s="58" t="s">
        <v>182</v>
      </c>
      <c r="D186" s="72" t="s">
        <v>321</v>
      </c>
      <c r="E186" s="60" t="s">
        <v>38</v>
      </c>
      <c r="F186" s="61" t="n">
        <v>100</v>
      </c>
      <c r="G186" s="62"/>
      <c r="H186" s="62"/>
      <c r="I186" s="54" t="n">
        <f aca="false">G186+H186</f>
        <v>0</v>
      </c>
      <c r="J186" s="62" t="n">
        <f aca="false">G186*F186</f>
        <v>0</v>
      </c>
      <c r="K186" s="62" t="n">
        <f aca="false">H186*F186</f>
        <v>0</v>
      </c>
      <c r="L186" s="62" t="n">
        <f aca="false">J186+K186</f>
        <v>0</v>
      </c>
      <c r="M186" s="62" t="n">
        <f aca="false">ROUND(L186*(1+$M$4),2)</f>
        <v>0</v>
      </c>
      <c r="N186" s="55"/>
      <c r="O186" s="55"/>
      <c r="P186" s="55"/>
      <c r="Q186" s="56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7"/>
      <c r="AY186" s="57"/>
      <c r="AZ186" s="57"/>
      <c r="BA186" s="57"/>
      <c r="BB186" s="57"/>
    </row>
    <row r="187" customFormat="false" ht="46.25" hidden="false" customHeight="false" outlineLevel="0" collapsed="false">
      <c r="A187" s="58" t="s">
        <v>322</v>
      </c>
      <c r="B187" s="59" t="s">
        <v>323</v>
      </c>
      <c r="C187" s="58" t="s">
        <v>324</v>
      </c>
      <c r="D187" s="72" t="s">
        <v>325</v>
      </c>
      <c r="E187" s="60" t="s">
        <v>38</v>
      </c>
      <c r="F187" s="61" t="n">
        <v>35</v>
      </c>
      <c r="G187" s="62"/>
      <c r="H187" s="62"/>
      <c r="I187" s="54" t="n">
        <f aca="false">G187+H187</f>
        <v>0</v>
      </c>
      <c r="J187" s="62" t="n">
        <f aca="false">G187*F187</f>
        <v>0</v>
      </c>
      <c r="K187" s="62" t="n">
        <f aca="false">H187*F187</f>
        <v>0</v>
      </c>
      <c r="L187" s="62" t="n">
        <f aca="false">J187+K187</f>
        <v>0</v>
      </c>
      <c r="M187" s="62" t="n">
        <f aca="false">ROUND(L187*(1+$M$4),2)</f>
        <v>0</v>
      </c>
      <c r="N187" s="55"/>
      <c r="O187" s="55"/>
      <c r="P187" s="55"/>
      <c r="Q187" s="56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  <c r="AS187" s="57"/>
      <c r="AT187" s="57"/>
      <c r="AU187" s="57"/>
      <c r="AV187" s="57"/>
      <c r="AW187" s="57"/>
      <c r="AX187" s="57"/>
      <c r="AY187" s="57"/>
      <c r="AZ187" s="57"/>
      <c r="BA187" s="57"/>
      <c r="BB187" s="57"/>
    </row>
    <row r="188" customFormat="false" ht="46.25" hidden="false" customHeight="false" outlineLevel="0" collapsed="false">
      <c r="A188" s="58" t="s">
        <v>326</v>
      </c>
      <c r="B188" s="59" t="s">
        <v>327</v>
      </c>
      <c r="C188" s="58" t="s">
        <v>178</v>
      </c>
      <c r="D188" s="72" t="s">
        <v>179</v>
      </c>
      <c r="E188" s="60" t="s">
        <v>38</v>
      </c>
      <c r="F188" s="61" t="n">
        <v>50</v>
      </c>
      <c r="G188" s="62"/>
      <c r="H188" s="62"/>
      <c r="I188" s="54" t="n">
        <f aca="false">G188+H188</f>
        <v>0</v>
      </c>
      <c r="J188" s="62" t="n">
        <f aca="false">G188*F188</f>
        <v>0</v>
      </c>
      <c r="K188" s="62" t="n">
        <f aca="false">H188*F188</f>
        <v>0</v>
      </c>
      <c r="L188" s="62" t="n">
        <f aca="false">J188+K188</f>
        <v>0</v>
      </c>
      <c r="M188" s="62" t="n">
        <f aca="false">ROUND(L188*(1+$M$4),2)</f>
        <v>0</v>
      </c>
      <c r="N188" s="55"/>
      <c r="O188" s="55"/>
      <c r="P188" s="55"/>
      <c r="Q188" s="56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7"/>
      <c r="AL188" s="57"/>
      <c r="AM188" s="57"/>
      <c r="AN188" s="57"/>
      <c r="AO188" s="57"/>
      <c r="AP188" s="57"/>
      <c r="AQ188" s="57"/>
      <c r="AR188" s="57"/>
      <c r="AS188" s="57"/>
      <c r="AT188" s="57"/>
      <c r="AU188" s="57"/>
      <c r="AV188" s="57"/>
      <c r="AW188" s="57"/>
      <c r="AX188" s="57"/>
      <c r="AY188" s="57"/>
      <c r="AZ188" s="57"/>
      <c r="BA188" s="57"/>
      <c r="BB188" s="57"/>
    </row>
    <row r="189" customFormat="false" ht="46.25" hidden="false" customHeight="false" outlineLevel="0" collapsed="false">
      <c r="A189" s="58" t="s">
        <v>328</v>
      </c>
      <c r="B189" s="59" t="s">
        <v>329</v>
      </c>
      <c r="C189" s="58" t="s">
        <v>330</v>
      </c>
      <c r="D189" s="72" t="s">
        <v>331</v>
      </c>
      <c r="E189" s="60" t="s">
        <v>14</v>
      </c>
      <c r="F189" s="61" t="n">
        <v>12</v>
      </c>
      <c r="G189" s="62"/>
      <c r="H189" s="62"/>
      <c r="I189" s="54" t="n">
        <f aca="false">G189+H189</f>
        <v>0</v>
      </c>
      <c r="J189" s="62" t="n">
        <f aca="false">G189*F189</f>
        <v>0</v>
      </c>
      <c r="K189" s="62" t="n">
        <f aca="false">H189*F189</f>
        <v>0</v>
      </c>
      <c r="L189" s="62" t="n">
        <f aca="false">J189+K189</f>
        <v>0</v>
      </c>
      <c r="M189" s="62" t="n">
        <f aca="false">ROUND(L189*(1+$M$4),2)</f>
        <v>0</v>
      </c>
      <c r="N189" s="55"/>
      <c r="O189" s="55"/>
      <c r="P189" s="55"/>
      <c r="Q189" s="56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 s="57"/>
      <c r="AL189" s="57"/>
      <c r="AM189" s="57"/>
      <c r="AN189" s="57"/>
      <c r="AO189" s="57"/>
      <c r="AP189" s="57"/>
      <c r="AQ189" s="57"/>
      <c r="AR189" s="57"/>
      <c r="AS189" s="57"/>
      <c r="AT189" s="57"/>
      <c r="AU189" s="57"/>
      <c r="AV189" s="57"/>
      <c r="AW189" s="57"/>
      <c r="AX189" s="57"/>
      <c r="AY189" s="57"/>
      <c r="AZ189" s="57"/>
      <c r="BA189" s="57"/>
      <c r="BB189" s="57"/>
    </row>
    <row r="190" customFormat="false" ht="35.05" hidden="false" customHeight="false" outlineLevel="0" collapsed="false">
      <c r="A190" s="58" t="s">
        <v>332</v>
      </c>
      <c r="B190" s="59" t="s">
        <v>333</v>
      </c>
      <c r="C190" s="58" t="s">
        <v>334</v>
      </c>
      <c r="D190" s="72" t="s">
        <v>335</v>
      </c>
      <c r="E190" s="60" t="s">
        <v>14</v>
      </c>
      <c r="F190" s="61" t="n">
        <v>3</v>
      </c>
      <c r="G190" s="62"/>
      <c r="H190" s="62"/>
      <c r="I190" s="54" t="n">
        <f aca="false">G190+H190</f>
        <v>0</v>
      </c>
      <c r="J190" s="62" t="n">
        <f aca="false">G190*F190</f>
        <v>0</v>
      </c>
      <c r="K190" s="62" t="n">
        <f aca="false">H190*F190</f>
        <v>0</v>
      </c>
      <c r="L190" s="62" t="n">
        <f aca="false">J190+K190</f>
        <v>0</v>
      </c>
      <c r="M190" s="62" t="n">
        <f aca="false">ROUND(L190*(1+$M$4),2)</f>
        <v>0</v>
      </c>
      <c r="N190" s="55"/>
      <c r="O190" s="55"/>
      <c r="P190" s="55"/>
      <c r="Q190" s="56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  <c r="AK190" s="57"/>
      <c r="AL190" s="57"/>
      <c r="AM190" s="57"/>
      <c r="AN190" s="57"/>
      <c r="AO190" s="57"/>
      <c r="AP190" s="57"/>
      <c r="AQ190" s="57"/>
      <c r="AR190" s="57"/>
      <c r="AS190" s="57"/>
      <c r="AT190" s="57"/>
      <c r="AU190" s="57"/>
      <c r="AV190" s="57"/>
      <c r="AW190" s="57"/>
      <c r="AX190" s="57"/>
      <c r="AY190" s="57"/>
      <c r="AZ190" s="57"/>
      <c r="BA190" s="57"/>
      <c r="BB190" s="57"/>
    </row>
    <row r="191" customFormat="false" ht="35.05" hidden="false" customHeight="false" outlineLevel="0" collapsed="false">
      <c r="A191" s="58" t="s">
        <v>336</v>
      </c>
      <c r="B191" s="59" t="s">
        <v>337</v>
      </c>
      <c r="C191" s="58" t="s">
        <v>338</v>
      </c>
      <c r="D191" s="72" t="s">
        <v>339</v>
      </c>
      <c r="E191" s="60" t="s">
        <v>14</v>
      </c>
      <c r="F191" s="61" t="n">
        <v>10</v>
      </c>
      <c r="G191" s="62"/>
      <c r="H191" s="62"/>
      <c r="I191" s="54" t="n">
        <f aca="false">G191+H191</f>
        <v>0</v>
      </c>
      <c r="J191" s="62" t="n">
        <f aca="false">G191*F191</f>
        <v>0</v>
      </c>
      <c r="K191" s="62" t="n">
        <f aca="false">H191*F191</f>
        <v>0</v>
      </c>
      <c r="L191" s="62" t="n">
        <f aca="false">J191+K191</f>
        <v>0</v>
      </c>
      <c r="M191" s="62" t="n">
        <f aca="false">ROUND(L191*(1+$M$4),2)</f>
        <v>0</v>
      </c>
      <c r="N191" s="55"/>
      <c r="O191" s="55"/>
      <c r="P191" s="55"/>
      <c r="Q191" s="56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  <c r="AT191" s="57"/>
      <c r="AU191" s="57"/>
      <c r="AV191" s="57"/>
      <c r="AW191" s="57"/>
      <c r="AX191" s="57"/>
      <c r="AY191" s="57"/>
      <c r="AZ191" s="57"/>
      <c r="BA191" s="57"/>
      <c r="BB191" s="57"/>
    </row>
    <row r="192" customFormat="false" ht="46.25" hidden="false" customHeight="false" outlineLevel="0" collapsed="false">
      <c r="A192" s="58" t="s">
        <v>340</v>
      </c>
      <c r="B192" s="59" t="s">
        <v>341</v>
      </c>
      <c r="C192" s="58" t="s">
        <v>342</v>
      </c>
      <c r="D192" s="72" t="s">
        <v>343</v>
      </c>
      <c r="E192" s="60" t="s">
        <v>14</v>
      </c>
      <c r="F192" s="61" t="n">
        <v>2</v>
      </c>
      <c r="G192" s="62"/>
      <c r="H192" s="62"/>
      <c r="I192" s="54" t="n">
        <f aca="false">G192+H192</f>
        <v>0</v>
      </c>
      <c r="J192" s="62" t="n">
        <f aca="false">G192*F192</f>
        <v>0</v>
      </c>
      <c r="K192" s="62" t="n">
        <f aca="false">H192*F192</f>
        <v>0</v>
      </c>
      <c r="L192" s="62" t="n">
        <f aca="false">J192+K192</f>
        <v>0</v>
      </c>
      <c r="M192" s="62" t="n">
        <f aca="false">ROUND(L192*(1+$M$4),2)</f>
        <v>0</v>
      </c>
      <c r="N192" s="55"/>
      <c r="O192" s="55"/>
      <c r="P192" s="55"/>
      <c r="Q192" s="56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  <c r="AS192" s="57"/>
      <c r="AT192" s="57"/>
      <c r="AU192" s="57"/>
      <c r="AV192" s="57"/>
      <c r="AW192" s="57"/>
      <c r="AX192" s="57"/>
      <c r="AY192" s="57"/>
      <c r="AZ192" s="57"/>
      <c r="BA192" s="57"/>
      <c r="BB192" s="57"/>
    </row>
    <row r="193" customFormat="false" ht="57.45" hidden="false" customHeight="false" outlineLevel="0" collapsed="false">
      <c r="A193" s="58" t="s">
        <v>344</v>
      </c>
      <c r="B193" s="59" t="s">
        <v>345</v>
      </c>
      <c r="C193" s="58" t="s">
        <v>145</v>
      </c>
      <c r="D193" s="72" t="s">
        <v>146</v>
      </c>
      <c r="E193" s="60" t="s">
        <v>38</v>
      </c>
      <c r="F193" s="61" t="n">
        <f aca="false">3*3+15*3+3*3+5*3</f>
        <v>78</v>
      </c>
      <c r="G193" s="62"/>
      <c r="H193" s="62"/>
      <c r="I193" s="54" t="n">
        <f aca="false">G193+H193</f>
        <v>0</v>
      </c>
      <c r="J193" s="62" t="n">
        <f aca="false">G193*F193</f>
        <v>0</v>
      </c>
      <c r="K193" s="62" t="n">
        <f aca="false">H193*F193</f>
        <v>0</v>
      </c>
      <c r="L193" s="62" t="n">
        <f aca="false">J193+K193</f>
        <v>0</v>
      </c>
      <c r="M193" s="62" t="n">
        <f aca="false">ROUND(L193*(1+$M$4),2)</f>
        <v>0</v>
      </c>
      <c r="N193" s="55"/>
      <c r="O193" s="55"/>
      <c r="P193" s="55"/>
      <c r="Q193" s="56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 s="57"/>
      <c r="AL193" s="57"/>
      <c r="AM193" s="57"/>
      <c r="AN193" s="57"/>
      <c r="AO193" s="57"/>
      <c r="AP193" s="57"/>
      <c r="AQ193" s="57"/>
      <c r="AR193" s="57"/>
      <c r="AS193" s="57"/>
      <c r="AT193" s="57"/>
      <c r="AU193" s="57"/>
      <c r="AV193" s="57"/>
      <c r="AW193" s="57"/>
      <c r="AX193" s="57"/>
      <c r="AY193" s="57"/>
      <c r="AZ193" s="57"/>
      <c r="BA193" s="57"/>
      <c r="BB193" s="57"/>
    </row>
    <row r="194" customFormat="false" ht="23.85" hidden="false" customHeight="false" outlineLevel="0" collapsed="false">
      <c r="A194" s="58" t="s">
        <v>346</v>
      </c>
      <c r="B194" s="59" t="s">
        <v>347</v>
      </c>
      <c r="C194" s="58" t="s">
        <v>348</v>
      </c>
      <c r="D194" s="72" t="s">
        <v>349</v>
      </c>
      <c r="E194" s="60" t="s">
        <v>14</v>
      </c>
      <c r="F194" s="61" t="n">
        <v>2</v>
      </c>
      <c r="G194" s="62"/>
      <c r="H194" s="62"/>
      <c r="I194" s="54" t="n">
        <f aca="false">G194+H194</f>
        <v>0</v>
      </c>
      <c r="J194" s="62" t="n">
        <f aca="false">G194*F194</f>
        <v>0</v>
      </c>
      <c r="K194" s="62" t="n">
        <f aca="false">H194*F194</f>
        <v>0</v>
      </c>
      <c r="L194" s="62" t="n">
        <f aca="false">J194+K194</f>
        <v>0</v>
      </c>
      <c r="M194" s="62" t="n">
        <f aca="false">ROUND(L194*(1+$M$4),2)</f>
        <v>0</v>
      </c>
      <c r="N194" s="55"/>
      <c r="O194" s="55"/>
      <c r="P194" s="55"/>
      <c r="Q194" s="56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  <c r="AL194" s="57"/>
      <c r="AM194" s="57"/>
      <c r="AN194" s="57"/>
      <c r="AO194" s="57"/>
      <c r="AP194" s="57"/>
      <c r="AQ194" s="57"/>
      <c r="AR194" s="57"/>
      <c r="AS194" s="57"/>
      <c r="AT194" s="57"/>
      <c r="AU194" s="57"/>
      <c r="AV194" s="57"/>
      <c r="AW194" s="57"/>
      <c r="AX194" s="57"/>
      <c r="AY194" s="57"/>
      <c r="AZ194" s="57"/>
      <c r="BA194" s="57"/>
      <c r="BB194" s="57"/>
    </row>
    <row r="195" customFormat="false" ht="46.25" hidden="false" customHeight="false" outlineLevel="0" collapsed="false">
      <c r="A195" s="58" t="s">
        <v>350</v>
      </c>
      <c r="B195" s="59" t="s">
        <v>351</v>
      </c>
      <c r="C195" s="58" t="s">
        <v>352</v>
      </c>
      <c r="D195" s="72" t="s">
        <v>353</v>
      </c>
      <c r="E195" s="60" t="s">
        <v>38</v>
      </c>
      <c r="F195" s="61" t="n">
        <v>25</v>
      </c>
      <c r="G195" s="62"/>
      <c r="H195" s="62"/>
      <c r="I195" s="54" t="n">
        <f aca="false">G195+H195</f>
        <v>0</v>
      </c>
      <c r="J195" s="62" t="n">
        <f aca="false">G195*F195</f>
        <v>0</v>
      </c>
      <c r="K195" s="62" t="n">
        <f aca="false">H195*F195</f>
        <v>0</v>
      </c>
      <c r="L195" s="62" t="n">
        <f aca="false">J195+K195</f>
        <v>0</v>
      </c>
      <c r="M195" s="62" t="n">
        <f aca="false">ROUND(L195*(1+$M$4),2)</f>
        <v>0</v>
      </c>
      <c r="N195" s="55"/>
      <c r="O195" s="55"/>
      <c r="P195" s="55"/>
      <c r="Q195" s="56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 s="57"/>
      <c r="AL195" s="57"/>
      <c r="AM195" s="57"/>
      <c r="AN195" s="57"/>
      <c r="AO195" s="57"/>
      <c r="AP195" s="57"/>
      <c r="AQ195" s="57"/>
      <c r="AR195" s="57"/>
      <c r="AS195" s="57"/>
      <c r="AT195" s="57"/>
      <c r="AU195" s="57"/>
      <c r="AV195" s="57"/>
      <c r="AW195" s="57"/>
      <c r="AX195" s="57"/>
      <c r="AY195" s="57"/>
      <c r="AZ195" s="57"/>
      <c r="BA195" s="57"/>
      <c r="BB195" s="57"/>
    </row>
    <row r="196" customFormat="false" ht="15" hidden="false" customHeight="false" outlineLevel="0" collapsed="false">
      <c r="A196" s="58"/>
      <c r="B196" s="59"/>
      <c r="C196" s="58"/>
      <c r="D196" s="59"/>
      <c r="E196" s="60"/>
      <c r="F196" s="61"/>
      <c r="G196" s="62"/>
      <c r="H196" s="62"/>
      <c r="I196" s="62"/>
      <c r="J196" s="62"/>
      <c r="K196" s="62"/>
      <c r="L196" s="62"/>
      <c r="M196" s="62"/>
      <c r="N196" s="55"/>
      <c r="O196" s="55"/>
      <c r="P196" s="55"/>
      <c r="Q196" s="56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 s="57"/>
      <c r="AL196" s="57"/>
      <c r="AM196" s="57"/>
      <c r="AN196" s="57"/>
      <c r="AO196" s="57"/>
      <c r="AP196" s="57"/>
      <c r="AQ196" s="57"/>
      <c r="AR196" s="57"/>
      <c r="AS196" s="57"/>
      <c r="AT196" s="57"/>
      <c r="AU196" s="57"/>
      <c r="AV196" s="57"/>
      <c r="AW196" s="57"/>
      <c r="AX196" s="57"/>
      <c r="AY196" s="57"/>
      <c r="AZ196" s="57"/>
      <c r="BA196" s="57"/>
      <c r="BB196" s="57"/>
    </row>
    <row r="197" customFormat="false" ht="15" hidden="false" customHeight="false" outlineLevel="0" collapsed="false">
      <c r="A197" s="31" t="s">
        <v>354</v>
      </c>
      <c r="B197" s="81" t="s">
        <v>355</v>
      </c>
      <c r="C197" s="33"/>
      <c r="D197" s="34"/>
      <c r="E197" s="35"/>
      <c r="F197" s="36"/>
      <c r="G197" s="37"/>
      <c r="H197" s="37"/>
      <c r="I197" s="38"/>
      <c r="J197" s="39" t="n">
        <f aca="false">SUM(J198:J206)</f>
        <v>0</v>
      </c>
      <c r="K197" s="39" t="n">
        <f aca="false">SUM(K198:K206)</f>
        <v>0</v>
      </c>
      <c r="L197" s="39" t="n">
        <f aca="false">SUM(L198:L206)</f>
        <v>0</v>
      </c>
      <c r="M197" s="39" t="n">
        <f aca="false">SUM(M198:M206)</f>
        <v>0</v>
      </c>
      <c r="N197" s="17"/>
      <c r="O197" s="17"/>
      <c r="P197" s="17" t="n">
        <f aca="false">M197</f>
        <v>0</v>
      </c>
      <c r="Q197" s="40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  <c r="AR197" s="41"/>
      <c r="AS197" s="41"/>
      <c r="AT197" s="41"/>
      <c r="AU197" s="41"/>
      <c r="AV197" s="41"/>
      <c r="AW197" s="41"/>
      <c r="AX197" s="41"/>
      <c r="AY197" s="41"/>
      <c r="AZ197" s="41"/>
      <c r="BA197" s="41"/>
      <c r="BB197" s="41"/>
    </row>
    <row r="198" customFormat="false" ht="15" hidden="false" customHeight="false" outlineLevel="0" collapsed="false">
      <c r="A198" s="42" t="s">
        <v>356</v>
      </c>
      <c r="B198" s="63" t="s">
        <v>33</v>
      </c>
      <c r="C198" s="43"/>
      <c r="D198" s="44"/>
      <c r="E198" s="45"/>
      <c r="F198" s="46"/>
      <c r="G198" s="47"/>
      <c r="H198" s="47"/>
      <c r="I198" s="47"/>
      <c r="J198" s="47"/>
      <c r="K198" s="47"/>
      <c r="L198" s="47"/>
      <c r="M198" s="48"/>
      <c r="N198" s="49" t="e">
        <f aca="false">O198/P$197</f>
        <v>#DIV/0!</v>
      </c>
      <c r="O198" s="17" t="n">
        <f aca="false">SUM(M199:M202)</f>
        <v>0</v>
      </c>
      <c r="P198" s="17" t="n">
        <f aca="false">M198</f>
        <v>0</v>
      </c>
      <c r="Q198" s="40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  <c r="AR198" s="41"/>
      <c r="AS198" s="41"/>
      <c r="AT198" s="41"/>
      <c r="AU198" s="41"/>
      <c r="AV198" s="41"/>
      <c r="AW198" s="41"/>
      <c r="AX198" s="41"/>
      <c r="AY198" s="41"/>
      <c r="AZ198" s="41"/>
      <c r="BA198" s="41"/>
      <c r="BB198" s="41"/>
    </row>
    <row r="199" customFormat="false" ht="57.45" hidden="false" customHeight="false" outlineLevel="0" collapsed="false">
      <c r="A199" s="58" t="s">
        <v>357</v>
      </c>
      <c r="B199" s="79" t="s">
        <v>35</v>
      </c>
      <c r="C199" s="73" t="s">
        <v>36</v>
      </c>
      <c r="D199" s="74" t="s">
        <v>37</v>
      </c>
      <c r="E199" s="75" t="s">
        <v>38</v>
      </c>
      <c r="F199" s="76" t="n">
        <f aca="false">15+15</f>
        <v>30</v>
      </c>
      <c r="G199" s="77"/>
      <c r="H199" s="77"/>
      <c r="I199" s="54" t="n">
        <f aca="false">G199+H199</f>
        <v>0</v>
      </c>
      <c r="J199" s="80" t="n">
        <f aca="false">G199*F199</f>
        <v>0</v>
      </c>
      <c r="K199" s="80" t="n">
        <f aca="false">H199*F199</f>
        <v>0</v>
      </c>
      <c r="L199" s="80" t="n">
        <f aca="false">J199+K199</f>
        <v>0</v>
      </c>
      <c r="M199" s="80" t="n">
        <f aca="false">ROUND(L199*(1+$M$4),2)</f>
        <v>0</v>
      </c>
      <c r="N199" s="2"/>
      <c r="O199" s="2"/>
      <c r="P199" s="2"/>
      <c r="Q199" s="3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</row>
    <row r="200" customFormat="false" ht="57.45" hidden="false" customHeight="false" outlineLevel="0" collapsed="false">
      <c r="A200" s="58" t="s">
        <v>358</v>
      </c>
      <c r="B200" s="64" t="s">
        <v>40</v>
      </c>
      <c r="C200" s="58" t="s">
        <v>41</v>
      </c>
      <c r="D200" s="59" t="s">
        <v>359</v>
      </c>
      <c r="E200" s="60" t="s">
        <v>14</v>
      </c>
      <c r="F200" s="61" t="n">
        <v>4</v>
      </c>
      <c r="G200" s="62"/>
      <c r="H200" s="62"/>
      <c r="I200" s="54" t="n">
        <f aca="false">G200+H200</f>
        <v>0</v>
      </c>
      <c r="J200" s="54" t="n">
        <f aca="false">G200*F200</f>
        <v>0</v>
      </c>
      <c r="K200" s="54" t="n">
        <f aca="false">H200*F200</f>
        <v>0</v>
      </c>
      <c r="L200" s="54" t="n">
        <f aca="false">J200+K200</f>
        <v>0</v>
      </c>
      <c r="M200" s="54" t="n">
        <f aca="false">ROUND(L200*(1+$M$4),2)</f>
        <v>0</v>
      </c>
      <c r="N200" s="55"/>
      <c r="O200" s="55"/>
      <c r="P200" s="55"/>
      <c r="Q200" s="56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 s="57"/>
      <c r="AL200" s="57"/>
      <c r="AM200" s="57"/>
      <c r="AN200" s="57"/>
      <c r="AO200" s="57"/>
      <c r="AP200" s="57"/>
      <c r="AQ200" s="57"/>
      <c r="AR200" s="57"/>
      <c r="AS200" s="57"/>
      <c r="AT200" s="57"/>
      <c r="AU200" s="57"/>
      <c r="AV200" s="57"/>
      <c r="AW200" s="57"/>
      <c r="AX200" s="57"/>
      <c r="AY200" s="57"/>
      <c r="AZ200" s="57"/>
      <c r="BA200" s="57"/>
      <c r="BB200" s="57"/>
    </row>
    <row r="201" customFormat="false" ht="57.45" hidden="false" customHeight="false" outlineLevel="0" collapsed="false">
      <c r="A201" s="58" t="s">
        <v>360</v>
      </c>
      <c r="B201" s="64" t="s">
        <v>44</v>
      </c>
      <c r="C201" s="58" t="s">
        <v>45</v>
      </c>
      <c r="D201" s="59" t="s">
        <v>46</v>
      </c>
      <c r="E201" s="60" t="s">
        <v>14</v>
      </c>
      <c r="F201" s="61" t="n">
        <v>3</v>
      </c>
      <c r="G201" s="62"/>
      <c r="H201" s="62"/>
      <c r="I201" s="54" t="n">
        <f aca="false">G201+H201</f>
        <v>0</v>
      </c>
      <c r="J201" s="54" t="n">
        <f aca="false">G201*F201</f>
        <v>0</v>
      </c>
      <c r="K201" s="54" t="n">
        <f aca="false">H201*F201</f>
        <v>0</v>
      </c>
      <c r="L201" s="54" t="n">
        <f aca="false">J201+K201</f>
        <v>0</v>
      </c>
      <c r="M201" s="54" t="n">
        <f aca="false">ROUND(L201*(1+$M$4),2)</f>
        <v>0</v>
      </c>
      <c r="N201" s="55"/>
      <c r="O201" s="55"/>
      <c r="P201" s="55"/>
      <c r="Q201" s="56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 s="57"/>
      <c r="AL201" s="57"/>
      <c r="AM201" s="57"/>
      <c r="AN201" s="57"/>
      <c r="AO201" s="57"/>
      <c r="AP201" s="57"/>
      <c r="AQ201" s="57"/>
      <c r="AR201" s="57"/>
      <c r="AS201" s="57"/>
      <c r="AT201" s="57"/>
      <c r="AU201" s="57"/>
      <c r="AV201" s="57"/>
      <c r="AW201" s="57"/>
      <c r="AX201" s="57"/>
      <c r="AY201" s="57"/>
      <c r="AZ201" s="57"/>
      <c r="BA201" s="57"/>
      <c r="BB201" s="57"/>
    </row>
    <row r="202" customFormat="false" ht="23.85" hidden="false" customHeight="false" outlineLevel="0" collapsed="false">
      <c r="A202" s="58" t="s">
        <v>361</v>
      </c>
      <c r="B202" s="64" t="s">
        <v>48</v>
      </c>
      <c r="C202" s="58" t="s">
        <v>49</v>
      </c>
      <c r="D202" s="59" t="s">
        <v>50</v>
      </c>
      <c r="E202" s="60" t="s">
        <v>14</v>
      </c>
      <c r="F202" s="61" t="n">
        <f aca="false">F199/1.5</f>
        <v>20</v>
      </c>
      <c r="G202" s="62"/>
      <c r="H202" s="62"/>
      <c r="I202" s="54" t="n">
        <f aca="false">G202+H202</f>
        <v>0</v>
      </c>
      <c r="J202" s="54" t="n">
        <f aca="false">G202*F202</f>
        <v>0</v>
      </c>
      <c r="K202" s="54" t="n">
        <f aca="false">H202*F202</f>
        <v>0</v>
      </c>
      <c r="L202" s="54" t="n">
        <f aca="false">J202+K202</f>
        <v>0</v>
      </c>
      <c r="M202" s="54" t="n">
        <f aca="false">ROUND(L202*(1+$M$4),2)</f>
        <v>0</v>
      </c>
      <c r="N202" s="55"/>
      <c r="O202" s="55"/>
      <c r="P202" s="55"/>
      <c r="Q202" s="56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 s="57"/>
      <c r="AL202" s="57"/>
      <c r="AM202" s="57"/>
      <c r="AN202" s="57"/>
      <c r="AO202" s="57"/>
      <c r="AP202" s="57"/>
      <c r="AQ202" s="57"/>
      <c r="AR202" s="57"/>
      <c r="AS202" s="57"/>
      <c r="AT202" s="57"/>
      <c r="AU202" s="57"/>
      <c r="AV202" s="57"/>
      <c r="AW202" s="57"/>
      <c r="AX202" s="57"/>
      <c r="AY202" s="57"/>
      <c r="AZ202" s="57"/>
      <c r="BA202" s="57"/>
      <c r="BB202" s="57"/>
    </row>
    <row r="203" customFormat="false" ht="15" hidden="false" customHeight="false" outlineLevel="0" collapsed="false">
      <c r="A203" s="58"/>
      <c r="B203" s="59"/>
      <c r="C203" s="58"/>
      <c r="D203" s="59"/>
      <c r="E203" s="60"/>
      <c r="F203" s="61"/>
      <c r="G203" s="62"/>
      <c r="H203" s="62"/>
      <c r="I203" s="62"/>
      <c r="J203" s="62"/>
      <c r="K203" s="62"/>
      <c r="L203" s="62"/>
      <c r="M203" s="62"/>
      <c r="N203" s="55"/>
      <c r="O203" s="55"/>
      <c r="P203" s="55"/>
      <c r="Q203" s="56"/>
      <c r="R203" s="5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 s="57"/>
      <c r="AL203" s="57"/>
      <c r="AM203" s="57"/>
      <c r="AN203" s="57"/>
      <c r="AO203" s="57"/>
      <c r="AP203" s="57"/>
      <c r="AQ203" s="57"/>
      <c r="AR203" s="57"/>
      <c r="AS203" s="57"/>
      <c r="AT203" s="57"/>
      <c r="AU203" s="57"/>
      <c r="AV203" s="57"/>
      <c r="AW203" s="57"/>
      <c r="AX203" s="57"/>
      <c r="AY203" s="57"/>
      <c r="AZ203" s="57"/>
      <c r="BA203" s="57"/>
      <c r="BB203" s="57"/>
    </row>
    <row r="204" customFormat="false" ht="15" hidden="false" customHeight="false" outlineLevel="0" collapsed="false">
      <c r="A204" s="42" t="s">
        <v>362</v>
      </c>
      <c r="B204" s="63" t="s">
        <v>363</v>
      </c>
      <c r="C204" s="43"/>
      <c r="D204" s="44"/>
      <c r="E204" s="45"/>
      <c r="F204" s="46"/>
      <c r="G204" s="47"/>
      <c r="H204" s="47"/>
      <c r="I204" s="47"/>
      <c r="J204" s="47"/>
      <c r="K204" s="47"/>
      <c r="L204" s="47"/>
      <c r="M204" s="48"/>
      <c r="N204" s="49" t="e">
        <f aca="false">O204/P$197</f>
        <v>#DIV/0!</v>
      </c>
      <c r="O204" s="17" t="n">
        <f aca="false">SUM(M205:M206)</f>
        <v>0</v>
      </c>
      <c r="P204" s="17" t="n">
        <f aca="false">M204</f>
        <v>0</v>
      </c>
      <c r="Q204" s="40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  <c r="AR204" s="41"/>
      <c r="AS204" s="41"/>
      <c r="AT204" s="41"/>
      <c r="AU204" s="41"/>
      <c r="AV204" s="41"/>
      <c r="AW204" s="41"/>
      <c r="AX204" s="41"/>
      <c r="AY204" s="41"/>
      <c r="AZ204" s="41"/>
      <c r="BA204" s="41"/>
      <c r="BB204" s="41"/>
    </row>
    <row r="205" customFormat="false" ht="23.85" hidden="false" customHeight="false" outlineLevel="0" collapsed="false">
      <c r="A205" s="58" t="s">
        <v>364</v>
      </c>
      <c r="B205" s="59" t="s">
        <v>365</v>
      </c>
      <c r="C205" s="58" t="str">
        <f aca="false">COMPOSIÇÕES!A61</f>
        <v>COMP.07</v>
      </c>
      <c r="D205" s="59" t="str">
        <f aca="false">COMPOSIÇÕES!B61</f>
        <v>CONSTRUÇÃO DE CENTRAL DE GÁS - INCLUSIVE LIGAÇÕES COM REDE EXISTENTE</v>
      </c>
      <c r="E205" s="60" t="s">
        <v>14</v>
      </c>
      <c r="F205" s="61" t="n">
        <v>1</v>
      </c>
      <c r="G205" s="62"/>
      <c r="H205" s="62"/>
      <c r="I205" s="54" t="n">
        <f aca="false">G205+H205</f>
        <v>0</v>
      </c>
      <c r="J205" s="54" t="n">
        <f aca="false">G205*F205</f>
        <v>0</v>
      </c>
      <c r="K205" s="54" t="n">
        <f aca="false">H205*F205</f>
        <v>0</v>
      </c>
      <c r="L205" s="54" t="n">
        <f aca="false">J205+K205</f>
        <v>0</v>
      </c>
      <c r="M205" s="54" t="n">
        <f aca="false">ROUND(L205*(1+$M$4),2)</f>
        <v>0</v>
      </c>
      <c r="N205" s="55"/>
      <c r="O205" s="55"/>
      <c r="P205" s="55"/>
      <c r="Q205" s="56"/>
      <c r="R205" s="57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 s="57"/>
      <c r="AL205" s="57"/>
      <c r="AM205" s="57"/>
      <c r="AN205" s="57"/>
      <c r="AO205" s="57"/>
      <c r="AP205" s="57"/>
      <c r="AQ205" s="57"/>
      <c r="AR205" s="57"/>
      <c r="AS205" s="57"/>
      <c r="AT205" s="57"/>
      <c r="AU205" s="57"/>
      <c r="AV205" s="57"/>
      <c r="AW205" s="57"/>
      <c r="AX205" s="57"/>
      <c r="AY205" s="57"/>
      <c r="AZ205" s="57"/>
      <c r="BA205" s="57"/>
      <c r="BB205" s="57"/>
    </row>
    <row r="206" customFormat="false" ht="23.85" hidden="false" customHeight="false" outlineLevel="0" collapsed="false">
      <c r="A206" s="58" t="s">
        <v>366</v>
      </c>
      <c r="B206" s="59" t="s">
        <v>367</v>
      </c>
      <c r="C206" s="58" t="str">
        <f aca="false">COMPOSIÇÕES!A92</f>
        <v>COMP.08</v>
      </c>
      <c r="D206" s="59" t="str">
        <f aca="false">COMPOSIÇÕES!B92</f>
        <v>ISOLAMENTO DE TUBULAÇÃO DE GÁS EXISTENTE</v>
      </c>
      <c r="E206" s="60" t="s">
        <v>14</v>
      </c>
      <c r="F206" s="61" t="n">
        <v>2</v>
      </c>
      <c r="G206" s="62"/>
      <c r="H206" s="62"/>
      <c r="I206" s="54" t="n">
        <f aca="false">G206+H206</f>
        <v>0</v>
      </c>
      <c r="J206" s="54" t="n">
        <f aca="false">G206*F206</f>
        <v>0</v>
      </c>
      <c r="K206" s="54" t="n">
        <f aca="false">H206*F206</f>
        <v>0</v>
      </c>
      <c r="L206" s="54" t="n">
        <f aca="false">J206+K206</f>
        <v>0</v>
      </c>
      <c r="M206" s="54" t="n">
        <f aca="false">ROUND(L206*(1+$M$4),2)</f>
        <v>0</v>
      </c>
      <c r="N206" s="55"/>
      <c r="O206" s="55"/>
      <c r="P206" s="55"/>
      <c r="Q206" s="56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 s="57"/>
      <c r="AL206" s="57"/>
      <c r="AM206" s="57"/>
      <c r="AN206" s="57"/>
      <c r="AO206" s="57"/>
      <c r="AP206" s="57"/>
      <c r="AQ206" s="57"/>
      <c r="AR206" s="57"/>
      <c r="AS206" s="57"/>
      <c r="AT206" s="57"/>
      <c r="AU206" s="57"/>
      <c r="AV206" s="57"/>
      <c r="AW206" s="57"/>
      <c r="AX206" s="57"/>
      <c r="AY206" s="57"/>
      <c r="AZ206" s="57"/>
      <c r="BA206" s="57"/>
      <c r="BB206" s="57"/>
    </row>
    <row r="207" customFormat="false" ht="15" hidden="false" customHeight="false" outlineLevel="0" collapsed="false">
      <c r="A207" s="58"/>
      <c r="B207" s="67"/>
      <c r="C207" s="65"/>
      <c r="D207" s="67"/>
      <c r="E207" s="68"/>
      <c r="F207" s="69"/>
      <c r="G207" s="70"/>
      <c r="H207" s="70"/>
      <c r="I207" s="70"/>
      <c r="J207" s="62"/>
      <c r="K207" s="62"/>
      <c r="L207" s="62"/>
      <c r="M207" s="62"/>
      <c r="N207" s="55"/>
      <c r="O207" s="55"/>
      <c r="P207" s="55"/>
      <c r="Q207" s="56"/>
      <c r="R207" s="57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 s="57"/>
      <c r="AL207" s="57"/>
      <c r="AM207" s="57"/>
      <c r="AN207" s="57"/>
      <c r="AO207" s="57"/>
      <c r="AP207" s="57"/>
      <c r="AQ207" s="57"/>
      <c r="AR207" s="57"/>
      <c r="AS207" s="57"/>
      <c r="AT207" s="57"/>
      <c r="AU207" s="57"/>
      <c r="AV207" s="57"/>
      <c r="AW207" s="57"/>
      <c r="AX207" s="57"/>
      <c r="AY207" s="57"/>
      <c r="AZ207" s="57"/>
      <c r="BA207" s="57"/>
      <c r="BB207" s="57"/>
    </row>
    <row r="208" customFormat="false" ht="15" hidden="false" customHeight="false" outlineLevel="0" collapsed="false">
      <c r="A208" s="31" t="s">
        <v>368</v>
      </c>
      <c r="B208" s="81" t="s">
        <v>369</v>
      </c>
      <c r="C208" s="33"/>
      <c r="D208" s="34"/>
      <c r="E208" s="35"/>
      <c r="F208" s="36"/>
      <c r="G208" s="37"/>
      <c r="H208" s="37"/>
      <c r="I208" s="38"/>
      <c r="J208" s="38" t="n">
        <f aca="false">SUM(J209:J211)</f>
        <v>0</v>
      </c>
      <c r="K208" s="39" t="n">
        <f aca="false">SUM(K209:K211)</f>
        <v>0</v>
      </c>
      <c r="L208" s="39" t="n">
        <f aca="false">SUM(L209:L211)</f>
        <v>0</v>
      </c>
      <c r="M208" s="39" t="n">
        <f aca="false">SUM(M209:M211)</f>
        <v>0</v>
      </c>
      <c r="N208" s="17"/>
      <c r="O208" s="17"/>
      <c r="P208" s="17" t="n">
        <f aca="false">M208</f>
        <v>0</v>
      </c>
      <c r="Q208" s="40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  <c r="AR208" s="41"/>
      <c r="AS208" s="41"/>
      <c r="AT208" s="41"/>
      <c r="AU208" s="41"/>
      <c r="AV208" s="41"/>
      <c r="AW208" s="41"/>
      <c r="AX208" s="41"/>
      <c r="AY208" s="41"/>
      <c r="AZ208" s="41"/>
      <c r="BA208" s="41"/>
      <c r="BB208" s="41"/>
    </row>
    <row r="209" customFormat="false" ht="57.45" hidden="false" customHeight="false" outlineLevel="0" collapsed="false">
      <c r="A209" s="58" t="s">
        <v>370</v>
      </c>
      <c r="B209" s="51" t="s">
        <v>371</v>
      </c>
      <c r="C209" s="50" t="s">
        <v>372</v>
      </c>
      <c r="D209" s="82" t="s">
        <v>373</v>
      </c>
      <c r="E209" s="52" t="s">
        <v>64</v>
      </c>
      <c r="F209" s="53" t="n">
        <v>500</v>
      </c>
      <c r="G209" s="54"/>
      <c r="H209" s="54"/>
      <c r="I209" s="54" t="n">
        <f aca="false">G209+H209</f>
        <v>0</v>
      </c>
      <c r="J209" s="62" t="n">
        <f aca="false">G209*F209</f>
        <v>0</v>
      </c>
      <c r="K209" s="62" t="n">
        <f aca="false">H209*F209</f>
        <v>0</v>
      </c>
      <c r="L209" s="62" t="n">
        <f aca="false">J209+K209</f>
        <v>0</v>
      </c>
      <c r="M209" s="62" t="n">
        <f aca="false">ROUND(L209*(1+$M$4),2)</f>
        <v>0</v>
      </c>
      <c r="N209" s="55"/>
      <c r="O209" s="55"/>
      <c r="P209" s="55"/>
      <c r="Q209" s="56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 s="57"/>
      <c r="AL209" s="57"/>
      <c r="AM209" s="57"/>
      <c r="AN209" s="57"/>
      <c r="AO209" s="57"/>
      <c r="AP209" s="57"/>
      <c r="AQ209" s="57"/>
      <c r="AR209" s="57"/>
      <c r="AS209" s="57"/>
      <c r="AT209" s="57"/>
      <c r="AU209" s="57"/>
      <c r="AV209" s="57"/>
      <c r="AW209" s="57"/>
      <c r="AX209" s="57"/>
      <c r="AY209" s="57"/>
      <c r="AZ209" s="57"/>
      <c r="BA209" s="57"/>
      <c r="BB209" s="57"/>
    </row>
    <row r="210" customFormat="false" ht="57.45" hidden="false" customHeight="false" outlineLevel="0" collapsed="false">
      <c r="A210" s="58" t="s">
        <v>374</v>
      </c>
      <c r="B210" s="59" t="s">
        <v>375</v>
      </c>
      <c r="C210" s="58" t="s">
        <v>376</v>
      </c>
      <c r="D210" s="72" t="s">
        <v>377</v>
      </c>
      <c r="E210" s="60" t="s">
        <v>31</v>
      </c>
      <c r="F210" s="61" t="n">
        <v>100</v>
      </c>
      <c r="G210" s="62"/>
      <c r="H210" s="62"/>
      <c r="I210" s="54" t="n">
        <f aca="false">G210+H210</f>
        <v>0</v>
      </c>
      <c r="J210" s="62" t="n">
        <f aca="false">G210*F210</f>
        <v>0</v>
      </c>
      <c r="K210" s="62" t="n">
        <f aca="false">H210*F210</f>
        <v>0</v>
      </c>
      <c r="L210" s="62" t="n">
        <f aca="false">J210+K210</f>
        <v>0</v>
      </c>
      <c r="M210" s="62" t="n">
        <f aca="false">ROUND(L210*(1+$M$4),2)</f>
        <v>0</v>
      </c>
      <c r="N210" s="55"/>
      <c r="O210" s="55"/>
      <c r="P210" s="55"/>
      <c r="Q210" s="56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 s="57"/>
      <c r="AL210" s="57"/>
      <c r="AM210" s="57"/>
      <c r="AN210" s="57"/>
      <c r="AO210" s="57"/>
      <c r="AP210" s="57"/>
      <c r="AQ210" s="57"/>
      <c r="AR210" s="57"/>
      <c r="AS210" s="57"/>
      <c r="AT210" s="57"/>
      <c r="AU210" s="57"/>
      <c r="AV210" s="57"/>
      <c r="AW210" s="57"/>
      <c r="AX210" s="57"/>
      <c r="AY210" s="57"/>
      <c r="AZ210" s="57"/>
      <c r="BA210" s="57"/>
      <c r="BB210" s="57"/>
    </row>
    <row r="211" customFormat="false" ht="35.05" hidden="false" customHeight="false" outlineLevel="0" collapsed="false">
      <c r="A211" s="58" t="s">
        <v>378</v>
      </c>
      <c r="B211" s="59" t="s">
        <v>375</v>
      </c>
      <c r="C211" s="58" t="s">
        <v>379</v>
      </c>
      <c r="D211" s="72" t="s">
        <v>380</v>
      </c>
      <c r="E211" s="60" t="s">
        <v>381</v>
      </c>
      <c r="F211" s="61" t="n">
        <f aca="false">100*5</f>
        <v>500</v>
      </c>
      <c r="G211" s="62"/>
      <c r="H211" s="62"/>
      <c r="I211" s="54" t="n">
        <f aca="false">G211+H211</f>
        <v>0</v>
      </c>
      <c r="J211" s="62" t="n">
        <f aca="false">G211*F211</f>
        <v>0</v>
      </c>
      <c r="K211" s="62" t="n">
        <f aca="false">H211*F211</f>
        <v>0</v>
      </c>
      <c r="L211" s="62" t="n">
        <f aca="false">J211+K211</f>
        <v>0</v>
      </c>
      <c r="M211" s="62" t="n">
        <f aca="false">ROUND(L211*(1+$M$4),2)</f>
        <v>0</v>
      </c>
      <c r="N211" s="55"/>
      <c r="O211" s="55"/>
      <c r="P211" s="55"/>
      <c r="Q211" s="56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 s="57"/>
      <c r="AL211" s="57"/>
      <c r="AM211" s="57"/>
      <c r="AN211" s="57"/>
      <c r="AO211" s="57"/>
      <c r="AP211" s="57"/>
      <c r="AQ211" s="57"/>
      <c r="AR211" s="57"/>
      <c r="AS211" s="57"/>
      <c r="AT211" s="57"/>
      <c r="AU211" s="57"/>
      <c r="AV211" s="57"/>
      <c r="AW211" s="57"/>
      <c r="AX211" s="57"/>
      <c r="AY211" s="57"/>
      <c r="AZ211" s="57"/>
      <c r="BA211" s="57"/>
      <c r="BB211" s="57"/>
    </row>
    <row r="212" customFormat="false" ht="15" hidden="false" customHeight="false" outlineLevel="0" collapsed="false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5"/>
      <c r="O212" s="55"/>
      <c r="P212" s="55"/>
      <c r="Q212" s="56"/>
      <c r="R212" s="5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 s="57"/>
      <c r="AL212" s="57"/>
      <c r="AM212" s="57"/>
      <c r="AN212" s="57"/>
      <c r="AO212" s="57"/>
      <c r="AP212" s="57"/>
      <c r="AQ212" s="57"/>
      <c r="AR212" s="57"/>
      <c r="AS212" s="57"/>
      <c r="AT212" s="57"/>
      <c r="AU212" s="57"/>
      <c r="AV212" s="57"/>
      <c r="AW212" s="57"/>
      <c r="AX212" s="57"/>
      <c r="AY212" s="57"/>
      <c r="AZ212" s="57"/>
      <c r="BA212" s="57"/>
      <c r="BB212" s="57"/>
    </row>
    <row r="213" customFormat="false" ht="12.75" hidden="false" customHeight="true" outlineLevel="0" collapsed="false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2"/>
      <c r="O213" s="2"/>
      <c r="P213" s="2"/>
      <c r="Q213" s="3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</row>
    <row r="214" customFormat="false" ht="12.75" hidden="false" customHeight="true" outlineLevel="0" collapsed="false">
      <c r="A214" s="83"/>
      <c r="B214" s="84"/>
      <c r="C214" s="85"/>
      <c r="D214" s="86"/>
      <c r="E214" s="15"/>
      <c r="F214" s="15"/>
      <c r="G214" s="15"/>
      <c r="H214" s="15"/>
      <c r="I214" s="15"/>
      <c r="J214" s="15"/>
      <c r="K214" s="15"/>
      <c r="L214" s="15"/>
      <c r="M214" s="15"/>
      <c r="N214" s="87"/>
      <c r="O214" s="87"/>
      <c r="P214" s="87"/>
      <c r="Q214" s="88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</row>
    <row r="215" customFormat="false" ht="12.75" hidden="false" customHeight="true" outlineLevel="0" collapsed="false">
      <c r="A215" s="83"/>
      <c r="B215" s="84"/>
      <c r="C215" s="85"/>
      <c r="D215" s="86"/>
      <c r="E215" s="15"/>
      <c r="F215" s="15"/>
      <c r="G215" s="15"/>
      <c r="H215" s="15"/>
      <c r="I215" s="15"/>
      <c r="J215" s="15"/>
      <c r="K215" s="15"/>
      <c r="L215" s="15"/>
      <c r="M215" s="15"/>
      <c r="N215" s="87"/>
      <c r="O215" s="87"/>
      <c r="P215" s="87"/>
      <c r="Q215" s="88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</row>
    <row r="216" customFormat="false" ht="12.75" hidden="false" customHeight="true" outlineLevel="0" collapsed="false">
      <c r="A216" s="83"/>
      <c r="B216" s="84"/>
      <c r="C216" s="85"/>
      <c r="D216" s="86"/>
      <c r="E216" s="15"/>
      <c r="F216" s="15"/>
      <c r="G216" s="15"/>
      <c r="H216" s="15"/>
      <c r="I216" s="15"/>
      <c r="J216" s="15"/>
      <c r="K216" s="15"/>
      <c r="L216" s="15"/>
      <c r="M216" s="15"/>
      <c r="N216" s="87"/>
      <c r="O216" s="87"/>
      <c r="P216" s="87"/>
      <c r="Q216" s="88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</row>
    <row r="217" customFormat="false" ht="39" hidden="false" customHeight="true" outlineLevel="0" collapsed="false">
      <c r="A217" s="83"/>
      <c r="B217" s="84"/>
      <c r="C217" s="85"/>
      <c r="D217" s="89" t="s">
        <v>382</v>
      </c>
      <c r="E217" s="15"/>
      <c r="F217" s="15"/>
      <c r="G217" s="15"/>
      <c r="H217" s="15"/>
      <c r="I217" s="15"/>
      <c r="J217" s="15"/>
      <c r="K217" s="15"/>
      <c r="L217" s="15"/>
      <c r="M217" s="15"/>
      <c r="N217" s="87"/>
      <c r="O217" s="87"/>
      <c r="P217" s="87"/>
      <c r="Q217" s="88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</row>
    <row r="218" customFormat="false" ht="12.75" hidden="false" customHeight="true" outlineLevel="0" collapsed="false">
      <c r="A218" s="83"/>
      <c r="B218" s="84"/>
      <c r="C218" s="85"/>
      <c r="D218" s="86"/>
      <c r="E218" s="15"/>
      <c r="F218" s="15"/>
      <c r="G218" s="15"/>
      <c r="H218" s="15"/>
      <c r="I218" s="15"/>
      <c r="J218" s="15"/>
      <c r="K218" s="15"/>
      <c r="L218" s="15"/>
      <c r="M218" s="15"/>
      <c r="N218" s="87"/>
      <c r="O218" s="87"/>
      <c r="P218" s="87"/>
      <c r="Q218" s="88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</row>
    <row r="219" customFormat="false" ht="12.75" hidden="false" customHeight="true" outlineLevel="0" collapsed="false">
      <c r="A219" s="83"/>
      <c r="B219" s="84"/>
      <c r="C219" s="85"/>
      <c r="D219" s="86"/>
      <c r="E219" s="15"/>
      <c r="F219" s="15"/>
      <c r="G219" s="15"/>
      <c r="H219" s="15"/>
      <c r="I219" s="15"/>
      <c r="J219" s="15"/>
      <c r="K219" s="15"/>
      <c r="L219" s="15"/>
      <c r="M219" s="15"/>
      <c r="N219" s="87"/>
      <c r="O219" s="87"/>
      <c r="P219" s="87"/>
      <c r="Q219" s="88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</row>
    <row r="220" customFormat="false" ht="12.75" hidden="false" customHeight="true" outlineLevel="0" collapsed="false">
      <c r="A220" s="83"/>
      <c r="B220" s="84"/>
      <c r="C220" s="85"/>
      <c r="D220" s="86"/>
      <c r="E220" s="15"/>
      <c r="F220" s="15"/>
      <c r="G220" s="15"/>
      <c r="H220" s="15"/>
      <c r="I220" s="15"/>
      <c r="J220" s="15"/>
      <c r="K220" s="15"/>
      <c r="L220" s="15"/>
      <c r="M220" s="15"/>
      <c r="N220" s="87"/>
      <c r="O220" s="87"/>
      <c r="P220" s="87"/>
      <c r="Q220" s="88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</row>
    <row r="221" customFormat="false" ht="12.75" hidden="false" customHeight="true" outlineLevel="0" collapsed="false">
      <c r="A221" s="83"/>
      <c r="B221" s="84"/>
      <c r="C221" s="85"/>
      <c r="D221" s="86"/>
      <c r="E221" s="15"/>
      <c r="F221" s="15"/>
      <c r="G221" s="15"/>
      <c r="H221" s="15"/>
      <c r="I221" s="15"/>
      <c r="J221" s="15"/>
      <c r="K221" s="15"/>
      <c r="L221" s="15"/>
      <c r="M221" s="15"/>
      <c r="N221" s="87"/>
      <c r="O221" s="87"/>
      <c r="P221" s="87"/>
      <c r="Q221" s="88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</row>
    <row r="222" customFormat="false" ht="12.75" hidden="false" customHeight="true" outlineLevel="0" collapsed="false">
      <c r="A222" s="83"/>
      <c r="B222" s="84"/>
      <c r="C222" s="85"/>
      <c r="D222" s="86"/>
      <c r="E222" s="15"/>
      <c r="F222" s="15"/>
      <c r="G222" s="15"/>
      <c r="H222" s="15"/>
      <c r="I222" s="15"/>
      <c r="J222" s="15"/>
      <c r="K222" s="15"/>
      <c r="L222" s="15"/>
      <c r="M222" s="15"/>
      <c r="N222" s="87"/>
      <c r="O222" s="87"/>
      <c r="P222" s="87"/>
      <c r="Q222" s="88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</row>
    <row r="223" customFormat="false" ht="12.75" hidden="false" customHeight="true" outlineLevel="0" collapsed="false">
      <c r="A223" s="83"/>
      <c r="B223" s="84"/>
      <c r="C223" s="85"/>
      <c r="D223" s="86"/>
      <c r="E223" s="15"/>
      <c r="F223" s="15"/>
      <c r="G223" s="15"/>
      <c r="H223" s="15"/>
      <c r="I223" s="15"/>
      <c r="J223" s="15"/>
      <c r="K223" s="15"/>
      <c r="L223" s="15"/>
      <c r="M223" s="15"/>
      <c r="N223" s="87"/>
      <c r="O223" s="87"/>
      <c r="P223" s="87"/>
      <c r="Q223" s="88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</row>
    <row r="224" customFormat="false" ht="12.75" hidden="false" customHeight="true" outlineLevel="0" collapsed="false">
      <c r="A224" s="83"/>
      <c r="B224" s="84"/>
      <c r="C224" s="85"/>
      <c r="D224" s="86"/>
      <c r="E224" s="15"/>
      <c r="F224" s="15"/>
      <c r="G224" s="15"/>
      <c r="H224" s="15"/>
      <c r="I224" s="15"/>
      <c r="J224" s="15"/>
      <c r="K224" s="15"/>
      <c r="L224" s="15"/>
      <c r="M224" s="15"/>
      <c r="N224" s="87"/>
      <c r="O224" s="87"/>
      <c r="P224" s="87"/>
      <c r="Q224" s="88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</row>
    <row r="225" customFormat="false" ht="12.75" hidden="false" customHeight="true" outlineLevel="0" collapsed="false">
      <c r="A225" s="83"/>
      <c r="B225" s="84"/>
      <c r="C225" s="85"/>
      <c r="D225" s="86"/>
      <c r="E225" s="15"/>
      <c r="F225" s="15"/>
      <c r="G225" s="15"/>
      <c r="H225" s="15"/>
      <c r="I225" s="15"/>
      <c r="J225" s="15"/>
      <c r="K225" s="15"/>
      <c r="L225" s="15"/>
      <c r="M225" s="15"/>
      <c r="N225" s="87"/>
      <c r="O225" s="87"/>
      <c r="P225" s="87"/>
      <c r="Q225" s="88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</row>
    <row r="226" customFormat="false" ht="12.75" hidden="false" customHeight="true" outlineLevel="0" collapsed="false">
      <c r="A226" s="83"/>
      <c r="B226" s="84"/>
      <c r="C226" s="85"/>
      <c r="D226" s="86"/>
      <c r="E226" s="15"/>
      <c r="F226" s="15"/>
      <c r="G226" s="15"/>
      <c r="H226" s="15"/>
      <c r="I226" s="15"/>
      <c r="J226" s="15"/>
      <c r="K226" s="15"/>
      <c r="L226" s="15"/>
      <c r="M226" s="15"/>
      <c r="N226" s="87"/>
      <c r="O226" s="87"/>
      <c r="P226" s="87"/>
      <c r="Q226" s="88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</row>
    <row r="227" customFormat="false" ht="12.75" hidden="false" customHeight="true" outlineLevel="0" collapsed="false">
      <c r="A227" s="83"/>
      <c r="B227" s="84"/>
      <c r="C227" s="85"/>
      <c r="D227" s="86"/>
      <c r="E227" s="15"/>
      <c r="F227" s="15"/>
      <c r="G227" s="15"/>
      <c r="H227" s="15"/>
      <c r="I227" s="15"/>
      <c r="J227" s="15"/>
      <c r="K227" s="15"/>
      <c r="L227" s="15"/>
      <c r="M227" s="15"/>
      <c r="N227" s="87"/>
      <c r="O227" s="87"/>
      <c r="P227" s="87"/>
      <c r="Q227" s="88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</row>
    <row r="228" customFormat="false" ht="12.75" hidden="false" customHeight="true" outlineLevel="0" collapsed="false">
      <c r="A228" s="83"/>
      <c r="B228" s="84"/>
      <c r="C228" s="85"/>
      <c r="D228" s="86"/>
      <c r="E228" s="15"/>
      <c r="F228" s="15"/>
      <c r="G228" s="15"/>
      <c r="H228" s="15"/>
      <c r="I228" s="15"/>
      <c r="J228" s="15"/>
      <c r="K228" s="15"/>
      <c r="L228" s="15"/>
      <c r="M228" s="15"/>
      <c r="N228" s="87"/>
      <c r="O228" s="87"/>
      <c r="P228" s="87"/>
      <c r="Q228" s="88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</row>
    <row r="229" customFormat="false" ht="12.75" hidden="false" customHeight="true" outlineLevel="0" collapsed="false">
      <c r="A229" s="83"/>
      <c r="B229" s="84"/>
      <c r="C229" s="85"/>
      <c r="D229" s="86"/>
      <c r="E229" s="15"/>
      <c r="F229" s="15"/>
      <c r="G229" s="15"/>
      <c r="H229" s="15"/>
      <c r="I229" s="15"/>
      <c r="J229" s="15"/>
      <c r="K229" s="15"/>
      <c r="L229" s="15"/>
      <c r="M229" s="15"/>
      <c r="N229" s="87"/>
      <c r="O229" s="87"/>
      <c r="P229" s="87"/>
      <c r="Q229" s="88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</row>
    <row r="230" customFormat="false" ht="12.75" hidden="false" customHeight="true" outlineLevel="0" collapsed="false">
      <c r="A230" s="83"/>
      <c r="B230" s="84"/>
      <c r="C230" s="85"/>
      <c r="D230" s="86"/>
      <c r="E230" s="15"/>
      <c r="F230" s="15"/>
      <c r="G230" s="15"/>
      <c r="H230" s="15"/>
      <c r="I230" s="15"/>
      <c r="J230" s="15"/>
      <c r="K230" s="15"/>
      <c r="L230" s="15"/>
      <c r="M230" s="15"/>
      <c r="N230" s="87"/>
      <c r="O230" s="87"/>
      <c r="P230" s="87"/>
      <c r="Q230" s="88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</row>
    <row r="231" customFormat="false" ht="12.75" hidden="false" customHeight="true" outlineLevel="0" collapsed="false">
      <c r="A231" s="83"/>
      <c r="B231" s="84"/>
      <c r="C231" s="85"/>
      <c r="D231" s="86"/>
      <c r="E231" s="15"/>
      <c r="F231" s="15"/>
      <c r="G231" s="15"/>
      <c r="H231" s="15"/>
      <c r="I231" s="15"/>
      <c r="J231" s="15"/>
      <c r="K231" s="15"/>
      <c r="L231" s="15"/>
      <c r="M231" s="15"/>
      <c r="N231" s="87"/>
      <c r="O231" s="87"/>
      <c r="P231" s="87"/>
      <c r="Q231" s="88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</row>
    <row r="232" customFormat="false" ht="12.75" hidden="false" customHeight="true" outlineLevel="0" collapsed="false">
      <c r="A232" s="83"/>
      <c r="B232" s="84"/>
      <c r="C232" s="85"/>
      <c r="D232" s="86"/>
      <c r="E232" s="15"/>
      <c r="F232" s="15"/>
      <c r="G232" s="15"/>
      <c r="H232" s="15"/>
      <c r="I232" s="15"/>
      <c r="J232" s="15"/>
      <c r="K232" s="15"/>
      <c r="L232" s="15"/>
      <c r="M232" s="15"/>
      <c r="N232" s="87"/>
      <c r="O232" s="87"/>
      <c r="P232" s="87"/>
      <c r="Q232" s="88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</row>
    <row r="233" customFormat="false" ht="12.75" hidden="false" customHeight="true" outlineLevel="0" collapsed="false">
      <c r="A233" s="83"/>
      <c r="B233" s="84"/>
      <c r="C233" s="85"/>
      <c r="D233" s="86"/>
      <c r="E233" s="15"/>
      <c r="F233" s="15"/>
      <c r="G233" s="15"/>
      <c r="H233" s="15"/>
      <c r="I233" s="15"/>
      <c r="J233" s="15"/>
      <c r="K233" s="15"/>
      <c r="L233" s="15"/>
      <c r="M233" s="15"/>
      <c r="N233" s="87"/>
      <c r="O233" s="87"/>
      <c r="P233" s="87"/>
      <c r="Q233" s="88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</row>
    <row r="234" customFormat="false" ht="12.75" hidden="false" customHeight="true" outlineLevel="0" collapsed="false">
      <c r="A234" s="83"/>
      <c r="B234" s="84"/>
      <c r="C234" s="85"/>
      <c r="D234" s="86"/>
      <c r="E234" s="15"/>
      <c r="F234" s="15"/>
      <c r="G234" s="15"/>
      <c r="H234" s="15"/>
      <c r="I234" s="15"/>
      <c r="J234" s="15"/>
      <c r="K234" s="15"/>
      <c r="L234" s="15"/>
      <c r="M234" s="15"/>
      <c r="N234" s="87"/>
      <c r="O234" s="87"/>
      <c r="P234" s="87"/>
      <c r="Q234" s="88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</row>
    <row r="235" customFormat="false" ht="12.75" hidden="false" customHeight="true" outlineLevel="0" collapsed="false">
      <c r="A235" s="83"/>
      <c r="B235" s="84"/>
      <c r="C235" s="85"/>
      <c r="D235" s="86"/>
      <c r="E235" s="15"/>
      <c r="F235" s="15"/>
      <c r="G235" s="15"/>
      <c r="H235" s="15"/>
      <c r="I235" s="15"/>
      <c r="J235" s="15"/>
      <c r="K235" s="15"/>
      <c r="L235" s="15"/>
      <c r="M235" s="15"/>
      <c r="N235" s="87"/>
      <c r="O235" s="87"/>
      <c r="P235" s="87"/>
      <c r="Q235" s="88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</row>
    <row r="236" customFormat="false" ht="12.75" hidden="false" customHeight="true" outlineLevel="0" collapsed="false">
      <c r="A236" s="83"/>
      <c r="B236" s="84"/>
      <c r="C236" s="85"/>
      <c r="D236" s="86"/>
      <c r="E236" s="15"/>
      <c r="F236" s="15"/>
      <c r="G236" s="15"/>
      <c r="H236" s="15"/>
      <c r="I236" s="15"/>
      <c r="J236" s="15"/>
      <c r="K236" s="15"/>
      <c r="L236" s="15"/>
      <c r="M236" s="15"/>
      <c r="N236" s="87"/>
      <c r="O236" s="87"/>
      <c r="P236" s="87"/>
      <c r="Q236" s="88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</row>
    <row r="237" customFormat="false" ht="12.75" hidden="false" customHeight="true" outlineLevel="0" collapsed="false">
      <c r="A237" s="83"/>
      <c r="B237" s="84"/>
      <c r="C237" s="85"/>
      <c r="D237" s="86"/>
      <c r="E237" s="15"/>
      <c r="F237" s="15"/>
      <c r="G237" s="15"/>
      <c r="H237" s="15"/>
      <c r="I237" s="15"/>
      <c r="J237" s="15"/>
      <c r="K237" s="15"/>
      <c r="L237" s="15"/>
      <c r="M237" s="15"/>
      <c r="N237" s="87"/>
      <c r="O237" s="87"/>
      <c r="P237" s="87"/>
      <c r="Q237" s="88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</row>
    <row r="238" customFormat="false" ht="12.75" hidden="false" customHeight="true" outlineLevel="0" collapsed="false">
      <c r="A238" s="83"/>
      <c r="B238" s="84"/>
      <c r="C238" s="85"/>
      <c r="D238" s="86"/>
      <c r="E238" s="15"/>
      <c r="F238" s="15"/>
      <c r="G238" s="15"/>
      <c r="H238" s="15"/>
      <c r="I238" s="15"/>
      <c r="J238" s="15"/>
      <c r="K238" s="15"/>
      <c r="L238" s="15"/>
      <c r="M238" s="15"/>
      <c r="N238" s="87"/>
      <c r="O238" s="87"/>
      <c r="P238" s="87"/>
      <c r="Q238" s="88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</row>
    <row r="239" customFormat="false" ht="12.75" hidden="false" customHeight="true" outlineLevel="0" collapsed="false">
      <c r="A239" s="83"/>
      <c r="B239" s="84"/>
      <c r="C239" s="85"/>
      <c r="D239" s="86"/>
      <c r="E239" s="15"/>
      <c r="F239" s="15"/>
      <c r="G239" s="15"/>
      <c r="H239" s="15"/>
      <c r="I239" s="15"/>
      <c r="J239" s="15"/>
      <c r="K239" s="15"/>
      <c r="L239" s="15"/>
      <c r="M239" s="15"/>
      <c r="N239" s="87"/>
      <c r="O239" s="87"/>
      <c r="P239" s="87"/>
      <c r="Q239" s="88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</row>
    <row r="240" customFormat="false" ht="12.75" hidden="false" customHeight="true" outlineLevel="0" collapsed="false">
      <c r="A240" s="83"/>
      <c r="B240" s="84"/>
      <c r="C240" s="85"/>
      <c r="D240" s="86"/>
      <c r="E240" s="15"/>
      <c r="F240" s="15"/>
      <c r="G240" s="15"/>
      <c r="H240" s="15"/>
      <c r="I240" s="15"/>
      <c r="J240" s="15"/>
      <c r="K240" s="15"/>
      <c r="L240" s="15"/>
      <c r="M240" s="15"/>
      <c r="N240" s="87"/>
      <c r="O240" s="87"/>
      <c r="P240" s="87"/>
      <c r="Q240" s="88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</row>
    <row r="241" customFormat="false" ht="12.75" hidden="false" customHeight="true" outlineLevel="0" collapsed="false">
      <c r="A241" s="83"/>
      <c r="B241" s="84"/>
      <c r="C241" s="85"/>
      <c r="D241" s="86"/>
      <c r="E241" s="15"/>
      <c r="F241" s="15"/>
      <c r="G241" s="15"/>
      <c r="H241" s="15"/>
      <c r="I241" s="15"/>
      <c r="J241" s="15"/>
      <c r="K241" s="15"/>
      <c r="L241" s="15"/>
      <c r="M241" s="15"/>
      <c r="N241" s="87"/>
      <c r="O241" s="87"/>
      <c r="P241" s="87"/>
      <c r="Q241" s="88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</row>
    <row r="242" customFormat="false" ht="12.75" hidden="false" customHeight="true" outlineLevel="0" collapsed="false">
      <c r="A242" s="83"/>
      <c r="B242" s="84"/>
      <c r="C242" s="85"/>
      <c r="D242" s="86"/>
      <c r="E242" s="15"/>
      <c r="F242" s="15"/>
      <c r="G242" s="15"/>
      <c r="H242" s="15"/>
      <c r="I242" s="15"/>
      <c r="J242" s="15"/>
      <c r="K242" s="15"/>
      <c r="L242" s="15"/>
      <c r="M242" s="15"/>
      <c r="N242" s="87"/>
      <c r="O242" s="87"/>
      <c r="P242" s="87"/>
      <c r="Q242" s="88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</row>
    <row r="243" customFormat="false" ht="12.75" hidden="false" customHeight="true" outlineLevel="0" collapsed="false">
      <c r="A243" s="83"/>
      <c r="B243" s="84"/>
      <c r="C243" s="85"/>
      <c r="D243" s="86"/>
      <c r="E243" s="15"/>
      <c r="F243" s="15"/>
      <c r="G243" s="15"/>
      <c r="H243" s="15"/>
      <c r="I243" s="15"/>
      <c r="J243" s="15"/>
      <c r="K243" s="15"/>
      <c r="L243" s="15"/>
      <c r="M243" s="15"/>
      <c r="N243" s="87"/>
      <c r="O243" s="87"/>
      <c r="P243" s="87"/>
      <c r="Q243" s="88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</row>
    <row r="244" customFormat="false" ht="12.75" hidden="false" customHeight="true" outlineLevel="0" collapsed="false">
      <c r="A244" s="83"/>
      <c r="B244" s="84"/>
      <c r="C244" s="85"/>
      <c r="D244" s="86"/>
      <c r="E244" s="15"/>
      <c r="F244" s="15"/>
      <c r="G244" s="15"/>
      <c r="H244" s="15"/>
      <c r="I244" s="15"/>
      <c r="J244" s="15"/>
      <c r="K244" s="15"/>
      <c r="L244" s="15"/>
      <c r="M244" s="15"/>
      <c r="N244" s="87"/>
      <c r="O244" s="87"/>
      <c r="P244" s="87"/>
      <c r="Q244" s="88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</row>
    <row r="245" customFormat="false" ht="12.75" hidden="false" customHeight="true" outlineLevel="0" collapsed="false">
      <c r="A245" s="83"/>
      <c r="B245" s="84"/>
      <c r="C245" s="85"/>
      <c r="D245" s="86"/>
      <c r="E245" s="15"/>
      <c r="F245" s="15"/>
      <c r="G245" s="15"/>
      <c r="H245" s="15"/>
      <c r="I245" s="15"/>
      <c r="J245" s="15"/>
      <c r="K245" s="15"/>
      <c r="L245" s="15"/>
      <c r="M245" s="15"/>
      <c r="N245" s="87"/>
      <c r="O245" s="87"/>
      <c r="P245" s="87"/>
      <c r="Q245" s="88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</row>
    <row r="246" customFormat="false" ht="12.75" hidden="false" customHeight="true" outlineLevel="0" collapsed="false">
      <c r="A246" s="83"/>
      <c r="B246" s="84"/>
      <c r="C246" s="85"/>
      <c r="D246" s="86"/>
      <c r="E246" s="15"/>
      <c r="F246" s="15"/>
      <c r="G246" s="15"/>
      <c r="H246" s="15"/>
      <c r="I246" s="15"/>
      <c r="J246" s="15"/>
      <c r="K246" s="15"/>
      <c r="L246" s="15"/>
      <c r="M246" s="15"/>
      <c r="N246" s="87"/>
      <c r="O246" s="87"/>
      <c r="P246" s="87"/>
      <c r="Q246" s="88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</row>
    <row r="247" customFormat="false" ht="12.75" hidden="false" customHeight="true" outlineLevel="0" collapsed="false">
      <c r="A247" s="83"/>
      <c r="B247" s="84"/>
      <c r="C247" s="85"/>
      <c r="D247" s="86"/>
      <c r="E247" s="15"/>
      <c r="F247" s="15"/>
      <c r="G247" s="15"/>
      <c r="H247" s="15"/>
      <c r="I247" s="15"/>
      <c r="J247" s="15"/>
      <c r="K247" s="15"/>
      <c r="L247" s="15"/>
      <c r="M247" s="15"/>
      <c r="N247" s="87"/>
      <c r="O247" s="87"/>
      <c r="P247" s="87"/>
      <c r="Q247" s="88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</row>
    <row r="248" customFormat="false" ht="12.75" hidden="false" customHeight="true" outlineLevel="0" collapsed="false">
      <c r="A248" s="83"/>
      <c r="B248" s="84"/>
      <c r="C248" s="85"/>
      <c r="D248" s="86"/>
      <c r="E248" s="15"/>
      <c r="F248" s="15"/>
      <c r="G248" s="15"/>
      <c r="H248" s="15"/>
      <c r="I248" s="15"/>
      <c r="J248" s="15"/>
      <c r="K248" s="15"/>
      <c r="L248" s="15"/>
      <c r="M248" s="15"/>
      <c r="N248" s="87"/>
      <c r="O248" s="87"/>
      <c r="P248" s="87"/>
      <c r="Q248" s="88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</row>
    <row r="249" customFormat="false" ht="12.75" hidden="false" customHeight="true" outlineLevel="0" collapsed="false">
      <c r="A249" s="83"/>
      <c r="B249" s="84"/>
      <c r="C249" s="85"/>
      <c r="D249" s="86"/>
      <c r="E249" s="15"/>
      <c r="F249" s="15"/>
      <c r="G249" s="15"/>
      <c r="H249" s="15"/>
      <c r="I249" s="15"/>
      <c r="J249" s="15"/>
      <c r="K249" s="15"/>
      <c r="L249" s="15"/>
      <c r="M249" s="15"/>
      <c r="N249" s="87"/>
      <c r="O249" s="87"/>
      <c r="P249" s="87"/>
      <c r="Q249" s="88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</row>
    <row r="250" customFormat="false" ht="12.75" hidden="false" customHeight="true" outlineLevel="0" collapsed="false">
      <c r="A250" s="83"/>
      <c r="B250" s="84"/>
      <c r="C250" s="85"/>
      <c r="D250" s="86"/>
      <c r="E250" s="15"/>
      <c r="F250" s="15"/>
      <c r="G250" s="15"/>
      <c r="H250" s="15"/>
      <c r="I250" s="15"/>
      <c r="J250" s="15"/>
      <c r="K250" s="15"/>
      <c r="L250" s="15"/>
      <c r="M250" s="15"/>
      <c r="N250" s="87"/>
      <c r="O250" s="87"/>
      <c r="P250" s="87"/>
      <c r="Q250" s="88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</row>
    <row r="251" customFormat="false" ht="12.75" hidden="false" customHeight="true" outlineLevel="0" collapsed="false">
      <c r="A251" s="83"/>
      <c r="B251" s="84"/>
      <c r="C251" s="85"/>
      <c r="D251" s="86"/>
      <c r="E251" s="15"/>
      <c r="F251" s="15"/>
      <c r="G251" s="15"/>
      <c r="H251" s="15"/>
      <c r="I251" s="15"/>
      <c r="J251" s="15"/>
      <c r="K251" s="15"/>
      <c r="L251" s="15"/>
      <c r="M251" s="15"/>
      <c r="N251" s="87"/>
      <c r="O251" s="87"/>
      <c r="P251" s="87"/>
      <c r="Q251" s="88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</row>
    <row r="252" customFormat="false" ht="12.75" hidden="false" customHeight="true" outlineLevel="0" collapsed="false">
      <c r="A252" s="83"/>
      <c r="B252" s="84"/>
      <c r="C252" s="85"/>
      <c r="D252" s="86"/>
      <c r="E252" s="15"/>
      <c r="F252" s="15"/>
      <c r="G252" s="15"/>
      <c r="H252" s="15"/>
      <c r="I252" s="15"/>
      <c r="J252" s="15"/>
      <c r="K252" s="15"/>
      <c r="L252" s="15"/>
      <c r="M252" s="15"/>
      <c r="N252" s="87"/>
      <c r="O252" s="87"/>
      <c r="P252" s="87"/>
      <c r="Q252" s="88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</row>
    <row r="253" customFormat="false" ht="12.75" hidden="false" customHeight="true" outlineLevel="0" collapsed="false">
      <c r="A253" s="83"/>
      <c r="B253" s="84"/>
      <c r="C253" s="85"/>
      <c r="D253" s="86"/>
      <c r="E253" s="15"/>
      <c r="F253" s="15"/>
      <c r="G253" s="15"/>
      <c r="H253" s="15"/>
      <c r="I253" s="15"/>
      <c r="J253" s="15"/>
      <c r="K253" s="15"/>
      <c r="L253" s="15"/>
      <c r="M253" s="15"/>
      <c r="N253" s="87"/>
      <c r="O253" s="87"/>
      <c r="P253" s="87"/>
      <c r="Q253" s="88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</row>
    <row r="254" customFormat="false" ht="12.75" hidden="false" customHeight="true" outlineLevel="0" collapsed="false">
      <c r="A254" s="83"/>
      <c r="B254" s="84"/>
      <c r="C254" s="85"/>
      <c r="D254" s="86"/>
      <c r="E254" s="15"/>
      <c r="F254" s="15"/>
      <c r="G254" s="15"/>
      <c r="H254" s="15"/>
      <c r="I254" s="15"/>
      <c r="J254" s="15"/>
      <c r="K254" s="15"/>
      <c r="L254" s="15"/>
      <c r="M254" s="15"/>
      <c r="N254" s="87"/>
      <c r="O254" s="87"/>
      <c r="P254" s="87"/>
      <c r="Q254" s="88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</row>
    <row r="255" customFormat="false" ht="12.75" hidden="false" customHeight="true" outlineLevel="0" collapsed="false">
      <c r="A255" s="83"/>
      <c r="B255" s="84"/>
      <c r="C255" s="85"/>
      <c r="D255" s="86"/>
      <c r="E255" s="15"/>
      <c r="F255" s="15"/>
      <c r="G255" s="15"/>
      <c r="H255" s="15"/>
      <c r="I255" s="15"/>
      <c r="J255" s="15"/>
      <c r="K255" s="15"/>
      <c r="L255" s="15"/>
      <c r="M255" s="15"/>
      <c r="N255" s="87"/>
      <c r="O255" s="87"/>
      <c r="P255" s="87"/>
      <c r="Q255" s="88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</row>
    <row r="256" customFormat="false" ht="12.75" hidden="false" customHeight="true" outlineLevel="0" collapsed="false">
      <c r="A256" s="83"/>
      <c r="B256" s="84"/>
      <c r="C256" s="85"/>
      <c r="D256" s="86"/>
      <c r="E256" s="15"/>
      <c r="F256" s="15"/>
      <c r="G256" s="15"/>
      <c r="H256" s="15"/>
      <c r="I256" s="15"/>
      <c r="J256" s="15"/>
      <c r="K256" s="15"/>
      <c r="L256" s="15"/>
      <c r="M256" s="15"/>
      <c r="N256" s="87"/>
      <c r="O256" s="87"/>
      <c r="P256" s="87"/>
      <c r="Q256" s="88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</row>
    <row r="257" customFormat="false" ht="12.75" hidden="false" customHeight="true" outlineLevel="0" collapsed="false">
      <c r="A257" s="83"/>
      <c r="B257" s="84"/>
      <c r="C257" s="85"/>
      <c r="D257" s="86"/>
      <c r="E257" s="15"/>
      <c r="F257" s="15"/>
      <c r="G257" s="15"/>
      <c r="H257" s="15"/>
      <c r="I257" s="15"/>
      <c r="J257" s="15"/>
      <c r="K257" s="15"/>
      <c r="L257" s="15"/>
      <c r="M257" s="15"/>
      <c r="N257" s="87"/>
      <c r="O257" s="87"/>
      <c r="P257" s="87"/>
      <c r="Q257" s="88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</row>
    <row r="258" customFormat="false" ht="12.75" hidden="false" customHeight="true" outlineLevel="0" collapsed="false">
      <c r="A258" s="83"/>
      <c r="B258" s="84"/>
      <c r="C258" s="85"/>
      <c r="D258" s="86"/>
      <c r="E258" s="15"/>
      <c r="F258" s="15"/>
      <c r="G258" s="15"/>
      <c r="H258" s="15"/>
      <c r="I258" s="15"/>
      <c r="J258" s="15"/>
      <c r="K258" s="15"/>
      <c r="L258" s="15"/>
      <c r="M258" s="15"/>
      <c r="N258" s="87"/>
      <c r="O258" s="87"/>
      <c r="P258" s="87"/>
      <c r="Q258" s="88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</row>
    <row r="259" customFormat="false" ht="12.75" hidden="false" customHeight="true" outlineLevel="0" collapsed="false">
      <c r="A259" s="83"/>
      <c r="B259" s="84"/>
      <c r="C259" s="85"/>
      <c r="D259" s="86"/>
      <c r="E259" s="15"/>
      <c r="F259" s="15"/>
      <c r="G259" s="15"/>
      <c r="H259" s="15"/>
      <c r="I259" s="15"/>
      <c r="J259" s="15"/>
      <c r="K259" s="15"/>
      <c r="L259" s="15"/>
      <c r="M259" s="15"/>
      <c r="N259" s="87"/>
      <c r="O259" s="87"/>
      <c r="P259" s="87"/>
      <c r="Q259" s="88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</row>
    <row r="260" customFormat="false" ht="12.75" hidden="false" customHeight="true" outlineLevel="0" collapsed="false">
      <c r="A260" s="83"/>
      <c r="B260" s="84"/>
      <c r="C260" s="85"/>
      <c r="D260" s="86"/>
      <c r="E260" s="15"/>
      <c r="F260" s="15"/>
      <c r="G260" s="15"/>
      <c r="H260" s="15"/>
      <c r="I260" s="15"/>
      <c r="J260" s="15"/>
      <c r="K260" s="15"/>
      <c r="L260" s="15"/>
      <c r="M260" s="15"/>
      <c r="N260" s="87"/>
      <c r="O260" s="87"/>
      <c r="P260" s="87"/>
      <c r="Q260" s="88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</row>
    <row r="261" customFormat="false" ht="12.75" hidden="false" customHeight="true" outlineLevel="0" collapsed="false">
      <c r="A261" s="83"/>
      <c r="B261" s="84"/>
      <c r="C261" s="85"/>
      <c r="D261" s="86"/>
      <c r="E261" s="15"/>
      <c r="F261" s="15"/>
      <c r="G261" s="15"/>
      <c r="H261" s="15"/>
      <c r="I261" s="15"/>
      <c r="J261" s="15"/>
      <c r="K261" s="15"/>
      <c r="L261" s="15"/>
      <c r="M261" s="15"/>
      <c r="N261" s="87"/>
      <c r="O261" s="87"/>
      <c r="P261" s="87"/>
      <c r="Q261" s="88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</row>
    <row r="262" customFormat="false" ht="12.75" hidden="false" customHeight="true" outlineLevel="0" collapsed="false">
      <c r="A262" s="83"/>
      <c r="B262" s="84"/>
      <c r="C262" s="85"/>
      <c r="D262" s="86"/>
      <c r="E262" s="15"/>
      <c r="F262" s="15"/>
      <c r="G262" s="15"/>
      <c r="H262" s="15"/>
      <c r="I262" s="15"/>
      <c r="J262" s="15"/>
      <c r="K262" s="15"/>
      <c r="L262" s="15"/>
      <c r="M262" s="15"/>
      <c r="N262" s="87"/>
      <c r="O262" s="87"/>
      <c r="P262" s="87"/>
      <c r="Q262" s="88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</row>
    <row r="263" customFormat="false" ht="12.75" hidden="false" customHeight="true" outlineLevel="0" collapsed="false">
      <c r="A263" s="83"/>
      <c r="B263" s="84"/>
      <c r="C263" s="85"/>
      <c r="D263" s="86"/>
      <c r="E263" s="15"/>
      <c r="F263" s="15"/>
      <c r="G263" s="15"/>
      <c r="H263" s="15"/>
      <c r="I263" s="15"/>
      <c r="J263" s="15"/>
      <c r="K263" s="15"/>
      <c r="L263" s="15"/>
      <c r="M263" s="15"/>
      <c r="N263" s="87"/>
      <c r="O263" s="87"/>
      <c r="P263" s="87"/>
      <c r="Q263" s="88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</row>
    <row r="264" customFormat="false" ht="12.75" hidden="false" customHeight="true" outlineLevel="0" collapsed="false">
      <c r="A264" s="83"/>
      <c r="B264" s="84"/>
      <c r="C264" s="85"/>
      <c r="D264" s="86"/>
      <c r="E264" s="15"/>
      <c r="F264" s="15"/>
      <c r="G264" s="15"/>
      <c r="H264" s="15"/>
      <c r="I264" s="15"/>
      <c r="J264" s="15"/>
      <c r="K264" s="15"/>
      <c r="L264" s="15"/>
      <c r="M264" s="15"/>
      <c r="N264" s="87"/>
      <c r="O264" s="87"/>
      <c r="P264" s="87"/>
      <c r="Q264" s="88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</row>
    <row r="265" customFormat="false" ht="12.75" hidden="false" customHeight="true" outlineLevel="0" collapsed="false">
      <c r="A265" s="83"/>
      <c r="B265" s="84"/>
      <c r="C265" s="85"/>
      <c r="D265" s="86"/>
      <c r="E265" s="15"/>
      <c r="F265" s="15"/>
      <c r="G265" s="15"/>
      <c r="H265" s="15"/>
      <c r="I265" s="15"/>
      <c r="J265" s="15"/>
      <c r="K265" s="15"/>
      <c r="L265" s="15"/>
      <c r="M265" s="15"/>
      <c r="N265" s="87"/>
      <c r="O265" s="87"/>
      <c r="P265" s="87"/>
      <c r="Q265" s="88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</row>
    <row r="266" customFormat="false" ht="12.75" hidden="false" customHeight="true" outlineLevel="0" collapsed="false">
      <c r="A266" s="83"/>
      <c r="B266" s="84"/>
      <c r="C266" s="85"/>
      <c r="D266" s="86"/>
      <c r="E266" s="15"/>
      <c r="F266" s="15"/>
      <c r="G266" s="15"/>
      <c r="H266" s="15"/>
      <c r="I266" s="15"/>
      <c r="J266" s="15"/>
      <c r="K266" s="15"/>
      <c r="L266" s="15"/>
      <c r="M266" s="15"/>
      <c r="N266" s="87"/>
      <c r="O266" s="87"/>
      <c r="P266" s="87"/>
      <c r="Q266" s="88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</row>
    <row r="267" customFormat="false" ht="12.75" hidden="false" customHeight="true" outlineLevel="0" collapsed="false">
      <c r="A267" s="83"/>
      <c r="B267" s="84"/>
      <c r="C267" s="85"/>
      <c r="D267" s="86"/>
      <c r="E267" s="15"/>
      <c r="F267" s="15"/>
      <c r="G267" s="15"/>
      <c r="H267" s="15"/>
      <c r="I267" s="15"/>
      <c r="J267" s="15"/>
      <c r="K267" s="15"/>
      <c r="L267" s="15"/>
      <c r="M267" s="15"/>
      <c r="N267" s="87"/>
      <c r="O267" s="87"/>
      <c r="P267" s="87"/>
      <c r="Q267" s="88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</row>
    <row r="268" customFormat="false" ht="12.75" hidden="false" customHeight="true" outlineLevel="0" collapsed="false">
      <c r="A268" s="83"/>
      <c r="B268" s="84"/>
      <c r="C268" s="85"/>
      <c r="D268" s="86"/>
      <c r="E268" s="15"/>
      <c r="F268" s="15"/>
      <c r="G268" s="15"/>
      <c r="H268" s="15"/>
      <c r="I268" s="15"/>
      <c r="J268" s="15"/>
      <c r="K268" s="15"/>
      <c r="L268" s="15"/>
      <c r="M268" s="15"/>
      <c r="N268" s="87"/>
      <c r="O268" s="87"/>
      <c r="P268" s="87"/>
      <c r="Q268" s="88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</row>
    <row r="269" customFormat="false" ht="12.75" hidden="false" customHeight="true" outlineLevel="0" collapsed="false">
      <c r="A269" s="83"/>
      <c r="B269" s="84"/>
      <c r="C269" s="85"/>
      <c r="D269" s="86"/>
      <c r="E269" s="15"/>
      <c r="F269" s="15"/>
      <c r="G269" s="15"/>
      <c r="H269" s="15"/>
      <c r="I269" s="15"/>
      <c r="J269" s="15"/>
      <c r="K269" s="15"/>
      <c r="L269" s="15"/>
      <c r="M269" s="15"/>
      <c r="N269" s="87"/>
      <c r="O269" s="87"/>
      <c r="P269" s="87"/>
      <c r="Q269" s="88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</row>
    <row r="270" customFormat="false" ht="12.75" hidden="false" customHeight="true" outlineLevel="0" collapsed="false">
      <c r="A270" s="83"/>
      <c r="B270" s="84"/>
      <c r="C270" s="85"/>
      <c r="D270" s="86"/>
      <c r="E270" s="15"/>
      <c r="F270" s="15"/>
      <c r="G270" s="15"/>
      <c r="H270" s="15"/>
      <c r="I270" s="15"/>
      <c r="J270" s="15"/>
      <c r="K270" s="15"/>
      <c r="L270" s="15"/>
      <c r="M270" s="15"/>
      <c r="N270" s="87"/>
      <c r="O270" s="87"/>
      <c r="P270" s="87"/>
      <c r="Q270" s="88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</row>
    <row r="271" customFormat="false" ht="12.75" hidden="false" customHeight="true" outlineLevel="0" collapsed="false">
      <c r="A271" s="83"/>
      <c r="B271" s="84"/>
      <c r="C271" s="85"/>
      <c r="D271" s="86"/>
      <c r="E271" s="15"/>
      <c r="F271" s="15"/>
      <c r="G271" s="15"/>
      <c r="H271" s="15"/>
      <c r="I271" s="15"/>
      <c r="J271" s="15"/>
      <c r="K271" s="15"/>
      <c r="L271" s="15"/>
      <c r="M271" s="15"/>
      <c r="N271" s="87"/>
      <c r="O271" s="87"/>
      <c r="P271" s="87"/>
      <c r="Q271" s="88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</row>
    <row r="272" customFormat="false" ht="12.75" hidden="false" customHeight="true" outlineLevel="0" collapsed="false">
      <c r="A272" s="83"/>
      <c r="B272" s="84"/>
      <c r="C272" s="85"/>
      <c r="D272" s="86"/>
      <c r="E272" s="15"/>
      <c r="F272" s="15"/>
      <c r="G272" s="15"/>
      <c r="H272" s="15"/>
      <c r="I272" s="15"/>
      <c r="J272" s="15"/>
      <c r="K272" s="15"/>
      <c r="L272" s="15"/>
      <c r="M272" s="15"/>
      <c r="N272" s="87"/>
      <c r="O272" s="87"/>
      <c r="P272" s="87"/>
      <c r="Q272" s="88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</row>
    <row r="273" customFormat="false" ht="12.75" hidden="false" customHeight="true" outlineLevel="0" collapsed="false">
      <c r="A273" s="83"/>
      <c r="B273" s="84"/>
      <c r="C273" s="85"/>
      <c r="D273" s="86"/>
      <c r="E273" s="15"/>
      <c r="F273" s="15"/>
      <c r="G273" s="15"/>
      <c r="H273" s="15"/>
      <c r="I273" s="15"/>
      <c r="J273" s="15"/>
      <c r="K273" s="15"/>
      <c r="L273" s="15"/>
      <c r="M273" s="15"/>
      <c r="N273" s="87"/>
      <c r="O273" s="87"/>
      <c r="P273" s="87"/>
      <c r="Q273" s="88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</row>
    <row r="274" customFormat="false" ht="12.75" hidden="false" customHeight="true" outlineLevel="0" collapsed="false">
      <c r="A274" s="83"/>
      <c r="B274" s="84"/>
      <c r="C274" s="85"/>
      <c r="D274" s="86"/>
      <c r="E274" s="15"/>
      <c r="F274" s="15"/>
      <c r="G274" s="15"/>
      <c r="H274" s="15"/>
      <c r="I274" s="15"/>
      <c r="J274" s="15"/>
      <c r="K274" s="15"/>
      <c r="L274" s="15"/>
      <c r="M274" s="15"/>
      <c r="N274" s="87"/>
      <c r="O274" s="87"/>
      <c r="P274" s="87"/>
      <c r="Q274" s="88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</row>
    <row r="275" customFormat="false" ht="12.75" hidden="false" customHeight="true" outlineLevel="0" collapsed="false">
      <c r="A275" s="83"/>
      <c r="B275" s="84"/>
      <c r="C275" s="85"/>
      <c r="D275" s="86"/>
      <c r="E275" s="15"/>
      <c r="F275" s="15"/>
      <c r="G275" s="15"/>
      <c r="H275" s="15"/>
      <c r="I275" s="15"/>
      <c r="J275" s="15"/>
      <c r="K275" s="15"/>
      <c r="L275" s="15"/>
      <c r="M275" s="15"/>
      <c r="N275" s="87"/>
      <c r="O275" s="87"/>
      <c r="P275" s="87"/>
      <c r="Q275" s="88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</row>
    <row r="276" customFormat="false" ht="12.75" hidden="false" customHeight="true" outlineLevel="0" collapsed="false">
      <c r="A276" s="83"/>
      <c r="B276" s="84"/>
      <c r="C276" s="85"/>
      <c r="D276" s="86"/>
      <c r="E276" s="15"/>
      <c r="F276" s="15"/>
      <c r="G276" s="15"/>
      <c r="H276" s="15"/>
      <c r="I276" s="15"/>
      <c r="J276" s="15"/>
      <c r="K276" s="15"/>
      <c r="L276" s="15"/>
      <c r="M276" s="15"/>
      <c r="N276" s="87"/>
      <c r="O276" s="87"/>
      <c r="P276" s="87"/>
      <c r="Q276" s="88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</row>
    <row r="277" customFormat="false" ht="12.75" hidden="false" customHeight="true" outlineLevel="0" collapsed="false">
      <c r="A277" s="83"/>
      <c r="B277" s="84"/>
      <c r="C277" s="85"/>
      <c r="D277" s="86"/>
      <c r="E277" s="15"/>
      <c r="F277" s="15"/>
      <c r="G277" s="15"/>
      <c r="H277" s="15"/>
      <c r="I277" s="15"/>
      <c r="J277" s="15"/>
      <c r="K277" s="15"/>
      <c r="L277" s="15"/>
      <c r="M277" s="15"/>
      <c r="N277" s="87"/>
      <c r="O277" s="87"/>
      <c r="P277" s="87"/>
      <c r="Q277" s="88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</row>
    <row r="278" customFormat="false" ht="12.75" hidden="false" customHeight="true" outlineLevel="0" collapsed="false">
      <c r="A278" s="83"/>
      <c r="B278" s="84"/>
      <c r="C278" s="85"/>
      <c r="D278" s="86"/>
      <c r="E278" s="15"/>
      <c r="F278" s="15"/>
      <c r="G278" s="15"/>
      <c r="H278" s="15"/>
      <c r="I278" s="15"/>
      <c r="J278" s="15"/>
      <c r="K278" s="15"/>
      <c r="L278" s="15"/>
      <c r="M278" s="15"/>
      <c r="N278" s="87"/>
      <c r="O278" s="87"/>
      <c r="P278" s="87"/>
      <c r="Q278" s="88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</row>
    <row r="279" customFormat="false" ht="12.75" hidden="false" customHeight="true" outlineLevel="0" collapsed="false">
      <c r="A279" s="83"/>
      <c r="B279" s="84"/>
      <c r="C279" s="85"/>
      <c r="D279" s="86"/>
      <c r="E279" s="15"/>
      <c r="F279" s="15"/>
      <c r="G279" s="15"/>
      <c r="H279" s="15"/>
      <c r="I279" s="15"/>
      <c r="J279" s="15"/>
      <c r="K279" s="15"/>
      <c r="L279" s="15"/>
      <c r="M279" s="15"/>
      <c r="N279" s="87"/>
      <c r="O279" s="87"/>
      <c r="P279" s="87"/>
      <c r="Q279" s="88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</row>
    <row r="280" customFormat="false" ht="12.75" hidden="false" customHeight="true" outlineLevel="0" collapsed="false">
      <c r="A280" s="83"/>
      <c r="B280" s="84"/>
      <c r="C280" s="85"/>
      <c r="D280" s="86"/>
      <c r="E280" s="15"/>
      <c r="F280" s="15"/>
      <c r="G280" s="15"/>
      <c r="H280" s="15"/>
      <c r="I280" s="15"/>
      <c r="J280" s="15"/>
      <c r="K280" s="15"/>
      <c r="L280" s="15"/>
      <c r="M280" s="15"/>
      <c r="N280" s="87"/>
      <c r="O280" s="87"/>
      <c r="P280" s="87"/>
      <c r="Q280" s="88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</row>
    <row r="281" customFormat="false" ht="12.75" hidden="false" customHeight="true" outlineLevel="0" collapsed="false">
      <c r="A281" s="83"/>
      <c r="B281" s="84"/>
      <c r="C281" s="85"/>
      <c r="D281" s="86"/>
      <c r="E281" s="15"/>
      <c r="F281" s="15"/>
      <c r="G281" s="15"/>
      <c r="H281" s="15"/>
      <c r="I281" s="15"/>
      <c r="J281" s="15"/>
      <c r="K281" s="15"/>
      <c r="L281" s="15"/>
      <c r="M281" s="15"/>
      <c r="N281" s="87"/>
      <c r="O281" s="87"/>
      <c r="P281" s="87"/>
      <c r="Q281" s="88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</row>
    <row r="282" customFormat="false" ht="12.75" hidden="false" customHeight="true" outlineLevel="0" collapsed="false">
      <c r="A282" s="83"/>
      <c r="B282" s="84"/>
      <c r="C282" s="85"/>
      <c r="D282" s="86"/>
      <c r="E282" s="15"/>
      <c r="F282" s="15"/>
      <c r="G282" s="15"/>
      <c r="H282" s="15"/>
      <c r="I282" s="15"/>
      <c r="J282" s="15"/>
      <c r="K282" s="15"/>
      <c r="L282" s="15"/>
      <c r="M282" s="15"/>
      <c r="N282" s="87"/>
      <c r="O282" s="87"/>
      <c r="P282" s="87"/>
      <c r="Q282" s="88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</row>
    <row r="283" customFormat="false" ht="12.75" hidden="false" customHeight="true" outlineLevel="0" collapsed="false">
      <c r="A283" s="83"/>
      <c r="B283" s="84"/>
      <c r="C283" s="85"/>
      <c r="D283" s="86"/>
      <c r="E283" s="15"/>
      <c r="F283" s="15"/>
      <c r="G283" s="15"/>
      <c r="H283" s="15"/>
      <c r="I283" s="15"/>
      <c r="J283" s="15"/>
      <c r="K283" s="15"/>
      <c r="L283" s="15"/>
      <c r="M283" s="15"/>
      <c r="N283" s="87"/>
      <c r="O283" s="87"/>
      <c r="P283" s="87"/>
      <c r="Q283" s="88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</row>
    <row r="284" customFormat="false" ht="12.75" hidden="false" customHeight="true" outlineLevel="0" collapsed="false">
      <c r="A284" s="83"/>
      <c r="B284" s="84"/>
      <c r="C284" s="85"/>
      <c r="D284" s="86"/>
      <c r="E284" s="15"/>
      <c r="F284" s="15"/>
      <c r="G284" s="15"/>
      <c r="H284" s="15"/>
      <c r="I284" s="15"/>
      <c r="J284" s="15"/>
      <c r="K284" s="15"/>
      <c r="L284" s="15"/>
      <c r="M284" s="15"/>
      <c r="N284" s="87"/>
      <c r="O284" s="87"/>
      <c r="P284" s="87"/>
      <c r="Q284" s="88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</row>
    <row r="285" customFormat="false" ht="12.75" hidden="false" customHeight="true" outlineLevel="0" collapsed="false">
      <c r="A285" s="83"/>
      <c r="B285" s="84"/>
      <c r="C285" s="85"/>
      <c r="D285" s="86"/>
      <c r="E285" s="15"/>
      <c r="F285" s="15"/>
      <c r="G285" s="15"/>
      <c r="H285" s="15"/>
      <c r="I285" s="15"/>
      <c r="J285" s="15"/>
      <c r="K285" s="15"/>
      <c r="L285" s="15"/>
      <c r="M285" s="15"/>
      <c r="N285" s="87"/>
      <c r="O285" s="87"/>
      <c r="P285" s="87"/>
      <c r="Q285" s="88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</row>
    <row r="286" customFormat="false" ht="12.75" hidden="false" customHeight="true" outlineLevel="0" collapsed="false">
      <c r="A286" s="83"/>
      <c r="B286" s="84"/>
      <c r="C286" s="85"/>
      <c r="D286" s="86"/>
      <c r="E286" s="15"/>
      <c r="F286" s="15"/>
      <c r="G286" s="15"/>
      <c r="H286" s="15"/>
      <c r="I286" s="15"/>
      <c r="J286" s="15"/>
      <c r="K286" s="15"/>
      <c r="L286" s="15"/>
      <c r="M286" s="15"/>
      <c r="N286" s="87"/>
      <c r="O286" s="87"/>
      <c r="P286" s="87"/>
      <c r="Q286" s="88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</row>
    <row r="287" customFormat="false" ht="12.75" hidden="false" customHeight="true" outlineLevel="0" collapsed="false">
      <c r="A287" s="83"/>
      <c r="B287" s="84"/>
      <c r="C287" s="85"/>
      <c r="D287" s="86"/>
      <c r="E287" s="15"/>
      <c r="F287" s="15"/>
      <c r="G287" s="15"/>
      <c r="H287" s="15"/>
      <c r="I287" s="15"/>
      <c r="J287" s="15"/>
      <c r="K287" s="15"/>
      <c r="L287" s="15"/>
      <c r="M287" s="15"/>
      <c r="N287" s="87"/>
      <c r="O287" s="87"/>
      <c r="P287" s="87"/>
      <c r="Q287" s="88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</row>
    <row r="288" customFormat="false" ht="12.75" hidden="false" customHeight="true" outlineLevel="0" collapsed="false">
      <c r="A288" s="83"/>
      <c r="B288" s="84"/>
      <c r="C288" s="85"/>
      <c r="D288" s="86"/>
      <c r="E288" s="15"/>
      <c r="F288" s="15"/>
      <c r="G288" s="15"/>
      <c r="H288" s="15"/>
      <c r="I288" s="15"/>
      <c r="J288" s="15"/>
      <c r="K288" s="15"/>
      <c r="L288" s="15"/>
      <c r="M288" s="15"/>
      <c r="N288" s="87"/>
      <c r="O288" s="87"/>
      <c r="P288" s="87"/>
      <c r="Q288" s="88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</row>
    <row r="289" customFormat="false" ht="12.75" hidden="false" customHeight="true" outlineLevel="0" collapsed="false">
      <c r="A289" s="83"/>
      <c r="B289" s="84"/>
      <c r="C289" s="85"/>
      <c r="D289" s="86"/>
      <c r="E289" s="15"/>
      <c r="F289" s="15"/>
      <c r="G289" s="15"/>
      <c r="H289" s="15"/>
      <c r="I289" s="15"/>
      <c r="J289" s="15"/>
      <c r="K289" s="15"/>
      <c r="L289" s="15"/>
      <c r="M289" s="15"/>
      <c r="N289" s="87"/>
      <c r="O289" s="87"/>
      <c r="P289" s="87"/>
      <c r="Q289" s="88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</row>
    <row r="290" customFormat="false" ht="12.75" hidden="false" customHeight="true" outlineLevel="0" collapsed="false">
      <c r="A290" s="83"/>
      <c r="B290" s="84"/>
      <c r="C290" s="85"/>
      <c r="D290" s="86"/>
      <c r="E290" s="15"/>
      <c r="F290" s="15"/>
      <c r="G290" s="15"/>
      <c r="H290" s="15"/>
      <c r="I290" s="15"/>
      <c r="J290" s="15"/>
      <c r="K290" s="15"/>
      <c r="L290" s="15"/>
      <c r="M290" s="15"/>
      <c r="N290" s="87"/>
      <c r="O290" s="87"/>
      <c r="P290" s="87"/>
      <c r="Q290" s="88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</row>
    <row r="291" customFormat="false" ht="12.75" hidden="false" customHeight="true" outlineLevel="0" collapsed="false">
      <c r="A291" s="83"/>
      <c r="B291" s="84"/>
      <c r="C291" s="85"/>
      <c r="D291" s="86"/>
      <c r="E291" s="15"/>
      <c r="F291" s="15"/>
      <c r="G291" s="15"/>
      <c r="H291" s="15"/>
      <c r="I291" s="15"/>
      <c r="J291" s="15"/>
      <c r="K291" s="15"/>
      <c r="L291" s="15"/>
      <c r="M291" s="15"/>
      <c r="N291" s="87"/>
      <c r="O291" s="87"/>
      <c r="P291" s="87"/>
      <c r="Q291" s="88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</row>
    <row r="292" customFormat="false" ht="12.75" hidden="false" customHeight="true" outlineLevel="0" collapsed="false">
      <c r="A292" s="83"/>
      <c r="B292" s="84"/>
      <c r="C292" s="85"/>
      <c r="D292" s="86"/>
      <c r="E292" s="15"/>
      <c r="F292" s="15"/>
      <c r="G292" s="15"/>
      <c r="H292" s="15"/>
      <c r="I292" s="15"/>
      <c r="J292" s="15"/>
      <c r="K292" s="15"/>
      <c r="L292" s="15"/>
      <c r="M292" s="15"/>
      <c r="N292" s="87"/>
      <c r="O292" s="87"/>
      <c r="P292" s="87"/>
      <c r="Q292" s="88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</row>
    <row r="293" customFormat="false" ht="12.75" hidden="false" customHeight="true" outlineLevel="0" collapsed="false">
      <c r="A293" s="83"/>
      <c r="B293" s="84"/>
      <c r="C293" s="85"/>
      <c r="D293" s="86"/>
      <c r="E293" s="15"/>
      <c r="F293" s="15"/>
      <c r="G293" s="15"/>
      <c r="H293" s="15"/>
      <c r="I293" s="15"/>
      <c r="J293" s="15"/>
      <c r="K293" s="15"/>
      <c r="L293" s="15"/>
      <c r="M293" s="15"/>
      <c r="N293" s="87"/>
      <c r="O293" s="87"/>
      <c r="P293" s="87"/>
      <c r="Q293" s="88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</row>
    <row r="294" customFormat="false" ht="12.75" hidden="false" customHeight="true" outlineLevel="0" collapsed="false">
      <c r="A294" s="83"/>
      <c r="B294" s="84"/>
      <c r="C294" s="85"/>
      <c r="D294" s="86"/>
      <c r="E294" s="15"/>
      <c r="F294" s="15"/>
      <c r="G294" s="15"/>
      <c r="H294" s="15"/>
      <c r="I294" s="15"/>
      <c r="J294" s="15"/>
      <c r="K294" s="15"/>
      <c r="L294" s="15"/>
      <c r="M294" s="15"/>
      <c r="N294" s="87"/>
      <c r="O294" s="87"/>
      <c r="P294" s="87"/>
      <c r="Q294" s="88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</row>
    <row r="295" customFormat="false" ht="12.75" hidden="false" customHeight="true" outlineLevel="0" collapsed="false">
      <c r="A295" s="83"/>
      <c r="B295" s="84"/>
      <c r="C295" s="85"/>
      <c r="D295" s="86"/>
      <c r="E295" s="15"/>
      <c r="F295" s="15"/>
      <c r="G295" s="15"/>
      <c r="H295" s="15"/>
      <c r="I295" s="15"/>
      <c r="J295" s="15"/>
      <c r="K295" s="15"/>
      <c r="L295" s="15"/>
      <c r="M295" s="15"/>
      <c r="N295" s="87"/>
      <c r="O295" s="87"/>
      <c r="P295" s="87"/>
      <c r="Q295" s="88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</row>
    <row r="296" customFormat="false" ht="12.75" hidden="false" customHeight="true" outlineLevel="0" collapsed="false">
      <c r="A296" s="83"/>
      <c r="B296" s="84"/>
      <c r="C296" s="85"/>
      <c r="D296" s="86"/>
      <c r="E296" s="15"/>
      <c r="F296" s="15"/>
      <c r="G296" s="15"/>
      <c r="H296" s="15"/>
      <c r="I296" s="15"/>
      <c r="J296" s="15"/>
      <c r="K296" s="15"/>
      <c r="L296" s="15"/>
      <c r="M296" s="15"/>
      <c r="N296" s="87"/>
      <c r="O296" s="87"/>
      <c r="P296" s="87"/>
      <c r="Q296" s="88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</row>
    <row r="297" customFormat="false" ht="12.75" hidden="false" customHeight="true" outlineLevel="0" collapsed="false">
      <c r="A297" s="83"/>
      <c r="B297" s="84"/>
      <c r="C297" s="85"/>
      <c r="D297" s="86"/>
      <c r="E297" s="15"/>
      <c r="F297" s="15"/>
      <c r="G297" s="15"/>
      <c r="H297" s="15"/>
      <c r="I297" s="15"/>
      <c r="J297" s="15"/>
      <c r="K297" s="15"/>
      <c r="L297" s="15"/>
      <c r="M297" s="15"/>
      <c r="N297" s="87"/>
      <c r="O297" s="87"/>
      <c r="P297" s="87"/>
      <c r="Q297" s="88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</row>
    <row r="298" customFormat="false" ht="12.75" hidden="false" customHeight="true" outlineLevel="0" collapsed="false">
      <c r="A298" s="83"/>
      <c r="B298" s="84"/>
      <c r="C298" s="85"/>
      <c r="D298" s="86"/>
      <c r="E298" s="15"/>
      <c r="F298" s="15"/>
      <c r="G298" s="15"/>
      <c r="H298" s="15"/>
      <c r="I298" s="15"/>
      <c r="J298" s="15"/>
      <c r="K298" s="15"/>
      <c r="L298" s="15"/>
      <c r="M298" s="15"/>
      <c r="N298" s="87"/>
      <c r="O298" s="87"/>
      <c r="P298" s="87"/>
      <c r="Q298" s="88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</row>
    <row r="299" customFormat="false" ht="12.75" hidden="false" customHeight="true" outlineLevel="0" collapsed="false">
      <c r="A299" s="83"/>
      <c r="B299" s="84"/>
      <c r="C299" s="85"/>
      <c r="D299" s="86"/>
      <c r="E299" s="15"/>
      <c r="F299" s="15"/>
      <c r="G299" s="15"/>
      <c r="H299" s="15"/>
      <c r="I299" s="15"/>
      <c r="J299" s="15"/>
      <c r="K299" s="15"/>
      <c r="L299" s="15"/>
      <c r="M299" s="15"/>
      <c r="N299" s="87"/>
      <c r="O299" s="87"/>
      <c r="P299" s="87"/>
      <c r="Q299" s="88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</row>
    <row r="300" customFormat="false" ht="12.75" hidden="false" customHeight="true" outlineLevel="0" collapsed="false">
      <c r="A300" s="83"/>
      <c r="B300" s="84"/>
      <c r="C300" s="85"/>
      <c r="D300" s="86"/>
      <c r="E300" s="15"/>
      <c r="F300" s="15"/>
      <c r="G300" s="15"/>
      <c r="H300" s="15"/>
      <c r="I300" s="15"/>
      <c r="J300" s="15"/>
      <c r="K300" s="15"/>
      <c r="L300" s="15"/>
      <c r="M300" s="15"/>
      <c r="N300" s="87"/>
      <c r="O300" s="87"/>
      <c r="P300" s="87"/>
      <c r="Q300" s="88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</row>
    <row r="301" customFormat="false" ht="12.75" hidden="false" customHeight="true" outlineLevel="0" collapsed="false">
      <c r="A301" s="83"/>
      <c r="B301" s="84"/>
      <c r="C301" s="85"/>
      <c r="D301" s="86"/>
      <c r="E301" s="15"/>
      <c r="F301" s="15"/>
      <c r="G301" s="15"/>
      <c r="H301" s="15"/>
      <c r="I301" s="15"/>
      <c r="J301" s="15"/>
      <c r="K301" s="15"/>
      <c r="L301" s="15"/>
      <c r="M301" s="15"/>
      <c r="N301" s="87"/>
      <c r="O301" s="87"/>
      <c r="P301" s="87"/>
      <c r="Q301" s="88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</row>
    <row r="302" customFormat="false" ht="12.75" hidden="false" customHeight="true" outlineLevel="0" collapsed="false">
      <c r="A302" s="83"/>
      <c r="B302" s="84"/>
      <c r="C302" s="85"/>
      <c r="D302" s="86"/>
      <c r="E302" s="15"/>
      <c r="F302" s="15"/>
      <c r="G302" s="15"/>
      <c r="H302" s="15"/>
      <c r="I302" s="15"/>
      <c r="J302" s="15"/>
      <c r="K302" s="15"/>
      <c r="L302" s="15"/>
      <c r="M302" s="15"/>
      <c r="N302" s="87"/>
      <c r="O302" s="87"/>
      <c r="P302" s="87"/>
      <c r="Q302" s="88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</row>
    <row r="303" customFormat="false" ht="12.75" hidden="false" customHeight="true" outlineLevel="0" collapsed="false">
      <c r="A303" s="83"/>
      <c r="B303" s="84"/>
      <c r="C303" s="85"/>
      <c r="D303" s="86"/>
      <c r="E303" s="15"/>
      <c r="F303" s="15"/>
      <c r="G303" s="15"/>
      <c r="H303" s="15"/>
      <c r="I303" s="15"/>
      <c r="J303" s="15"/>
      <c r="K303" s="15"/>
      <c r="L303" s="15"/>
      <c r="M303" s="15"/>
      <c r="N303" s="87"/>
      <c r="O303" s="87"/>
      <c r="P303" s="87"/>
      <c r="Q303" s="88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</row>
    <row r="304" customFormat="false" ht="12.75" hidden="false" customHeight="true" outlineLevel="0" collapsed="false">
      <c r="A304" s="83"/>
      <c r="B304" s="84"/>
      <c r="C304" s="85"/>
      <c r="D304" s="86"/>
      <c r="E304" s="15"/>
      <c r="F304" s="15"/>
      <c r="G304" s="15"/>
      <c r="H304" s="15"/>
      <c r="I304" s="15"/>
      <c r="J304" s="15"/>
      <c r="K304" s="15"/>
      <c r="L304" s="15"/>
      <c r="M304" s="15"/>
      <c r="N304" s="87"/>
      <c r="O304" s="87"/>
      <c r="P304" s="87"/>
      <c r="Q304" s="88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</row>
    <row r="305" customFormat="false" ht="12.75" hidden="false" customHeight="true" outlineLevel="0" collapsed="false">
      <c r="A305" s="83"/>
      <c r="B305" s="84"/>
      <c r="C305" s="85"/>
      <c r="D305" s="86"/>
      <c r="E305" s="15"/>
      <c r="F305" s="15"/>
      <c r="G305" s="15"/>
      <c r="H305" s="15"/>
      <c r="I305" s="15"/>
      <c r="J305" s="15"/>
      <c r="K305" s="15"/>
      <c r="L305" s="15"/>
      <c r="M305" s="15"/>
      <c r="N305" s="87"/>
      <c r="O305" s="87"/>
      <c r="P305" s="87"/>
      <c r="Q305" s="88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</row>
    <row r="306" customFormat="false" ht="12.75" hidden="false" customHeight="true" outlineLevel="0" collapsed="false">
      <c r="A306" s="83"/>
      <c r="B306" s="84"/>
      <c r="C306" s="85"/>
      <c r="D306" s="86"/>
      <c r="E306" s="15"/>
      <c r="F306" s="15"/>
      <c r="G306" s="15"/>
      <c r="H306" s="15"/>
      <c r="I306" s="15"/>
      <c r="J306" s="15"/>
      <c r="K306" s="15"/>
      <c r="L306" s="15"/>
      <c r="M306" s="15"/>
      <c r="N306" s="87"/>
      <c r="O306" s="87"/>
      <c r="P306" s="87"/>
      <c r="Q306" s="88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</row>
    <row r="307" customFormat="false" ht="12.75" hidden="false" customHeight="true" outlineLevel="0" collapsed="false">
      <c r="A307" s="83"/>
      <c r="B307" s="84"/>
      <c r="C307" s="85"/>
      <c r="D307" s="86"/>
      <c r="E307" s="15"/>
      <c r="F307" s="15"/>
      <c r="G307" s="15"/>
      <c r="H307" s="15"/>
      <c r="I307" s="15"/>
      <c r="J307" s="15"/>
      <c r="K307" s="15"/>
      <c r="L307" s="15"/>
      <c r="M307" s="15"/>
      <c r="N307" s="87"/>
      <c r="O307" s="87"/>
      <c r="P307" s="87"/>
      <c r="Q307" s="88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</row>
    <row r="308" customFormat="false" ht="12.75" hidden="false" customHeight="true" outlineLevel="0" collapsed="false">
      <c r="A308" s="83"/>
      <c r="B308" s="84"/>
      <c r="C308" s="85"/>
      <c r="D308" s="86"/>
      <c r="E308" s="15"/>
      <c r="F308" s="15"/>
      <c r="G308" s="15"/>
      <c r="H308" s="15"/>
      <c r="I308" s="15"/>
      <c r="J308" s="15"/>
      <c r="K308" s="15"/>
      <c r="L308" s="15"/>
      <c r="M308" s="15"/>
      <c r="N308" s="87"/>
      <c r="O308" s="87"/>
      <c r="P308" s="87"/>
      <c r="Q308" s="88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</row>
    <row r="309" customFormat="false" ht="12.75" hidden="false" customHeight="true" outlineLevel="0" collapsed="false">
      <c r="A309" s="83"/>
      <c r="B309" s="84"/>
      <c r="C309" s="85"/>
      <c r="D309" s="86"/>
      <c r="E309" s="15"/>
      <c r="F309" s="15"/>
      <c r="G309" s="15"/>
      <c r="H309" s="15"/>
      <c r="I309" s="15"/>
      <c r="J309" s="15"/>
      <c r="K309" s="15"/>
      <c r="L309" s="15"/>
      <c r="M309" s="15"/>
      <c r="N309" s="87"/>
      <c r="O309" s="87"/>
      <c r="P309" s="87"/>
      <c r="Q309" s="88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</row>
    <row r="310" customFormat="false" ht="12.75" hidden="false" customHeight="true" outlineLevel="0" collapsed="false">
      <c r="A310" s="83"/>
      <c r="B310" s="84"/>
      <c r="C310" s="85"/>
      <c r="D310" s="86"/>
      <c r="E310" s="15"/>
      <c r="F310" s="15"/>
      <c r="G310" s="15"/>
      <c r="H310" s="15"/>
      <c r="I310" s="15"/>
      <c r="J310" s="15"/>
      <c r="K310" s="15"/>
      <c r="L310" s="15"/>
      <c r="M310" s="15"/>
      <c r="N310" s="87"/>
      <c r="O310" s="87"/>
      <c r="P310" s="87"/>
      <c r="Q310" s="88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</row>
    <row r="311" customFormat="false" ht="12.75" hidden="false" customHeight="true" outlineLevel="0" collapsed="false">
      <c r="A311" s="83"/>
      <c r="B311" s="84"/>
      <c r="C311" s="85"/>
      <c r="D311" s="86"/>
      <c r="E311" s="15"/>
      <c r="F311" s="15"/>
      <c r="G311" s="15"/>
      <c r="H311" s="15"/>
      <c r="I311" s="15"/>
      <c r="J311" s="15"/>
      <c r="K311" s="15"/>
      <c r="L311" s="15"/>
      <c r="M311" s="15"/>
      <c r="N311" s="87"/>
      <c r="O311" s="87"/>
      <c r="P311" s="87"/>
      <c r="Q311" s="88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</row>
    <row r="312" customFormat="false" ht="12.75" hidden="false" customHeight="true" outlineLevel="0" collapsed="false">
      <c r="A312" s="83"/>
      <c r="B312" s="84"/>
      <c r="C312" s="85"/>
      <c r="D312" s="86"/>
      <c r="E312" s="15"/>
      <c r="F312" s="15"/>
      <c r="G312" s="15"/>
      <c r="H312" s="15"/>
      <c r="I312" s="15"/>
      <c r="J312" s="15"/>
      <c r="K312" s="15"/>
      <c r="L312" s="15"/>
      <c r="M312" s="15"/>
      <c r="N312" s="87"/>
      <c r="O312" s="87"/>
      <c r="P312" s="87"/>
      <c r="Q312" s="88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</row>
    <row r="313" customFormat="false" ht="12.75" hidden="false" customHeight="true" outlineLevel="0" collapsed="false">
      <c r="A313" s="83"/>
      <c r="B313" s="84"/>
      <c r="C313" s="85"/>
      <c r="D313" s="86"/>
      <c r="E313" s="15"/>
      <c r="F313" s="15"/>
      <c r="G313" s="15"/>
      <c r="H313" s="15"/>
      <c r="I313" s="15"/>
      <c r="J313" s="15"/>
      <c r="K313" s="15"/>
      <c r="L313" s="15"/>
      <c r="M313" s="15"/>
      <c r="N313" s="87"/>
      <c r="O313" s="87"/>
      <c r="P313" s="87"/>
      <c r="Q313" s="88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</row>
    <row r="314" customFormat="false" ht="12.75" hidden="false" customHeight="true" outlineLevel="0" collapsed="false">
      <c r="A314" s="83"/>
      <c r="B314" s="84"/>
      <c r="C314" s="85"/>
      <c r="D314" s="86"/>
      <c r="E314" s="15"/>
      <c r="F314" s="15"/>
      <c r="G314" s="15"/>
      <c r="H314" s="15"/>
      <c r="I314" s="15"/>
      <c r="J314" s="15"/>
      <c r="K314" s="15"/>
      <c r="L314" s="15"/>
      <c r="M314" s="15"/>
      <c r="N314" s="87"/>
      <c r="O314" s="87"/>
      <c r="P314" s="87"/>
      <c r="Q314" s="88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</row>
    <row r="315" customFormat="false" ht="12.75" hidden="false" customHeight="true" outlineLevel="0" collapsed="false">
      <c r="A315" s="83"/>
      <c r="B315" s="84"/>
      <c r="C315" s="85"/>
      <c r="D315" s="86"/>
      <c r="E315" s="15"/>
      <c r="F315" s="15"/>
      <c r="G315" s="15"/>
      <c r="H315" s="15"/>
      <c r="I315" s="15"/>
      <c r="J315" s="15"/>
      <c r="K315" s="15"/>
      <c r="L315" s="15"/>
      <c r="M315" s="15"/>
      <c r="N315" s="87"/>
      <c r="O315" s="87"/>
      <c r="P315" s="87"/>
      <c r="Q315" s="88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</row>
    <row r="316" customFormat="false" ht="12.75" hidden="false" customHeight="true" outlineLevel="0" collapsed="false">
      <c r="A316" s="83"/>
      <c r="B316" s="84"/>
      <c r="C316" s="85"/>
      <c r="D316" s="86"/>
      <c r="E316" s="15"/>
      <c r="F316" s="15"/>
      <c r="G316" s="15"/>
      <c r="H316" s="15"/>
      <c r="I316" s="15"/>
      <c r="J316" s="15"/>
      <c r="K316" s="15"/>
      <c r="L316" s="15"/>
      <c r="M316" s="15"/>
      <c r="N316" s="87"/>
      <c r="O316" s="87"/>
      <c r="P316" s="87"/>
      <c r="Q316" s="88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</row>
    <row r="317" customFormat="false" ht="12.75" hidden="false" customHeight="true" outlineLevel="0" collapsed="false">
      <c r="A317" s="83"/>
      <c r="B317" s="84"/>
      <c r="C317" s="85"/>
      <c r="D317" s="86"/>
      <c r="E317" s="15"/>
      <c r="F317" s="15"/>
      <c r="G317" s="15"/>
      <c r="H317" s="15"/>
      <c r="I317" s="15"/>
      <c r="J317" s="15"/>
      <c r="K317" s="15"/>
      <c r="L317" s="15"/>
      <c r="M317" s="15"/>
      <c r="N317" s="87"/>
      <c r="O317" s="87"/>
      <c r="P317" s="87"/>
      <c r="Q317" s="88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</row>
    <row r="318" customFormat="false" ht="12.75" hidden="false" customHeight="true" outlineLevel="0" collapsed="false">
      <c r="A318" s="83"/>
      <c r="B318" s="84"/>
      <c r="C318" s="85"/>
      <c r="D318" s="86"/>
      <c r="E318" s="15"/>
      <c r="F318" s="15"/>
      <c r="G318" s="15"/>
      <c r="H318" s="15"/>
      <c r="I318" s="15"/>
      <c r="J318" s="15"/>
      <c r="K318" s="15"/>
      <c r="L318" s="15"/>
      <c r="M318" s="15"/>
      <c r="N318" s="87"/>
      <c r="O318" s="87"/>
      <c r="P318" s="87"/>
      <c r="Q318" s="88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</row>
    <row r="319" customFormat="false" ht="12.75" hidden="false" customHeight="true" outlineLevel="0" collapsed="false">
      <c r="A319" s="83"/>
      <c r="B319" s="84"/>
      <c r="C319" s="85"/>
      <c r="D319" s="86"/>
      <c r="E319" s="15"/>
      <c r="F319" s="15"/>
      <c r="G319" s="15"/>
      <c r="H319" s="15"/>
      <c r="I319" s="15"/>
      <c r="J319" s="15"/>
      <c r="K319" s="15"/>
      <c r="L319" s="15"/>
      <c r="M319" s="15"/>
      <c r="N319" s="87"/>
      <c r="O319" s="87"/>
      <c r="P319" s="87"/>
      <c r="Q319" s="88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</row>
    <row r="320" customFormat="false" ht="12.75" hidden="false" customHeight="true" outlineLevel="0" collapsed="false">
      <c r="A320" s="83"/>
      <c r="B320" s="84"/>
      <c r="C320" s="85"/>
      <c r="D320" s="86"/>
      <c r="E320" s="15"/>
      <c r="F320" s="15"/>
      <c r="G320" s="15"/>
      <c r="H320" s="15"/>
      <c r="I320" s="15"/>
      <c r="J320" s="15"/>
      <c r="K320" s="15"/>
      <c r="L320" s="15"/>
      <c r="M320" s="15"/>
      <c r="N320" s="87"/>
      <c r="O320" s="87"/>
      <c r="P320" s="87"/>
      <c r="Q320" s="88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</row>
    <row r="321" customFormat="false" ht="12.75" hidden="false" customHeight="true" outlineLevel="0" collapsed="false">
      <c r="A321" s="83"/>
      <c r="B321" s="84"/>
      <c r="C321" s="85"/>
      <c r="D321" s="86"/>
      <c r="E321" s="15"/>
      <c r="F321" s="15"/>
      <c r="G321" s="15"/>
      <c r="H321" s="15"/>
      <c r="I321" s="15"/>
      <c r="J321" s="15"/>
      <c r="K321" s="15"/>
      <c r="L321" s="15"/>
      <c r="M321" s="15"/>
      <c r="N321" s="87"/>
      <c r="O321" s="87"/>
      <c r="P321" s="87"/>
      <c r="Q321" s="88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</row>
    <row r="322" customFormat="false" ht="12.75" hidden="false" customHeight="true" outlineLevel="0" collapsed="false">
      <c r="A322" s="83"/>
      <c r="B322" s="84"/>
      <c r="C322" s="85"/>
      <c r="D322" s="86"/>
      <c r="E322" s="15"/>
      <c r="F322" s="15"/>
      <c r="G322" s="15"/>
      <c r="H322" s="15"/>
      <c r="I322" s="15"/>
      <c r="J322" s="15"/>
      <c r="K322" s="15"/>
      <c r="L322" s="15"/>
      <c r="M322" s="15"/>
      <c r="N322" s="87"/>
      <c r="O322" s="87"/>
      <c r="P322" s="87"/>
      <c r="Q322" s="88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</row>
    <row r="323" customFormat="false" ht="12.75" hidden="false" customHeight="true" outlineLevel="0" collapsed="false">
      <c r="A323" s="83"/>
      <c r="B323" s="84"/>
      <c r="C323" s="85"/>
      <c r="D323" s="86"/>
      <c r="E323" s="15"/>
      <c r="F323" s="15"/>
      <c r="G323" s="15"/>
      <c r="H323" s="15"/>
      <c r="I323" s="15"/>
      <c r="J323" s="15"/>
      <c r="K323" s="15"/>
      <c r="L323" s="15"/>
      <c r="M323" s="15"/>
      <c r="N323" s="87"/>
      <c r="O323" s="87"/>
      <c r="P323" s="87"/>
      <c r="Q323" s="88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</row>
    <row r="324" customFormat="false" ht="12.75" hidden="false" customHeight="true" outlineLevel="0" collapsed="false">
      <c r="A324" s="83"/>
      <c r="B324" s="84"/>
      <c r="C324" s="85"/>
      <c r="D324" s="86"/>
      <c r="E324" s="15"/>
      <c r="F324" s="15"/>
      <c r="G324" s="15"/>
      <c r="H324" s="15"/>
      <c r="I324" s="15"/>
      <c r="J324" s="15"/>
      <c r="K324" s="15"/>
      <c r="L324" s="15"/>
      <c r="M324" s="15"/>
      <c r="N324" s="87"/>
      <c r="O324" s="87"/>
      <c r="P324" s="87"/>
      <c r="Q324" s="88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</row>
    <row r="325" customFormat="false" ht="12.75" hidden="false" customHeight="true" outlineLevel="0" collapsed="false">
      <c r="A325" s="83"/>
      <c r="B325" s="84"/>
      <c r="C325" s="85"/>
      <c r="D325" s="86"/>
      <c r="E325" s="15"/>
      <c r="F325" s="15"/>
      <c r="G325" s="15"/>
      <c r="H325" s="15"/>
      <c r="I325" s="15"/>
      <c r="J325" s="15"/>
      <c r="K325" s="15"/>
      <c r="L325" s="15"/>
      <c r="M325" s="15"/>
      <c r="N325" s="87"/>
      <c r="O325" s="87"/>
      <c r="P325" s="87"/>
      <c r="Q325" s="88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</row>
    <row r="326" customFormat="false" ht="12.75" hidden="false" customHeight="true" outlineLevel="0" collapsed="false">
      <c r="A326" s="83"/>
      <c r="B326" s="84"/>
      <c r="C326" s="85"/>
      <c r="D326" s="86"/>
      <c r="E326" s="15"/>
      <c r="F326" s="15"/>
      <c r="G326" s="15"/>
      <c r="H326" s="15"/>
      <c r="I326" s="15"/>
      <c r="J326" s="15"/>
      <c r="K326" s="15"/>
      <c r="L326" s="15"/>
      <c r="M326" s="15"/>
      <c r="N326" s="87"/>
      <c r="O326" s="87"/>
      <c r="P326" s="87"/>
      <c r="Q326" s="88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</row>
    <row r="327" customFormat="false" ht="12.75" hidden="false" customHeight="true" outlineLevel="0" collapsed="false">
      <c r="A327" s="83"/>
      <c r="B327" s="84"/>
      <c r="C327" s="85"/>
      <c r="D327" s="86"/>
      <c r="E327" s="15"/>
      <c r="F327" s="15"/>
      <c r="G327" s="15"/>
      <c r="H327" s="15"/>
      <c r="I327" s="15"/>
      <c r="J327" s="15"/>
      <c r="K327" s="15"/>
      <c r="L327" s="15"/>
      <c r="M327" s="15"/>
      <c r="N327" s="87"/>
      <c r="O327" s="87"/>
      <c r="P327" s="87"/>
      <c r="Q327" s="88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</row>
    <row r="328" customFormat="false" ht="12.75" hidden="false" customHeight="true" outlineLevel="0" collapsed="false">
      <c r="A328" s="83"/>
      <c r="B328" s="84"/>
      <c r="C328" s="85"/>
      <c r="D328" s="86"/>
      <c r="E328" s="15"/>
      <c r="F328" s="15"/>
      <c r="G328" s="15"/>
      <c r="H328" s="15"/>
      <c r="I328" s="15"/>
      <c r="J328" s="15"/>
      <c r="K328" s="15"/>
      <c r="L328" s="15"/>
      <c r="M328" s="15"/>
      <c r="N328" s="87"/>
      <c r="O328" s="87"/>
      <c r="P328" s="87"/>
      <c r="Q328" s="88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</row>
    <row r="329" customFormat="false" ht="12.75" hidden="false" customHeight="true" outlineLevel="0" collapsed="false">
      <c r="A329" s="83"/>
      <c r="B329" s="84"/>
      <c r="C329" s="85"/>
      <c r="D329" s="86"/>
      <c r="E329" s="15"/>
      <c r="F329" s="15"/>
      <c r="G329" s="15"/>
      <c r="H329" s="15"/>
      <c r="I329" s="15"/>
      <c r="J329" s="15"/>
      <c r="K329" s="15"/>
      <c r="L329" s="15"/>
      <c r="M329" s="15"/>
      <c r="N329" s="87"/>
      <c r="O329" s="87"/>
      <c r="P329" s="87"/>
      <c r="Q329" s="88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</row>
    <row r="330" customFormat="false" ht="12.75" hidden="false" customHeight="true" outlineLevel="0" collapsed="false">
      <c r="A330" s="83"/>
      <c r="B330" s="84"/>
      <c r="C330" s="85"/>
      <c r="D330" s="86"/>
      <c r="E330" s="15"/>
      <c r="F330" s="15"/>
      <c r="G330" s="15"/>
      <c r="H330" s="15"/>
      <c r="I330" s="15"/>
      <c r="J330" s="15"/>
      <c r="K330" s="15"/>
      <c r="L330" s="15"/>
      <c r="M330" s="15"/>
      <c r="N330" s="87"/>
      <c r="O330" s="87"/>
      <c r="P330" s="87"/>
      <c r="Q330" s="88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</row>
    <row r="331" customFormat="false" ht="12.75" hidden="false" customHeight="true" outlineLevel="0" collapsed="false">
      <c r="A331" s="83"/>
      <c r="B331" s="84"/>
      <c r="C331" s="85"/>
      <c r="D331" s="86"/>
      <c r="E331" s="15"/>
      <c r="F331" s="15"/>
      <c r="G331" s="15"/>
      <c r="H331" s="15"/>
      <c r="I331" s="15"/>
      <c r="J331" s="15"/>
      <c r="K331" s="15"/>
      <c r="L331" s="15"/>
      <c r="M331" s="15"/>
      <c r="N331" s="87"/>
      <c r="O331" s="87"/>
      <c r="P331" s="87"/>
      <c r="Q331" s="88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</row>
    <row r="332" customFormat="false" ht="12.75" hidden="false" customHeight="true" outlineLevel="0" collapsed="false">
      <c r="A332" s="83"/>
      <c r="B332" s="84"/>
      <c r="C332" s="85"/>
      <c r="D332" s="86"/>
      <c r="E332" s="15"/>
      <c r="F332" s="15"/>
      <c r="G332" s="15"/>
      <c r="H332" s="15"/>
      <c r="I332" s="15"/>
      <c r="J332" s="15"/>
      <c r="K332" s="15"/>
      <c r="L332" s="15"/>
      <c r="M332" s="15"/>
      <c r="N332" s="87"/>
      <c r="O332" s="87"/>
      <c r="P332" s="87"/>
      <c r="Q332" s="88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</row>
    <row r="333" customFormat="false" ht="12.75" hidden="false" customHeight="true" outlineLevel="0" collapsed="false">
      <c r="A333" s="83"/>
      <c r="B333" s="84"/>
      <c r="C333" s="85"/>
      <c r="D333" s="86"/>
      <c r="E333" s="15"/>
      <c r="F333" s="15"/>
      <c r="G333" s="15"/>
      <c r="H333" s="15"/>
      <c r="I333" s="15"/>
      <c r="J333" s="15"/>
      <c r="K333" s="15"/>
      <c r="L333" s="15"/>
      <c r="M333" s="15"/>
      <c r="N333" s="87"/>
      <c r="O333" s="87"/>
      <c r="P333" s="87"/>
      <c r="Q333" s="88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</row>
    <row r="334" customFormat="false" ht="12.75" hidden="false" customHeight="true" outlineLevel="0" collapsed="false">
      <c r="A334" s="83"/>
      <c r="B334" s="84"/>
      <c r="C334" s="85"/>
      <c r="D334" s="86"/>
      <c r="E334" s="15"/>
      <c r="F334" s="15"/>
      <c r="G334" s="15"/>
      <c r="H334" s="15"/>
      <c r="I334" s="15"/>
      <c r="J334" s="15"/>
      <c r="K334" s="15"/>
      <c r="L334" s="15"/>
      <c r="M334" s="15"/>
      <c r="N334" s="87"/>
      <c r="O334" s="87"/>
      <c r="P334" s="87"/>
      <c r="Q334" s="88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</row>
    <row r="335" customFormat="false" ht="12.75" hidden="false" customHeight="true" outlineLevel="0" collapsed="false">
      <c r="A335" s="83"/>
      <c r="B335" s="84"/>
      <c r="C335" s="85"/>
      <c r="D335" s="86"/>
      <c r="E335" s="15"/>
      <c r="F335" s="15"/>
      <c r="G335" s="15"/>
      <c r="H335" s="15"/>
      <c r="I335" s="15"/>
      <c r="J335" s="15"/>
      <c r="K335" s="15"/>
      <c r="L335" s="15"/>
      <c r="M335" s="15"/>
      <c r="N335" s="87"/>
      <c r="O335" s="87"/>
      <c r="P335" s="87"/>
      <c r="Q335" s="88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</row>
    <row r="336" customFormat="false" ht="12.75" hidden="false" customHeight="true" outlineLevel="0" collapsed="false">
      <c r="A336" s="83"/>
      <c r="B336" s="84"/>
      <c r="C336" s="85"/>
      <c r="D336" s="86"/>
      <c r="E336" s="15"/>
      <c r="F336" s="15"/>
      <c r="G336" s="15"/>
      <c r="H336" s="15"/>
      <c r="I336" s="15"/>
      <c r="J336" s="15"/>
      <c r="K336" s="15"/>
      <c r="L336" s="15"/>
      <c r="M336" s="15"/>
      <c r="N336" s="87"/>
      <c r="O336" s="87"/>
      <c r="P336" s="87"/>
      <c r="Q336" s="88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</row>
    <row r="337" customFormat="false" ht="12.75" hidden="false" customHeight="true" outlineLevel="0" collapsed="false">
      <c r="A337" s="83"/>
      <c r="B337" s="84"/>
      <c r="C337" s="85"/>
      <c r="D337" s="86"/>
      <c r="E337" s="15"/>
      <c r="F337" s="15"/>
      <c r="G337" s="15"/>
      <c r="H337" s="15"/>
      <c r="I337" s="15"/>
      <c r="J337" s="15"/>
      <c r="K337" s="15"/>
      <c r="L337" s="15"/>
      <c r="M337" s="15"/>
      <c r="N337" s="87"/>
      <c r="O337" s="87"/>
      <c r="P337" s="87"/>
      <c r="Q337" s="88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</row>
    <row r="338" customFormat="false" ht="12.75" hidden="false" customHeight="true" outlineLevel="0" collapsed="false">
      <c r="A338" s="83"/>
      <c r="B338" s="84"/>
      <c r="C338" s="85"/>
      <c r="D338" s="86"/>
      <c r="E338" s="15"/>
      <c r="F338" s="15"/>
      <c r="G338" s="15"/>
      <c r="H338" s="15"/>
      <c r="I338" s="15"/>
      <c r="J338" s="15"/>
      <c r="K338" s="15"/>
      <c r="L338" s="15"/>
      <c r="M338" s="15"/>
      <c r="N338" s="87"/>
      <c r="O338" s="87"/>
      <c r="P338" s="87"/>
      <c r="Q338" s="88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</row>
    <row r="339" customFormat="false" ht="12.75" hidden="false" customHeight="true" outlineLevel="0" collapsed="false">
      <c r="A339" s="83"/>
      <c r="B339" s="84"/>
      <c r="C339" s="85"/>
      <c r="D339" s="86"/>
      <c r="E339" s="15"/>
      <c r="F339" s="15"/>
      <c r="G339" s="15"/>
      <c r="H339" s="15"/>
      <c r="I339" s="15"/>
      <c r="J339" s="15"/>
      <c r="K339" s="15"/>
      <c r="L339" s="15"/>
      <c r="M339" s="15"/>
      <c r="N339" s="87"/>
      <c r="O339" s="87"/>
      <c r="P339" s="87"/>
      <c r="Q339" s="88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</row>
    <row r="340" customFormat="false" ht="12.75" hidden="false" customHeight="true" outlineLevel="0" collapsed="false">
      <c r="A340" s="83"/>
      <c r="B340" s="84"/>
      <c r="C340" s="85"/>
      <c r="D340" s="86"/>
      <c r="E340" s="15"/>
      <c r="F340" s="15"/>
      <c r="G340" s="15"/>
      <c r="H340" s="15"/>
      <c r="I340" s="15"/>
      <c r="J340" s="15"/>
      <c r="K340" s="15"/>
      <c r="L340" s="15"/>
      <c r="M340" s="15"/>
      <c r="N340" s="87"/>
      <c r="O340" s="87"/>
      <c r="P340" s="87"/>
      <c r="Q340" s="88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</row>
    <row r="341" customFormat="false" ht="12.75" hidden="false" customHeight="true" outlineLevel="0" collapsed="false">
      <c r="A341" s="83"/>
      <c r="B341" s="84"/>
      <c r="C341" s="85"/>
      <c r="D341" s="86"/>
      <c r="E341" s="15"/>
      <c r="F341" s="15"/>
      <c r="G341" s="15"/>
      <c r="H341" s="15"/>
      <c r="I341" s="15"/>
      <c r="J341" s="15"/>
      <c r="K341" s="15"/>
      <c r="L341" s="15"/>
      <c r="M341" s="15"/>
      <c r="N341" s="87"/>
      <c r="O341" s="87"/>
      <c r="P341" s="87"/>
      <c r="Q341" s="88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</row>
    <row r="342" customFormat="false" ht="12.75" hidden="false" customHeight="true" outlineLevel="0" collapsed="false">
      <c r="A342" s="83"/>
      <c r="B342" s="84"/>
      <c r="C342" s="85"/>
      <c r="D342" s="86"/>
      <c r="E342" s="15"/>
      <c r="F342" s="15"/>
      <c r="G342" s="15"/>
      <c r="H342" s="15"/>
      <c r="I342" s="15"/>
      <c r="J342" s="15"/>
      <c r="K342" s="15"/>
      <c r="L342" s="15"/>
      <c r="M342" s="15"/>
      <c r="N342" s="87"/>
      <c r="O342" s="87"/>
      <c r="P342" s="87"/>
      <c r="Q342" s="88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</row>
    <row r="343" customFormat="false" ht="12.75" hidden="false" customHeight="true" outlineLevel="0" collapsed="false">
      <c r="A343" s="83"/>
      <c r="B343" s="84"/>
      <c r="C343" s="85"/>
      <c r="D343" s="86"/>
      <c r="E343" s="15"/>
      <c r="F343" s="15"/>
      <c r="G343" s="15"/>
      <c r="H343" s="15"/>
      <c r="I343" s="15"/>
      <c r="J343" s="15"/>
      <c r="K343" s="15"/>
      <c r="L343" s="15"/>
      <c r="M343" s="15"/>
      <c r="N343" s="87"/>
      <c r="O343" s="87"/>
      <c r="P343" s="87"/>
      <c r="Q343" s="88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</row>
    <row r="344" customFormat="false" ht="12.75" hidden="false" customHeight="true" outlineLevel="0" collapsed="false">
      <c r="A344" s="83"/>
      <c r="B344" s="84"/>
      <c r="C344" s="85"/>
      <c r="D344" s="86"/>
      <c r="E344" s="15"/>
      <c r="F344" s="15"/>
      <c r="G344" s="15"/>
      <c r="H344" s="15"/>
      <c r="I344" s="15"/>
      <c r="J344" s="15"/>
      <c r="K344" s="15"/>
      <c r="L344" s="15"/>
      <c r="M344" s="15"/>
      <c r="N344" s="87"/>
      <c r="O344" s="87"/>
      <c r="P344" s="87"/>
      <c r="Q344" s="88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</row>
    <row r="345" customFormat="false" ht="12.75" hidden="false" customHeight="true" outlineLevel="0" collapsed="false">
      <c r="A345" s="83"/>
      <c r="B345" s="84"/>
      <c r="C345" s="85"/>
      <c r="D345" s="86"/>
      <c r="E345" s="15"/>
      <c r="F345" s="15"/>
      <c r="G345" s="15"/>
      <c r="H345" s="15"/>
      <c r="I345" s="15"/>
      <c r="J345" s="15"/>
      <c r="K345" s="15"/>
      <c r="L345" s="15"/>
      <c r="M345" s="15"/>
      <c r="N345" s="87"/>
      <c r="O345" s="87"/>
      <c r="P345" s="87"/>
      <c r="Q345" s="88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</row>
    <row r="346" customFormat="false" ht="12.75" hidden="false" customHeight="true" outlineLevel="0" collapsed="false">
      <c r="A346" s="83"/>
      <c r="B346" s="84"/>
      <c r="C346" s="85"/>
      <c r="D346" s="86"/>
      <c r="E346" s="15"/>
      <c r="F346" s="15"/>
      <c r="G346" s="15"/>
      <c r="H346" s="15"/>
      <c r="I346" s="15"/>
      <c r="J346" s="15"/>
      <c r="K346" s="15"/>
      <c r="L346" s="15"/>
      <c r="M346" s="15"/>
      <c r="N346" s="87"/>
      <c r="O346" s="87"/>
      <c r="P346" s="87"/>
      <c r="Q346" s="88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</row>
    <row r="347" customFormat="false" ht="12.75" hidden="false" customHeight="true" outlineLevel="0" collapsed="false">
      <c r="A347" s="83"/>
      <c r="B347" s="84"/>
      <c r="C347" s="85"/>
      <c r="D347" s="86"/>
      <c r="E347" s="15"/>
      <c r="F347" s="15"/>
      <c r="G347" s="15"/>
      <c r="H347" s="15"/>
      <c r="I347" s="15"/>
      <c r="J347" s="15"/>
      <c r="K347" s="15"/>
      <c r="L347" s="15"/>
      <c r="M347" s="15"/>
      <c r="N347" s="87"/>
      <c r="O347" s="87"/>
      <c r="P347" s="87"/>
      <c r="Q347" s="88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</row>
    <row r="348" customFormat="false" ht="12.75" hidden="false" customHeight="true" outlineLevel="0" collapsed="false">
      <c r="A348" s="83"/>
      <c r="B348" s="84"/>
      <c r="C348" s="85"/>
      <c r="D348" s="86"/>
      <c r="E348" s="15"/>
      <c r="F348" s="15"/>
      <c r="G348" s="15"/>
      <c r="H348" s="15"/>
      <c r="I348" s="15"/>
      <c r="J348" s="15"/>
      <c r="K348" s="15"/>
      <c r="L348" s="15"/>
      <c r="M348" s="15"/>
      <c r="N348" s="87"/>
      <c r="O348" s="87"/>
      <c r="P348" s="87"/>
      <c r="Q348" s="88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</row>
    <row r="349" customFormat="false" ht="12.75" hidden="false" customHeight="true" outlineLevel="0" collapsed="false">
      <c r="A349" s="83"/>
      <c r="B349" s="84"/>
      <c r="C349" s="85"/>
      <c r="D349" s="86"/>
      <c r="E349" s="15"/>
      <c r="F349" s="15"/>
      <c r="G349" s="15"/>
      <c r="H349" s="15"/>
      <c r="I349" s="15"/>
      <c r="J349" s="15"/>
      <c r="K349" s="15"/>
      <c r="L349" s="15"/>
      <c r="M349" s="15"/>
      <c r="N349" s="87"/>
      <c r="O349" s="87"/>
      <c r="P349" s="87"/>
      <c r="Q349" s="88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</row>
    <row r="350" customFormat="false" ht="12.75" hidden="false" customHeight="true" outlineLevel="0" collapsed="false">
      <c r="A350" s="83"/>
      <c r="B350" s="84"/>
      <c r="C350" s="85"/>
      <c r="D350" s="86"/>
      <c r="E350" s="15"/>
      <c r="F350" s="15"/>
      <c r="G350" s="15"/>
      <c r="H350" s="15"/>
      <c r="I350" s="15"/>
      <c r="J350" s="15"/>
      <c r="K350" s="15"/>
      <c r="L350" s="15"/>
      <c r="M350" s="15"/>
      <c r="N350" s="87"/>
      <c r="O350" s="87"/>
      <c r="P350" s="87"/>
      <c r="Q350" s="88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</row>
    <row r="351" customFormat="false" ht="12.75" hidden="false" customHeight="true" outlineLevel="0" collapsed="false">
      <c r="A351" s="83"/>
      <c r="B351" s="84"/>
      <c r="C351" s="85"/>
      <c r="D351" s="86"/>
      <c r="E351" s="15"/>
      <c r="F351" s="15"/>
      <c r="G351" s="15"/>
      <c r="H351" s="15"/>
      <c r="I351" s="15"/>
      <c r="J351" s="15"/>
      <c r="K351" s="15"/>
      <c r="L351" s="15"/>
      <c r="M351" s="15"/>
      <c r="N351" s="87"/>
      <c r="O351" s="87"/>
      <c r="P351" s="87"/>
      <c r="Q351" s="88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</row>
    <row r="352" customFormat="false" ht="12.75" hidden="false" customHeight="true" outlineLevel="0" collapsed="false">
      <c r="A352" s="83"/>
      <c r="B352" s="84"/>
      <c r="C352" s="85"/>
      <c r="D352" s="86"/>
      <c r="E352" s="15"/>
      <c r="F352" s="15"/>
      <c r="G352" s="15"/>
      <c r="H352" s="15"/>
      <c r="I352" s="15"/>
      <c r="J352" s="15"/>
      <c r="K352" s="15"/>
      <c r="L352" s="15"/>
      <c r="M352" s="15"/>
      <c r="N352" s="87"/>
      <c r="O352" s="87"/>
      <c r="P352" s="87"/>
      <c r="Q352" s="88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</row>
    <row r="353" customFormat="false" ht="12.75" hidden="false" customHeight="true" outlineLevel="0" collapsed="false">
      <c r="A353" s="83"/>
      <c r="B353" s="84"/>
      <c r="C353" s="85"/>
      <c r="D353" s="86"/>
      <c r="E353" s="15"/>
      <c r="F353" s="15"/>
      <c r="G353" s="15"/>
      <c r="H353" s="15"/>
      <c r="I353" s="15"/>
      <c r="J353" s="15"/>
      <c r="K353" s="15"/>
      <c r="L353" s="15"/>
      <c r="M353" s="15"/>
      <c r="N353" s="87"/>
      <c r="O353" s="87"/>
      <c r="P353" s="87"/>
      <c r="Q353" s="88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</row>
    <row r="354" customFormat="false" ht="12.75" hidden="false" customHeight="true" outlineLevel="0" collapsed="false">
      <c r="A354" s="83"/>
      <c r="B354" s="84"/>
      <c r="C354" s="85"/>
      <c r="D354" s="86"/>
      <c r="E354" s="15"/>
      <c r="F354" s="15"/>
      <c r="G354" s="15"/>
      <c r="H354" s="15"/>
      <c r="I354" s="15"/>
      <c r="J354" s="15"/>
      <c r="K354" s="15"/>
      <c r="L354" s="15"/>
      <c r="M354" s="15"/>
      <c r="N354" s="87"/>
      <c r="O354" s="87"/>
      <c r="P354" s="87"/>
      <c r="Q354" s="88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</row>
    <row r="355" customFormat="false" ht="12.75" hidden="false" customHeight="true" outlineLevel="0" collapsed="false">
      <c r="A355" s="83"/>
      <c r="B355" s="84"/>
      <c r="C355" s="85"/>
      <c r="D355" s="86"/>
      <c r="E355" s="15"/>
      <c r="F355" s="15"/>
      <c r="G355" s="15"/>
      <c r="H355" s="15"/>
      <c r="I355" s="15"/>
      <c r="J355" s="15"/>
      <c r="K355" s="15"/>
      <c r="L355" s="15"/>
      <c r="M355" s="15"/>
      <c r="N355" s="87"/>
      <c r="O355" s="87"/>
      <c r="P355" s="87"/>
      <c r="Q355" s="88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</row>
    <row r="356" customFormat="false" ht="12.75" hidden="false" customHeight="true" outlineLevel="0" collapsed="false">
      <c r="A356" s="83"/>
      <c r="B356" s="84"/>
      <c r="C356" s="85"/>
      <c r="D356" s="86"/>
      <c r="E356" s="15"/>
      <c r="F356" s="15"/>
      <c r="G356" s="15"/>
      <c r="H356" s="15"/>
      <c r="I356" s="15"/>
      <c r="J356" s="15"/>
      <c r="K356" s="15"/>
      <c r="L356" s="15"/>
      <c r="M356" s="15"/>
      <c r="N356" s="87"/>
      <c r="O356" s="87"/>
      <c r="P356" s="87"/>
      <c r="Q356" s="88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</row>
    <row r="357" customFormat="false" ht="12.75" hidden="false" customHeight="true" outlineLevel="0" collapsed="false">
      <c r="A357" s="83"/>
      <c r="B357" s="84"/>
      <c r="C357" s="85"/>
      <c r="D357" s="86"/>
      <c r="E357" s="15"/>
      <c r="F357" s="15"/>
      <c r="G357" s="15"/>
      <c r="H357" s="15"/>
      <c r="I357" s="15"/>
      <c r="J357" s="15"/>
      <c r="K357" s="15"/>
      <c r="L357" s="15"/>
      <c r="M357" s="15"/>
      <c r="N357" s="87"/>
      <c r="O357" s="87"/>
      <c r="P357" s="87"/>
      <c r="Q357" s="88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</row>
    <row r="358" customFormat="false" ht="12.75" hidden="false" customHeight="true" outlineLevel="0" collapsed="false">
      <c r="A358" s="83"/>
      <c r="B358" s="84"/>
      <c r="C358" s="85"/>
      <c r="D358" s="86"/>
      <c r="E358" s="15"/>
      <c r="F358" s="15"/>
      <c r="G358" s="15"/>
      <c r="H358" s="15"/>
      <c r="I358" s="15"/>
      <c r="J358" s="15"/>
      <c r="K358" s="15"/>
      <c r="L358" s="15"/>
      <c r="M358" s="15"/>
      <c r="N358" s="87"/>
      <c r="O358" s="87"/>
      <c r="P358" s="87"/>
      <c r="Q358" s="88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</row>
    <row r="359" customFormat="false" ht="12.75" hidden="false" customHeight="true" outlineLevel="0" collapsed="false">
      <c r="A359" s="83"/>
      <c r="B359" s="84"/>
      <c r="C359" s="85"/>
      <c r="D359" s="86"/>
      <c r="E359" s="15"/>
      <c r="F359" s="15"/>
      <c r="G359" s="15"/>
      <c r="H359" s="15"/>
      <c r="I359" s="15"/>
      <c r="J359" s="15"/>
      <c r="K359" s="15"/>
      <c r="L359" s="15"/>
      <c r="M359" s="15"/>
      <c r="N359" s="87"/>
      <c r="O359" s="87"/>
      <c r="P359" s="87"/>
      <c r="Q359" s="88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</row>
    <row r="360" customFormat="false" ht="12.75" hidden="false" customHeight="true" outlineLevel="0" collapsed="false">
      <c r="A360" s="83"/>
      <c r="B360" s="84"/>
      <c r="C360" s="85"/>
      <c r="D360" s="86"/>
      <c r="E360" s="15"/>
      <c r="F360" s="15"/>
      <c r="G360" s="15"/>
      <c r="H360" s="15"/>
      <c r="I360" s="15"/>
      <c r="J360" s="15"/>
      <c r="K360" s="15"/>
      <c r="L360" s="15"/>
      <c r="M360" s="15"/>
      <c r="N360" s="87"/>
      <c r="O360" s="87"/>
      <c r="P360" s="87"/>
      <c r="Q360" s="88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</row>
    <row r="361" customFormat="false" ht="12.75" hidden="false" customHeight="true" outlineLevel="0" collapsed="false">
      <c r="A361" s="83"/>
      <c r="B361" s="84"/>
      <c r="C361" s="85"/>
      <c r="D361" s="86"/>
      <c r="E361" s="15"/>
      <c r="F361" s="15"/>
      <c r="G361" s="15"/>
      <c r="H361" s="15"/>
      <c r="I361" s="15"/>
      <c r="J361" s="15"/>
      <c r="K361" s="15"/>
      <c r="L361" s="15"/>
      <c r="M361" s="15"/>
      <c r="N361" s="87"/>
      <c r="O361" s="87"/>
      <c r="P361" s="87"/>
      <c r="Q361" s="88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</row>
    <row r="362" customFormat="false" ht="12.75" hidden="false" customHeight="true" outlineLevel="0" collapsed="false">
      <c r="A362" s="83"/>
      <c r="B362" s="84"/>
      <c r="C362" s="85"/>
      <c r="D362" s="86"/>
      <c r="E362" s="15"/>
      <c r="F362" s="15"/>
      <c r="G362" s="15"/>
      <c r="H362" s="15"/>
      <c r="I362" s="15"/>
      <c r="J362" s="15"/>
      <c r="K362" s="15"/>
      <c r="L362" s="15"/>
      <c r="M362" s="15"/>
      <c r="N362" s="87"/>
      <c r="O362" s="87"/>
      <c r="P362" s="87"/>
      <c r="Q362" s="88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</row>
    <row r="363" customFormat="false" ht="12.75" hidden="false" customHeight="true" outlineLevel="0" collapsed="false">
      <c r="A363" s="83"/>
      <c r="B363" s="84"/>
      <c r="C363" s="85"/>
      <c r="D363" s="86"/>
      <c r="E363" s="15"/>
      <c r="F363" s="15"/>
      <c r="G363" s="15"/>
      <c r="H363" s="15"/>
      <c r="I363" s="15"/>
      <c r="J363" s="15"/>
      <c r="K363" s="15"/>
      <c r="L363" s="15"/>
      <c r="M363" s="15"/>
      <c r="N363" s="87"/>
      <c r="O363" s="87"/>
      <c r="P363" s="87"/>
      <c r="Q363" s="88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</row>
    <row r="364" customFormat="false" ht="12.75" hidden="false" customHeight="true" outlineLevel="0" collapsed="false">
      <c r="A364" s="83"/>
      <c r="B364" s="84"/>
      <c r="C364" s="85"/>
      <c r="D364" s="86"/>
      <c r="E364" s="15"/>
      <c r="F364" s="15"/>
      <c r="G364" s="15"/>
      <c r="H364" s="15"/>
      <c r="I364" s="15"/>
      <c r="J364" s="15"/>
      <c r="K364" s="15"/>
      <c r="L364" s="15"/>
      <c r="M364" s="15"/>
      <c r="N364" s="87"/>
      <c r="O364" s="87"/>
      <c r="P364" s="87"/>
      <c r="Q364" s="88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</row>
    <row r="365" customFormat="false" ht="12.75" hidden="false" customHeight="true" outlineLevel="0" collapsed="false">
      <c r="A365" s="83"/>
      <c r="B365" s="84"/>
      <c r="C365" s="85"/>
      <c r="D365" s="86"/>
      <c r="E365" s="15"/>
      <c r="F365" s="15"/>
      <c r="G365" s="15"/>
      <c r="H365" s="15"/>
      <c r="I365" s="15"/>
      <c r="J365" s="15"/>
      <c r="K365" s="15"/>
      <c r="L365" s="15"/>
      <c r="M365" s="15"/>
      <c r="N365" s="87"/>
      <c r="O365" s="87"/>
      <c r="P365" s="87"/>
      <c r="Q365" s="88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</row>
    <row r="366" customFormat="false" ht="12.75" hidden="false" customHeight="true" outlineLevel="0" collapsed="false">
      <c r="A366" s="83"/>
      <c r="B366" s="84"/>
      <c r="C366" s="85"/>
      <c r="D366" s="86"/>
      <c r="E366" s="15"/>
      <c r="F366" s="15"/>
      <c r="G366" s="15"/>
      <c r="H366" s="15"/>
      <c r="I366" s="15"/>
      <c r="J366" s="15"/>
      <c r="K366" s="15"/>
      <c r="L366" s="15"/>
      <c r="M366" s="15"/>
      <c r="N366" s="87"/>
      <c r="O366" s="87"/>
      <c r="P366" s="87"/>
      <c r="Q366" s="88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</row>
    <row r="367" customFormat="false" ht="12.75" hidden="false" customHeight="true" outlineLevel="0" collapsed="false">
      <c r="A367" s="83"/>
      <c r="B367" s="84"/>
      <c r="C367" s="85"/>
      <c r="D367" s="86"/>
      <c r="E367" s="15"/>
      <c r="F367" s="15"/>
      <c r="G367" s="15"/>
      <c r="H367" s="15"/>
      <c r="I367" s="15"/>
      <c r="J367" s="15"/>
      <c r="K367" s="15"/>
      <c r="L367" s="15"/>
      <c r="M367" s="15"/>
      <c r="N367" s="87"/>
      <c r="O367" s="87"/>
      <c r="P367" s="87"/>
      <c r="Q367" s="88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</row>
    <row r="368" customFormat="false" ht="12.75" hidden="false" customHeight="true" outlineLevel="0" collapsed="false">
      <c r="A368" s="83"/>
      <c r="B368" s="84"/>
      <c r="C368" s="85"/>
      <c r="D368" s="86"/>
      <c r="E368" s="15"/>
      <c r="F368" s="15"/>
      <c r="G368" s="15"/>
      <c r="H368" s="15"/>
      <c r="I368" s="15"/>
      <c r="J368" s="15"/>
      <c r="K368" s="15"/>
      <c r="L368" s="15"/>
      <c r="M368" s="15"/>
      <c r="N368" s="87"/>
      <c r="O368" s="87"/>
      <c r="P368" s="87"/>
      <c r="Q368" s="88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</row>
    <row r="369" customFormat="false" ht="12.75" hidden="false" customHeight="true" outlineLevel="0" collapsed="false">
      <c r="A369" s="83"/>
      <c r="B369" s="84"/>
      <c r="C369" s="85"/>
      <c r="D369" s="86"/>
      <c r="E369" s="15"/>
      <c r="F369" s="15"/>
      <c r="G369" s="15"/>
      <c r="H369" s="15"/>
      <c r="I369" s="15"/>
      <c r="J369" s="15"/>
      <c r="K369" s="15"/>
      <c r="L369" s="15"/>
      <c r="M369" s="15"/>
      <c r="N369" s="87"/>
      <c r="O369" s="87"/>
      <c r="P369" s="87"/>
      <c r="Q369" s="88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</row>
    <row r="370" customFormat="false" ht="12.75" hidden="false" customHeight="true" outlineLevel="0" collapsed="false">
      <c r="A370" s="83"/>
      <c r="B370" s="84"/>
      <c r="C370" s="85"/>
      <c r="D370" s="86"/>
      <c r="E370" s="15"/>
      <c r="F370" s="15"/>
      <c r="G370" s="15"/>
      <c r="H370" s="15"/>
      <c r="I370" s="15"/>
      <c r="J370" s="15"/>
      <c r="K370" s="15"/>
      <c r="L370" s="15"/>
      <c r="M370" s="15"/>
      <c r="N370" s="87"/>
      <c r="O370" s="87"/>
      <c r="P370" s="87"/>
      <c r="Q370" s="88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</row>
    <row r="371" customFormat="false" ht="12.75" hidden="false" customHeight="true" outlineLevel="0" collapsed="false">
      <c r="A371" s="83"/>
      <c r="B371" s="84"/>
      <c r="C371" s="85"/>
      <c r="D371" s="86"/>
      <c r="E371" s="15"/>
      <c r="F371" s="15"/>
      <c r="G371" s="15"/>
      <c r="H371" s="15"/>
      <c r="I371" s="15"/>
      <c r="J371" s="15"/>
      <c r="K371" s="15"/>
      <c r="L371" s="15"/>
      <c r="M371" s="15"/>
      <c r="N371" s="87"/>
      <c r="O371" s="87"/>
      <c r="P371" s="87"/>
      <c r="Q371" s="88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</row>
    <row r="372" customFormat="false" ht="12.75" hidden="false" customHeight="true" outlineLevel="0" collapsed="false">
      <c r="A372" s="83"/>
      <c r="B372" s="84"/>
      <c r="C372" s="85"/>
      <c r="D372" s="86"/>
      <c r="E372" s="15"/>
      <c r="F372" s="15"/>
      <c r="G372" s="15"/>
      <c r="H372" s="15"/>
      <c r="I372" s="15"/>
      <c r="J372" s="15"/>
      <c r="K372" s="15"/>
      <c r="L372" s="15"/>
      <c r="M372" s="15"/>
      <c r="N372" s="87"/>
      <c r="O372" s="87"/>
      <c r="P372" s="87"/>
      <c r="Q372" s="88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</row>
    <row r="373" customFormat="false" ht="12.75" hidden="false" customHeight="true" outlineLevel="0" collapsed="false">
      <c r="A373" s="83"/>
      <c r="B373" s="84"/>
      <c r="C373" s="85"/>
      <c r="D373" s="86"/>
      <c r="E373" s="15"/>
      <c r="F373" s="15"/>
      <c r="G373" s="15"/>
      <c r="H373" s="15"/>
      <c r="I373" s="15"/>
      <c r="J373" s="15"/>
      <c r="K373" s="15"/>
      <c r="L373" s="15"/>
      <c r="M373" s="15"/>
      <c r="N373" s="87"/>
      <c r="O373" s="87"/>
      <c r="P373" s="87"/>
      <c r="Q373" s="88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</row>
    <row r="374" customFormat="false" ht="12.75" hidden="false" customHeight="true" outlineLevel="0" collapsed="false">
      <c r="A374" s="83"/>
      <c r="B374" s="84"/>
      <c r="C374" s="85"/>
      <c r="D374" s="86"/>
      <c r="E374" s="15"/>
      <c r="F374" s="15"/>
      <c r="G374" s="15"/>
      <c r="H374" s="15"/>
      <c r="I374" s="15"/>
      <c r="J374" s="15"/>
      <c r="K374" s="15"/>
      <c r="L374" s="15"/>
      <c r="M374" s="15"/>
      <c r="N374" s="87"/>
      <c r="O374" s="87"/>
      <c r="P374" s="87"/>
      <c r="Q374" s="88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</row>
    <row r="375" customFormat="false" ht="12.75" hidden="false" customHeight="true" outlineLevel="0" collapsed="false">
      <c r="A375" s="83"/>
      <c r="B375" s="84"/>
      <c r="C375" s="85"/>
      <c r="D375" s="86"/>
      <c r="E375" s="15"/>
      <c r="F375" s="15"/>
      <c r="G375" s="15"/>
      <c r="H375" s="15"/>
      <c r="I375" s="15"/>
      <c r="J375" s="15"/>
      <c r="K375" s="15"/>
      <c r="L375" s="15"/>
      <c r="M375" s="15"/>
      <c r="N375" s="87"/>
      <c r="O375" s="87"/>
      <c r="P375" s="87"/>
      <c r="Q375" s="88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</row>
    <row r="376" customFormat="false" ht="12.75" hidden="false" customHeight="true" outlineLevel="0" collapsed="false">
      <c r="A376" s="83"/>
      <c r="B376" s="84"/>
      <c r="C376" s="85"/>
      <c r="D376" s="86"/>
      <c r="E376" s="15"/>
      <c r="F376" s="15"/>
      <c r="G376" s="15"/>
      <c r="H376" s="15"/>
      <c r="I376" s="15"/>
      <c r="J376" s="15"/>
      <c r="K376" s="15"/>
      <c r="L376" s="15"/>
      <c r="M376" s="15"/>
      <c r="N376" s="87"/>
      <c r="O376" s="87"/>
      <c r="P376" s="87"/>
      <c r="Q376" s="88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</row>
    <row r="377" customFormat="false" ht="12.75" hidden="false" customHeight="true" outlineLevel="0" collapsed="false">
      <c r="A377" s="83"/>
      <c r="B377" s="84"/>
      <c r="C377" s="85"/>
      <c r="D377" s="86"/>
      <c r="E377" s="15"/>
      <c r="F377" s="15"/>
      <c r="G377" s="15"/>
      <c r="H377" s="15"/>
      <c r="I377" s="15"/>
      <c r="J377" s="15"/>
      <c r="K377" s="15"/>
      <c r="L377" s="15"/>
      <c r="M377" s="15"/>
      <c r="N377" s="87"/>
      <c r="O377" s="87"/>
      <c r="P377" s="87"/>
      <c r="Q377" s="88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</row>
    <row r="378" customFormat="false" ht="12.75" hidden="false" customHeight="true" outlineLevel="0" collapsed="false">
      <c r="A378" s="83"/>
      <c r="B378" s="84"/>
      <c r="C378" s="85"/>
      <c r="D378" s="86"/>
      <c r="E378" s="15"/>
      <c r="F378" s="15"/>
      <c r="G378" s="15"/>
      <c r="H378" s="15"/>
      <c r="I378" s="15"/>
      <c r="J378" s="15"/>
      <c r="K378" s="15"/>
      <c r="L378" s="15"/>
      <c r="M378" s="15"/>
      <c r="N378" s="87"/>
      <c r="O378" s="87"/>
      <c r="P378" s="87"/>
      <c r="Q378" s="88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</row>
    <row r="379" customFormat="false" ht="12.75" hidden="false" customHeight="true" outlineLevel="0" collapsed="false">
      <c r="A379" s="83"/>
      <c r="B379" s="84"/>
      <c r="C379" s="85"/>
      <c r="D379" s="86"/>
      <c r="E379" s="15"/>
      <c r="F379" s="15"/>
      <c r="G379" s="15"/>
      <c r="H379" s="15"/>
      <c r="I379" s="15"/>
      <c r="J379" s="15"/>
      <c r="K379" s="15"/>
      <c r="L379" s="15"/>
      <c r="M379" s="15"/>
      <c r="N379" s="87"/>
      <c r="O379" s="87"/>
      <c r="P379" s="87"/>
      <c r="Q379" s="88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</row>
    <row r="380" customFormat="false" ht="12.75" hidden="false" customHeight="true" outlineLevel="0" collapsed="false">
      <c r="A380" s="83"/>
      <c r="B380" s="84"/>
      <c r="C380" s="85"/>
      <c r="D380" s="86"/>
      <c r="E380" s="15"/>
      <c r="F380" s="15"/>
      <c r="G380" s="15"/>
      <c r="H380" s="15"/>
      <c r="I380" s="15"/>
      <c r="J380" s="15"/>
      <c r="K380" s="15"/>
      <c r="L380" s="15"/>
      <c r="M380" s="15"/>
      <c r="N380" s="87"/>
      <c r="O380" s="87"/>
      <c r="P380" s="87"/>
      <c r="Q380" s="88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</row>
    <row r="381" customFormat="false" ht="12.75" hidden="false" customHeight="true" outlineLevel="0" collapsed="false">
      <c r="A381" s="83"/>
      <c r="B381" s="84"/>
      <c r="C381" s="85"/>
      <c r="D381" s="86"/>
      <c r="E381" s="15"/>
      <c r="F381" s="15"/>
      <c r="G381" s="15"/>
      <c r="H381" s="15"/>
      <c r="I381" s="15"/>
      <c r="J381" s="15"/>
      <c r="K381" s="15"/>
      <c r="L381" s="15"/>
      <c r="M381" s="15"/>
      <c r="N381" s="87"/>
      <c r="O381" s="87"/>
      <c r="P381" s="87"/>
      <c r="Q381" s="88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</row>
    <row r="382" customFormat="false" ht="12.75" hidden="false" customHeight="true" outlineLevel="0" collapsed="false">
      <c r="A382" s="83"/>
      <c r="B382" s="84"/>
      <c r="C382" s="85"/>
      <c r="D382" s="86"/>
      <c r="E382" s="15"/>
      <c r="F382" s="15"/>
      <c r="G382" s="15"/>
      <c r="H382" s="15"/>
      <c r="I382" s="15"/>
      <c r="J382" s="15"/>
      <c r="K382" s="15"/>
      <c r="L382" s="15"/>
      <c r="M382" s="15"/>
      <c r="N382" s="87"/>
      <c r="O382" s="87"/>
      <c r="P382" s="87"/>
      <c r="Q382" s="88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</row>
    <row r="383" customFormat="false" ht="12.75" hidden="false" customHeight="true" outlineLevel="0" collapsed="false">
      <c r="A383" s="83"/>
      <c r="B383" s="84"/>
      <c r="C383" s="85"/>
      <c r="D383" s="86"/>
      <c r="E383" s="15"/>
      <c r="F383" s="15"/>
      <c r="G383" s="15"/>
      <c r="H383" s="15"/>
      <c r="I383" s="15"/>
      <c r="J383" s="15"/>
      <c r="K383" s="15"/>
      <c r="L383" s="15"/>
      <c r="M383" s="15"/>
      <c r="N383" s="87"/>
      <c r="O383" s="87"/>
      <c r="P383" s="87"/>
      <c r="Q383" s="88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</row>
    <row r="384" customFormat="false" ht="12.75" hidden="false" customHeight="true" outlineLevel="0" collapsed="false">
      <c r="A384" s="83"/>
      <c r="B384" s="84"/>
      <c r="C384" s="85"/>
      <c r="D384" s="86"/>
      <c r="E384" s="15"/>
      <c r="F384" s="15"/>
      <c r="G384" s="15"/>
      <c r="H384" s="15"/>
      <c r="I384" s="15"/>
      <c r="J384" s="15"/>
      <c r="K384" s="15"/>
      <c r="L384" s="15"/>
      <c r="M384" s="15"/>
      <c r="N384" s="87"/>
      <c r="O384" s="87"/>
      <c r="P384" s="87"/>
      <c r="Q384" s="88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</row>
    <row r="385" customFormat="false" ht="12.75" hidden="false" customHeight="true" outlineLevel="0" collapsed="false">
      <c r="A385" s="83"/>
      <c r="B385" s="84"/>
      <c r="C385" s="85"/>
      <c r="D385" s="86"/>
      <c r="E385" s="15"/>
      <c r="F385" s="15"/>
      <c r="G385" s="15"/>
      <c r="H385" s="15"/>
      <c r="I385" s="15"/>
      <c r="J385" s="15"/>
      <c r="K385" s="15"/>
      <c r="L385" s="15"/>
      <c r="M385" s="15"/>
      <c r="N385" s="87"/>
      <c r="O385" s="87"/>
      <c r="P385" s="87"/>
      <c r="Q385" s="88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</row>
    <row r="386" customFormat="false" ht="12.75" hidden="false" customHeight="true" outlineLevel="0" collapsed="false">
      <c r="A386" s="83"/>
      <c r="B386" s="84"/>
      <c r="C386" s="85"/>
      <c r="D386" s="86"/>
      <c r="E386" s="15"/>
      <c r="F386" s="15"/>
      <c r="G386" s="15"/>
      <c r="H386" s="15"/>
      <c r="I386" s="15"/>
      <c r="J386" s="15"/>
      <c r="K386" s="15"/>
      <c r="L386" s="15"/>
      <c r="M386" s="15"/>
      <c r="N386" s="87"/>
      <c r="O386" s="87"/>
      <c r="P386" s="87"/>
      <c r="Q386" s="88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</row>
    <row r="387" customFormat="false" ht="12.75" hidden="false" customHeight="true" outlineLevel="0" collapsed="false">
      <c r="A387" s="83"/>
      <c r="B387" s="84"/>
      <c r="C387" s="85"/>
      <c r="D387" s="86"/>
      <c r="E387" s="15"/>
      <c r="F387" s="15"/>
      <c r="G387" s="15"/>
      <c r="H387" s="15"/>
      <c r="I387" s="15"/>
      <c r="J387" s="15"/>
      <c r="K387" s="15"/>
      <c r="L387" s="15"/>
      <c r="M387" s="15"/>
      <c r="N387" s="87"/>
      <c r="O387" s="87"/>
      <c r="P387" s="87"/>
      <c r="Q387" s="88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</row>
    <row r="388" customFormat="false" ht="12.75" hidden="false" customHeight="true" outlineLevel="0" collapsed="false">
      <c r="A388" s="83"/>
      <c r="B388" s="84"/>
      <c r="C388" s="85"/>
      <c r="D388" s="86"/>
      <c r="E388" s="15"/>
      <c r="F388" s="15"/>
      <c r="G388" s="15"/>
      <c r="H388" s="15"/>
      <c r="I388" s="15"/>
      <c r="J388" s="15"/>
      <c r="K388" s="15"/>
      <c r="L388" s="15"/>
      <c r="M388" s="15"/>
      <c r="N388" s="87"/>
      <c r="O388" s="87"/>
      <c r="P388" s="87"/>
      <c r="Q388" s="88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</row>
    <row r="389" customFormat="false" ht="12.75" hidden="false" customHeight="true" outlineLevel="0" collapsed="false">
      <c r="A389" s="83"/>
      <c r="B389" s="84"/>
      <c r="C389" s="85"/>
      <c r="D389" s="86"/>
      <c r="E389" s="15"/>
      <c r="F389" s="15"/>
      <c r="G389" s="15"/>
      <c r="H389" s="15"/>
      <c r="I389" s="15"/>
      <c r="J389" s="15"/>
      <c r="K389" s="15"/>
      <c r="L389" s="15"/>
      <c r="M389" s="15"/>
      <c r="N389" s="87"/>
      <c r="O389" s="87"/>
      <c r="P389" s="87"/>
      <c r="Q389" s="88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</row>
    <row r="390" customFormat="false" ht="12.75" hidden="false" customHeight="true" outlineLevel="0" collapsed="false">
      <c r="A390" s="83"/>
      <c r="B390" s="84"/>
      <c r="C390" s="85"/>
      <c r="D390" s="86"/>
      <c r="E390" s="15"/>
      <c r="F390" s="15"/>
      <c r="G390" s="15"/>
      <c r="H390" s="15"/>
      <c r="I390" s="15"/>
      <c r="J390" s="15"/>
      <c r="K390" s="15"/>
      <c r="L390" s="15"/>
      <c r="M390" s="15"/>
      <c r="N390" s="87"/>
      <c r="O390" s="87"/>
      <c r="P390" s="87"/>
      <c r="Q390" s="88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</row>
    <row r="391" customFormat="false" ht="12.75" hidden="false" customHeight="true" outlineLevel="0" collapsed="false">
      <c r="A391" s="83"/>
      <c r="B391" s="84"/>
      <c r="C391" s="85"/>
      <c r="D391" s="86"/>
      <c r="E391" s="15"/>
      <c r="F391" s="15"/>
      <c r="G391" s="15"/>
      <c r="H391" s="15"/>
      <c r="I391" s="15"/>
      <c r="J391" s="15"/>
      <c r="K391" s="15"/>
      <c r="L391" s="15"/>
      <c r="M391" s="15"/>
      <c r="N391" s="87"/>
      <c r="O391" s="87"/>
      <c r="P391" s="87"/>
      <c r="Q391" s="88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</row>
    <row r="392" customFormat="false" ht="12.75" hidden="false" customHeight="true" outlineLevel="0" collapsed="false">
      <c r="A392" s="83"/>
      <c r="B392" s="84"/>
      <c r="C392" s="85"/>
      <c r="D392" s="86"/>
      <c r="E392" s="15"/>
      <c r="F392" s="15"/>
      <c r="G392" s="15"/>
      <c r="H392" s="15"/>
      <c r="I392" s="15"/>
      <c r="J392" s="15"/>
      <c r="K392" s="15"/>
      <c r="L392" s="15"/>
      <c r="M392" s="15"/>
      <c r="N392" s="87"/>
      <c r="O392" s="87"/>
      <c r="P392" s="87"/>
      <c r="Q392" s="88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</row>
    <row r="393" customFormat="false" ht="12.75" hidden="false" customHeight="true" outlineLevel="0" collapsed="false">
      <c r="A393" s="83"/>
      <c r="B393" s="84"/>
      <c r="C393" s="85"/>
      <c r="D393" s="86"/>
      <c r="E393" s="15"/>
      <c r="F393" s="15"/>
      <c r="G393" s="15"/>
      <c r="H393" s="15"/>
      <c r="I393" s="15"/>
      <c r="J393" s="15"/>
      <c r="K393" s="15"/>
      <c r="L393" s="15"/>
      <c r="M393" s="15"/>
      <c r="N393" s="87"/>
      <c r="O393" s="87"/>
      <c r="P393" s="87"/>
      <c r="Q393" s="88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</row>
    <row r="394" customFormat="false" ht="12.75" hidden="false" customHeight="true" outlineLevel="0" collapsed="false">
      <c r="A394" s="83"/>
      <c r="B394" s="84"/>
      <c r="C394" s="85"/>
      <c r="D394" s="86"/>
      <c r="E394" s="15"/>
      <c r="F394" s="15"/>
      <c r="G394" s="15"/>
      <c r="H394" s="15"/>
      <c r="I394" s="15"/>
      <c r="J394" s="15"/>
      <c r="K394" s="15"/>
      <c r="L394" s="15"/>
      <c r="M394" s="15"/>
      <c r="N394" s="87"/>
      <c r="O394" s="87"/>
      <c r="P394" s="87"/>
      <c r="Q394" s="88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</row>
    <row r="395" customFormat="false" ht="12.75" hidden="false" customHeight="true" outlineLevel="0" collapsed="false">
      <c r="A395" s="83"/>
      <c r="B395" s="84"/>
      <c r="C395" s="85"/>
      <c r="D395" s="86"/>
      <c r="E395" s="15"/>
      <c r="F395" s="15"/>
      <c r="G395" s="15"/>
      <c r="H395" s="15"/>
      <c r="I395" s="15"/>
      <c r="J395" s="15"/>
      <c r="K395" s="15"/>
      <c r="L395" s="15"/>
      <c r="M395" s="15"/>
      <c r="N395" s="87"/>
      <c r="O395" s="87"/>
      <c r="P395" s="87"/>
      <c r="Q395" s="88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</row>
    <row r="396" customFormat="false" ht="12.75" hidden="false" customHeight="true" outlineLevel="0" collapsed="false">
      <c r="A396" s="83"/>
      <c r="B396" s="84"/>
      <c r="C396" s="85"/>
      <c r="D396" s="86"/>
      <c r="E396" s="15"/>
      <c r="F396" s="15"/>
      <c r="G396" s="15"/>
      <c r="H396" s="15"/>
      <c r="I396" s="15"/>
      <c r="J396" s="15"/>
      <c r="K396" s="15"/>
      <c r="L396" s="15"/>
      <c r="M396" s="15"/>
      <c r="N396" s="87"/>
      <c r="O396" s="87"/>
      <c r="P396" s="87"/>
      <c r="Q396" s="88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</row>
    <row r="397" customFormat="false" ht="12.75" hidden="false" customHeight="true" outlineLevel="0" collapsed="false">
      <c r="A397" s="83"/>
      <c r="B397" s="84"/>
      <c r="C397" s="85"/>
      <c r="D397" s="86"/>
      <c r="E397" s="15"/>
      <c r="F397" s="15"/>
      <c r="G397" s="15"/>
      <c r="H397" s="15"/>
      <c r="I397" s="15"/>
      <c r="J397" s="15"/>
      <c r="K397" s="15"/>
      <c r="L397" s="15"/>
      <c r="M397" s="15"/>
      <c r="N397" s="87"/>
      <c r="O397" s="87"/>
      <c r="P397" s="87"/>
      <c r="Q397" s="88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</row>
    <row r="398" customFormat="false" ht="12.75" hidden="false" customHeight="true" outlineLevel="0" collapsed="false">
      <c r="A398" s="83"/>
      <c r="B398" s="84"/>
      <c r="C398" s="85"/>
      <c r="D398" s="86"/>
      <c r="E398" s="15"/>
      <c r="F398" s="15"/>
      <c r="G398" s="15"/>
      <c r="H398" s="15"/>
      <c r="I398" s="15"/>
      <c r="J398" s="15"/>
      <c r="K398" s="15"/>
      <c r="L398" s="15"/>
      <c r="M398" s="15"/>
      <c r="N398" s="87"/>
      <c r="O398" s="87"/>
      <c r="P398" s="87"/>
      <c r="Q398" s="88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</row>
    <row r="399" customFormat="false" ht="12.75" hidden="false" customHeight="true" outlineLevel="0" collapsed="false">
      <c r="A399" s="83"/>
      <c r="B399" s="84"/>
      <c r="C399" s="85"/>
      <c r="D399" s="86"/>
      <c r="E399" s="15"/>
      <c r="F399" s="15"/>
      <c r="G399" s="15"/>
      <c r="H399" s="15"/>
      <c r="I399" s="15"/>
      <c r="J399" s="15"/>
      <c r="K399" s="15"/>
      <c r="L399" s="15"/>
      <c r="M399" s="15"/>
      <c r="N399" s="87"/>
      <c r="O399" s="87"/>
      <c r="P399" s="87"/>
      <c r="Q399" s="88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</row>
    <row r="400" customFormat="false" ht="12.75" hidden="false" customHeight="true" outlineLevel="0" collapsed="false">
      <c r="A400" s="83"/>
      <c r="B400" s="84"/>
      <c r="C400" s="85"/>
      <c r="D400" s="86"/>
      <c r="E400" s="15"/>
      <c r="F400" s="15"/>
      <c r="G400" s="15"/>
      <c r="H400" s="15"/>
      <c r="I400" s="15"/>
      <c r="J400" s="15"/>
      <c r="K400" s="15"/>
      <c r="L400" s="15"/>
      <c r="M400" s="15"/>
      <c r="N400" s="87"/>
      <c r="O400" s="87"/>
      <c r="P400" s="87"/>
      <c r="Q400" s="88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</row>
    <row r="401" customFormat="false" ht="12.75" hidden="false" customHeight="true" outlineLevel="0" collapsed="false">
      <c r="A401" s="83"/>
      <c r="B401" s="84"/>
      <c r="C401" s="85"/>
      <c r="D401" s="86"/>
      <c r="E401" s="15"/>
      <c r="F401" s="15"/>
      <c r="G401" s="15"/>
      <c r="H401" s="15"/>
      <c r="I401" s="15"/>
      <c r="J401" s="15"/>
      <c r="K401" s="15"/>
      <c r="L401" s="15"/>
      <c r="M401" s="15"/>
      <c r="N401" s="87"/>
      <c r="O401" s="87"/>
      <c r="P401" s="87"/>
      <c r="Q401" s="88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</row>
    <row r="402" customFormat="false" ht="12.75" hidden="false" customHeight="true" outlineLevel="0" collapsed="false">
      <c r="A402" s="83"/>
      <c r="B402" s="84"/>
      <c r="C402" s="85"/>
      <c r="D402" s="86"/>
      <c r="E402" s="15"/>
      <c r="F402" s="15"/>
      <c r="G402" s="15"/>
      <c r="H402" s="15"/>
      <c r="I402" s="15"/>
      <c r="J402" s="15"/>
      <c r="K402" s="15"/>
      <c r="L402" s="15"/>
      <c r="M402" s="15"/>
      <c r="N402" s="87"/>
      <c r="O402" s="87"/>
      <c r="P402" s="87"/>
      <c r="Q402" s="88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</row>
    <row r="403" customFormat="false" ht="12.75" hidden="false" customHeight="true" outlineLevel="0" collapsed="false">
      <c r="A403" s="83"/>
      <c r="B403" s="84"/>
      <c r="C403" s="85"/>
      <c r="D403" s="86"/>
      <c r="E403" s="15"/>
      <c r="F403" s="15"/>
      <c r="G403" s="15"/>
      <c r="H403" s="15"/>
      <c r="I403" s="15"/>
      <c r="J403" s="15"/>
      <c r="K403" s="15"/>
      <c r="L403" s="15"/>
      <c r="M403" s="15"/>
      <c r="N403" s="87"/>
      <c r="O403" s="87"/>
      <c r="P403" s="87"/>
      <c r="Q403" s="88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</row>
    <row r="404" customFormat="false" ht="12.75" hidden="false" customHeight="true" outlineLevel="0" collapsed="false">
      <c r="A404" s="83"/>
      <c r="B404" s="84"/>
      <c r="C404" s="85"/>
      <c r="D404" s="86"/>
      <c r="E404" s="15"/>
      <c r="F404" s="15"/>
      <c r="G404" s="15"/>
      <c r="H404" s="15"/>
      <c r="I404" s="15"/>
      <c r="J404" s="15"/>
      <c r="K404" s="15"/>
      <c r="L404" s="15"/>
      <c r="M404" s="15"/>
      <c r="N404" s="87"/>
      <c r="O404" s="87"/>
      <c r="P404" s="87"/>
      <c r="Q404" s="88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</row>
    <row r="405" customFormat="false" ht="12.75" hidden="false" customHeight="true" outlineLevel="0" collapsed="false">
      <c r="A405" s="83"/>
      <c r="B405" s="84"/>
      <c r="C405" s="85"/>
      <c r="D405" s="86"/>
      <c r="E405" s="15"/>
      <c r="F405" s="15"/>
      <c r="G405" s="15"/>
      <c r="H405" s="15"/>
      <c r="I405" s="15"/>
      <c r="J405" s="15"/>
      <c r="K405" s="15"/>
      <c r="L405" s="15"/>
      <c r="M405" s="15"/>
      <c r="N405" s="87"/>
      <c r="O405" s="87"/>
      <c r="P405" s="87"/>
      <c r="Q405" s="88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</row>
    <row r="406" customFormat="false" ht="12.75" hidden="false" customHeight="true" outlineLevel="0" collapsed="false">
      <c r="A406" s="83"/>
      <c r="B406" s="84"/>
      <c r="C406" s="85"/>
      <c r="D406" s="86"/>
      <c r="E406" s="15"/>
      <c r="F406" s="15"/>
      <c r="G406" s="15"/>
      <c r="H406" s="15"/>
      <c r="I406" s="15"/>
      <c r="J406" s="15"/>
      <c r="K406" s="15"/>
      <c r="L406" s="15"/>
      <c r="M406" s="15"/>
      <c r="N406" s="87"/>
      <c r="O406" s="87"/>
      <c r="P406" s="87"/>
      <c r="Q406" s="88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</row>
    <row r="407" customFormat="false" ht="12.75" hidden="false" customHeight="true" outlineLevel="0" collapsed="false">
      <c r="A407" s="83"/>
      <c r="B407" s="84"/>
      <c r="C407" s="85"/>
      <c r="D407" s="86"/>
      <c r="E407" s="15"/>
      <c r="F407" s="15"/>
      <c r="G407" s="15"/>
      <c r="H407" s="15"/>
      <c r="I407" s="15"/>
      <c r="J407" s="15"/>
      <c r="K407" s="15"/>
      <c r="L407" s="15"/>
      <c r="M407" s="15"/>
      <c r="N407" s="87"/>
      <c r="O407" s="87"/>
      <c r="P407" s="87"/>
      <c r="Q407" s="88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</row>
    <row r="408" customFormat="false" ht="12.75" hidden="false" customHeight="true" outlineLevel="0" collapsed="false">
      <c r="A408" s="83"/>
      <c r="B408" s="84"/>
      <c r="C408" s="85"/>
      <c r="D408" s="86"/>
      <c r="E408" s="15"/>
      <c r="F408" s="15"/>
      <c r="G408" s="15"/>
      <c r="H408" s="15"/>
      <c r="I408" s="15"/>
      <c r="J408" s="15"/>
      <c r="K408" s="15"/>
      <c r="L408" s="15"/>
      <c r="M408" s="15"/>
      <c r="N408" s="87"/>
      <c r="O408" s="87"/>
      <c r="P408" s="87"/>
      <c r="Q408" s="88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</row>
    <row r="409" customFormat="false" ht="12.75" hidden="false" customHeight="true" outlineLevel="0" collapsed="false">
      <c r="A409" s="83"/>
      <c r="B409" s="84"/>
      <c r="C409" s="85"/>
      <c r="D409" s="86"/>
      <c r="E409" s="15"/>
      <c r="F409" s="15"/>
      <c r="G409" s="15"/>
      <c r="H409" s="15"/>
      <c r="I409" s="15"/>
      <c r="J409" s="15"/>
      <c r="K409" s="15"/>
      <c r="L409" s="15"/>
      <c r="M409" s="15"/>
      <c r="N409" s="87"/>
      <c r="O409" s="87"/>
      <c r="P409" s="87"/>
      <c r="Q409" s="88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</row>
    <row r="410" customFormat="false" ht="12.75" hidden="false" customHeight="true" outlineLevel="0" collapsed="false">
      <c r="A410" s="83"/>
      <c r="B410" s="84"/>
      <c r="C410" s="85"/>
      <c r="D410" s="86"/>
      <c r="E410" s="15"/>
      <c r="F410" s="15"/>
      <c r="G410" s="15"/>
      <c r="H410" s="15"/>
      <c r="I410" s="15"/>
      <c r="J410" s="15"/>
      <c r="K410" s="15"/>
      <c r="L410" s="15"/>
      <c r="M410" s="15"/>
      <c r="N410" s="87"/>
      <c r="O410" s="87"/>
      <c r="P410" s="87"/>
      <c r="Q410" s="88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</row>
    <row r="411" customFormat="false" ht="12.75" hidden="false" customHeight="true" outlineLevel="0" collapsed="false">
      <c r="A411" s="83"/>
      <c r="B411" s="84"/>
      <c r="C411" s="85"/>
      <c r="D411" s="86"/>
      <c r="E411" s="15"/>
      <c r="F411" s="15"/>
      <c r="G411" s="15"/>
      <c r="H411" s="15"/>
      <c r="I411" s="15"/>
      <c r="J411" s="15"/>
      <c r="K411" s="15"/>
      <c r="L411" s="15"/>
      <c r="M411" s="15"/>
      <c r="N411" s="87"/>
      <c r="O411" s="87"/>
      <c r="P411" s="87"/>
      <c r="Q411" s="88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</row>
    <row r="412" customFormat="false" ht="15.75" hidden="false" customHeight="true" outlineLevel="0" collapsed="false">
      <c r="A412" s="83"/>
      <c r="B412" s="84"/>
      <c r="C412" s="85"/>
      <c r="D412" s="86"/>
      <c r="E412" s="15"/>
      <c r="F412" s="15"/>
      <c r="G412" s="15"/>
      <c r="H412" s="15"/>
      <c r="I412" s="15"/>
      <c r="J412" s="15"/>
      <c r="K412" s="15"/>
      <c r="L412" s="15"/>
      <c r="M412" s="15"/>
      <c r="N412" s="87"/>
      <c r="O412" s="87"/>
      <c r="P412" s="87"/>
      <c r="Q412" s="88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</row>
    <row r="413" customFormat="false" ht="15.75" hidden="false" customHeight="true" outlineLevel="0" collapsed="false">
      <c r="A413" s="83"/>
      <c r="B413" s="84"/>
      <c r="C413" s="85"/>
      <c r="D413" s="86"/>
      <c r="E413" s="15"/>
      <c r="F413" s="15"/>
      <c r="G413" s="15"/>
      <c r="H413" s="15"/>
      <c r="I413" s="15"/>
      <c r="J413" s="15"/>
      <c r="K413" s="15"/>
      <c r="L413" s="15"/>
      <c r="M413" s="15"/>
      <c r="N413" s="87"/>
      <c r="O413" s="87"/>
      <c r="P413" s="87"/>
      <c r="Q413" s="88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</row>
    <row r="414" customFormat="false" ht="15.75" hidden="false" customHeight="true" outlineLevel="0" collapsed="false">
      <c r="A414" s="83"/>
      <c r="B414" s="84"/>
      <c r="C414" s="85"/>
      <c r="D414" s="86"/>
      <c r="E414" s="15"/>
      <c r="F414" s="15"/>
      <c r="G414" s="15"/>
      <c r="H414" s="15"/>
      <c r="I414" s="15"/>
      <c r="J414" s="15"/>
      <c r="K414" s="15"/>
      <c r="L414" s="15"/>
      <c r="M414" s="15"/>
      <c r="N414" s="87"/>
      <c r="O414" s="87"/>
      <c r="P414" s="87"/>
      <c r="Q414" s="88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</row>
    <row r="415" customFormat="false" ht="15.75" hidden="false" customHeight="true" outlineLevel="0" collapsed="false">
      <c r="A415" s="83"/>
      <c r="B415" s="84"/>
      <c r="C415" s="85"/>
      <c r="D415" s="86"/>
      <c r="E415" s="15"/>
      <c r="F415" s="15"/>
      <c r="G415" s="15"/>
      <c r="H415" s="15"/>
      <c r="I415" s="15"/>
      <c r="J415" s="15"/>
      <c r="K415" s="15"/>
      <c r="L415" s="15"/>
      <c r="M415" s="15"/>
      <c r="N415" s="87"/>
      <c r="O415" s="87"/>
      <c r="P415" s="87"/>
      <c r="Q415" s="88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</row>
    <row r="416" customFormat="false" ht="15.75" hidden="false" customHeight="true" outlineLevel="0" collapsed="false">
      <c r="A416" s="83"/>
      <c r="B416" s="84"/>
      <c r="C416" s="85"/>
      <c r="D416" s="86"/>
      <c r="E416" s="15"/>
      <c r="F416" s="15"/>
      <c r="G416" s="15"/>
      <c r="H416" s="15"/>
      <c r="I416" s="15"/>
      <c r="J416" s="15"/>
      <c r="K416" s="15"/>
      <c r="L416" s="15"/>
      <c r="M416" s="15"/>
      <c r="N416" s="87"/>
      <c r="O416" s="87"/>
      <c r="P416" s="87"/>
      <c r="Q416" s="88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</row>
    <row r="417" customFormat="false" ht="15.75" hidden="false" customHeight="true" outlineLevel="0" collapsed="false">
      <c r="A417" s="83"/>
      <c r="B417" s="84"/>
      <c r="C417" s="85"/>
      <c r="D417" s="86"/>
      <c r="E417" s="15"/>
      <c r="F417" s="15"/>
      <c r="G417" s="15"/>
      <c r="H417" s="15"/>
      <c r="I417" s="15"/>
      <c r="J417" s="15"/>
      <c r="K417" s="15"/>
      <c r="L417" s="15"/>
      <c r="M417" s="15"/>
      <c r="N417" s="87"/>
      <c r="O417" s="87"/>
      <c r="P417" s="87"/>
      <c r="Q417" s="88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</row>
    <row r="418" customFormat="false" ht="15.75" hidden="false" customHeight="true" outlineLevel="0" collapsed="false">
      <c r="A418" s="83"/>
      <c r="B418" s="84"/>
      <c r="C418" s="85"/>
      <c r="D418" s="86"/>
      <c r="E418" s="15"/>
      <c r="F418" s="15"/>
      <c r="G418" s="15"/>
      <c r="H418" s="15"/>
      <c r="I418" s="15"/>
      <c r="J418" s="15"/>
      <c r="K418" s="15"/>
      <c r="L418" s="15"/>
      <c r="M418" s="15"/>
      <c r="N418" s="87"/>
      <c r="O418" s="87"/>
      <c r="P418" s="87"/>
      <c r="Q418" s="88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</row>
    <row r="419" customFormat="false" ht="15.75" hidden="false" customHeight="true" outlineLevel="0" collapsed="false">
      <c r="A419" s="83"/>
      <c r="B419" s="84"/>
      <c r="C419" s="85"/>
      <c r="D419" s="86"/>
      <c r="E419" s="15"/>
      <c r="F419" s="15"/>
      <c r="G419" s="15"/>
      <c r="H419" s="15"/>
      <c r="I419" s="15"/>
      <c r="J419" s="15"/>
      <c r="K419" s="15"/>
      <c r="L419" s="15"/>
      <c r="M419" s="15"/>
      <c r="N419" s="87"/>
      <c r="O419" s="87"/>
      <c r="P419" s="87"/>
      <c r="Q419" s="88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</row>
    <row r="420" customFormat="false" ht="15.75" hidden="false" customHeight="true" outlineLevel="0" collapsed="false">
      <c r="A420" s="83"/>
      <c r="B420" s="84"/>
      <c r="C420" s="85"/>
      <c r="D420" s="86"/>
      <c r="E420" s="15"/>
      <c r="F420" s="15"/>
      <c r="G420" s="15"/>
      <c r="H420" s="15"/>
      <c r="I420" s="15"/>
      <c r="J420" s="15"/>
      <c r="K420" s="15"/>
      <c r="L420" s="15"/>
      <c r="M420" s="15"/>
      <c r="N420" s="87"/>
      <c r="O420" s="87"/>
      <c r="P420" s="87"/>
      <c r="Q420" s="88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</row>
    <row r="421" customFormat="false" ht="15.75" hidden="false" customHeight="true" outlineLevel="0" collapsed="false">
      <c r="A421" s="83"/>
      <c r="B421" s="84"/>
      <c r="C421" s="85"/>
      <c r="D421" s="86"/>
      <c r="E421" s="15"/>
      <c r="F421" s="15"/>
      <c r="G421" s="15"/>
      <c r="H421" s="15"/>
      <c r="I421" s="15"/>
      <c r="J421" s="15"/>
      <c r="K421" s="15"/>
      <c r="L421" s="15"/>
      <c r="M421" s="15"/>
      <c r="N421" s="87"/>
      <c r="O421" s="87"/>
      <c r="P421" s="87"/>
      <c r="Q421" s="88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</row>
    <row r="422" customFormat="false" ht="15.75" hidden="false" customHeight="true" outlineLevel="0" collapsed="false">
      <c r="A422" s="83"/>
      <c r="B422" s="84"/>
      <c r="C422" s="85"/>
      <c r="D422" s="86"/>
      <c r="E422" s="15"/>
      <c r="F422" s="15"/>
      <c r="G422" s="15"/>
      <c r="H422" s="15"/>
      <c r="I422" s="15"/>
      <c r="J422" s="15"/>
      <c r="K422" s="15"/>
      <c r="L422" s="15"/>
      <c r="M422" s="15"/>
      <c r="N422" s="87"/>
      <c r="O422" s="87"/>
      <c r="P422" s="87"/>
      <c r="Q422" s="88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</row>
    <row r="423" customFormat="false" ht="15.75" hidden="false" customHeight="true" outlineLevel="0" collapsed="false">
      <c r="A423" s="83"/>
      <c r="B423" s="84"/>
      <c r="C423" s="85"/>
      <c r="D423" s="86"/>
      <c r="E423" s="15"/>
      <c r="F423" s="15"/>
      <c r="G423" s="15"/>
      <c r="H423" s="15"/>
      <c r="I423" s="15"/>
      <c r="J423" s="15"/>
      <c r="K423" s="15"/>
      <c r="L423" s="15"/>
      <c r="M423" s="15"/>
      <c r="N423" s="87"/>
      <c r="O423" s="87"/>
      <c r="P423" s="87"/>
      <c r="Q423" s="88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</row>
    <row r="424" customFormat="false" ht="15.75" hidden="false" customHeight="true" outlineLevel="0" collapsed="false">
      <c r="A424" s="83"/>
      <c r="B424" s="84"/>
      <c r="C424" s="85"/>
      <c r="D424" s="86"/>
      <c r="E424" s="15"/>
      <c r="F424" s="15"/>
      <c r="G424" s="15"/>
      <c r="H424" s="15"/>
      <c r="I424" s="15"/>
      <c r="J424" s="15"/>
      <c r="K424" s="15"/>
      <c r="L424" s="15"/>
      <c r="M424" s="15"/>
      <c r="N424" s="87"/>
      <c r="O424" s="87"/>
      <c r="P424" s="87"/>
      <c r="Q424" s="88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</row>
    <row r="425" customFormat="false" ht="15.75" hidden="false" customHeight="true" outlineLevel="0" collapsed="false">
      <c r="A425" s="83"/>
      <c r="B425" s="84"/>
      <c r="C425" s="85"/>
      <c r="D425" s="86"/>
      <c r="E425" s="15"/>
      <c r="F425" s="15"/>
      <c r="G425" s="15"/>
      <c r="H425" s="15"/>
      <c r="I425" s="15"/>
      <c r="J425" s="15"/>
      <c r="K425" s="15"/>
      <c r="L425" s="15"/>
      <c r="M425" s="15"/>
      <c r="N425" s="87"/>
      <c r="O425" s="87"/>
      <c r="P425" s="87"/>
      <c r="Q425" s="88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</row>
    <row r="426" customFormat="false" ht="15.75" hidden="false" customHeight="true" outlineLevel="0" collapsed="false">
      <c r="A426" s="83"/>
      <c r="B426" s="84"/>
      <c r="C426" s="85"/>
      <c r="D426" s="86"/>
      <c r="E426" s="15"/>
      <c r="F426" s="15"/>
      <c r="G426" s="15"/>
      <c r="H426" s="15"/>
      <c r="I426" s="15"/>
      <c r="J426" s="15"/>
      <c r="K426" s="15"/>
      <c r="L426" s="15"/>
      <c r="M426" s="15"/>
      <c r="N426" s="87"/>
      <c r="O426" s="87"/>
      <c r="P426" s="87"/>
      <c r="Q426" s="88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</row>
    <row r="427" customFormat="false" ht="15.75" hidden="false" customHeight="true" outlineLevel="0" collapsed="false">
      <c r="A427" s="83"/>
      <c r="B427" s="84"/>
      <c r="C427" s="85"/>
      <c r="D427" s="86"/>
      <c r="E427" s="15"/>
      <c r="F427" s="15"/>
      <c r="G427" s="15"/>
      <c r="H427" s="15"/>
      <c r="I427" s="15"/>
      <c r="J427" s="15"/>
      <c r="K427" s="15"/>
      <c r="L427" s="15"/>
      <c r="M427" s="15"/>
      <c r="N427" s="87"/>
      <c r="O427" s="87"/>
      <c r="P427" s="87"/>
      <c r="Q427" s="88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</row>
    <row r="428" customFormat="false" ht="15.75" hidden="false" customHeight="true" outlineLevel="0" collapsed="false">
      <c r="A428" s="83"/>
      <c r="B428" s="84"/>
      <c r="C428" s="85"/>
      <c r="D428" s="86"/>
      <c r="E428" s="15"/>
      <c r="F428" s="15"/>
      <c r="G428" s="15"/>
      <c r="H428" s="15"/>
      <c r="I428" s="15"/>
      <c r="J428" s="15"/>
      <c r="K428" s="15"/>
      <c r="L428" s="15"/>
      <c r="M428" s="15"/>
      <c r="N428" s="87"/>
      <c r="O428" s="87"/>
      <c r="P428" s="87"/>
      <c r="Q428" s="88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</row>
    <row r="429" customFormat="false" ht="15.75" hidden="false" customHeight="true" outlineLevel="0" collapsed="false">
      <c r="A429" s="83"/>
      <c r="B429" s="84"/>
      <c r="C429" s="85"/>
      <c r="D429" s="86"/>
      <c r="E429" s="15"/>
      <c r="F429" s="15"/>
      <c r="G429" s="15"/>
      <c r="H429" s="15"/>
      <c r="I429" s="15"/>
      <c r="J429" s="15"/>
      <c r="K429" s="15"/>
      <c r="L429" s="15"/>
      <c r="M429" s="15"/>
      <c r="N429" s="87"/>
      <c r="O429" s="87"/>
      <c r="P429" s="87"/>
      <c r="Q429" s="88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</row>
    <row r="430" customFormat="false" ht="15.75" hidden="false" customHeight="true" outlineLevel="0" collapsed="false">
      <c r="A430" s="83"/>
      <c r="B430" s="84"/>
      <c r="C430" s="85"/>
      <c r="D430" s="86"/>
      <c r="E430" s="15"/>
      <c r="F430" s="15"/>
      <c r="G430" s="15"/>
      <c r="H430" s="15"/>
      <c r="I430" s="15"/>
      <c r="J430" s="15"/>
      <c r="K430" s="15"/>
      <c r="L430" s="15"/>
      <c r="M430" s="15"/>
      <c r="N430" s="87"/>
      <c r="O430" s="87"/>
      <c r="P430" s="87"/>
      <c r="Q430" s="88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</row>
    <row r="431" customFormat="false" ht="15.75" hidden="false" customHeight="true" outlineLevel="0" collapsed="false">
      <c r="A431" s="83"/>
      <c r="B431" s="84"/>
      <c r="C431" s="85"/>
      <c r="D431" s="86"/>
      <c r="E431" s="15"/>
      <c r="F431" s="15"/>
      <c r="G431" s="15"/>
      <c r="H431" s="15"/>
      <c r="I431" s="15"/>
      <c r="J431" s="15"/>
      <c r="K431" s="15"/>
      <c r="L431" s="15"/>
      <c r="M431" s="15"/>
      <c r="N431" s="87"/>
      <c r="O431" s="87"/>
      <c r="P431" s="87"/>
      <c r="Q431" s="88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</row>
    <row r="432" customFormat="false" ht="15.75" hidden="false" customHeight="true" outlineLevel="0" collapsed="false">
      <c r="A432" s="83"/>
      <c r="B432" s="84"/>
      <c r="C432" s="85"/>
      <c r="D432" s="86"/>
      <c r="E432" s="15"/>
      <c r="F432" s="15"/>
      <c r="G432" s="15"/>
      <c r="H432" s="15"/>
      <c r="I432" s="15"/>
      <c r="J432" s="15"/>
      <c r="K432" s="15"/>
      <c r="L432" s="15"/>
      <c r="M432" s="15"/>
      <c r="N432" s="87"/>
      <c r="O432" s="87"/>
      <c r="P432" s="87"/>
      <c r="Q432" s="88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</row>
    <row r="433" customFormat="false" ht="15.75" hidden="false" customHeight="true" outlineLevel="0" collapsed="false">
      <c r="A433" s="83"/>
      <c r="B433" s="84"/>
      <c r="C433" s="85"/>
      <c r="D433" s="86"/>
      <c r="E433" s="15"/>
      <c r="F433" s="15"/>
      <c r="G433" s="15"/>
      <c r="H433" s="15"/>
      <c r="I433" s="15"/>
      <c r="J433" s="15"/>
      <c r="K433" s="15"/>
      <c r="L433" s="15"/>
      <c r="M433" s="15"/>
      <c r="N433" s="87"/>
      <c r="O433" s="87"/>
      <c r="P433" s="87"/>
      <c r="Q433" s="88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</row>
    <row r="434" customFormat="false" ht="15.75" hidden="false" customHeight="true" outlineLevel="0" collapsed="false">
      <c r="A434" s="83"/>
      <c r="B434" s="84"/>
      <c r="C434" s="85"/>
      <c r="D434" s="86"/>
      <c r="E434" s="15"/>
      <c r="F434" s="15"/>
      <c r="G434" s="15"/>
      <c r="H434" s="15"/>
      <c r="I434" s="15"/>
      <c r="J434" s="15"/>
      <c r="K434" s="15"/>
      <c r="L434" s="15"/>
      <c r="M434" s="15"/>
      <c r="N434" s="87"/>
      <c r="O434" s="87"/>
      <c r="P434" s="87"/>
      <c r="Q434" s="88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</row>
    <row r="435" customFormat="false" ht="15.75" hidden="false" customHeight="true" outlineLevel="0" collapsed="false">
      <c r="A435" s="83"/>
      <c r="B435" s="84"/>
      <c r="C435" s="85"/>
      <c r="D435" s="86"/>
      <c r="E435" s="15"/>
      <c r="F435" s="15"/>
      <c r="G435" s="15"/>
      <c r="H435" s="15"/>
      <c r="I435" s="15"/>
      <c r="J435" s="15"/>
      <c r="K435" s="15"/>
      <c r="L435" s="15"/>
      <c r="M435" s="15"/>
      <c r="N435" s="87"/>
      <c r="O435" s="87"/>
      <c r="P435" s="87"/>
      <c r="Q435" s="88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</row>
    <row r="436" customFormat="false" ht="15.75" hidden="false" customHeight="true" outlineLevel="0" collapsed="false">
      <c r="A436" s="83"/>
      <c r="B436" s="84"/>
      <c r="C436" s="85"/>
      <c r="D436" s="86"/>
      <c r="E436" s="15"/>
      <c r="F436" s="15"/>
      <c r="G436" s="15"/>
      <c r="H436" s="15"/>
      <c r="I436" s="15"/>
      <c r="J436" s="15"/>
      <c r="K436" s="15"/>
      <c r="L436" s="15"/>
      <c r="M436" s="15"/>
      <c r="N436" s="87"/>
      <c r="O436" s="87"/>
      <c r="P436" s="87"/>
      <c r="Q436" s="88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</row>
    <row r="437" customFormat="false" ht="15.75" hidden="false" customHeight="true" outlineLevel="0" collapsed="false">
      <c r="A437" s="83"/>
      <c r="B437" s="84"/>
      <c r="C437" s="85"/>
      <c r="D437" s="86"/>
      <c r="E437" s="15"/>
      <c r="F437" s="15"/>
      <c r="G437" s="15"/>
      <c r="H437" s="15"/>
      <c r="I437" s="15"/>
      <c r="J437" s="15"/>
      <c r="K437" s="15"/>
      <c r="L437" s="15"/>
      <c r="M437" s="15"/>
      <c r="N437" s="87"/>
      <c r="O437" s="87"/>
      <c r="P437" s="87"/>
      <c r="Q437" s="88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</row>
    <row r="438" customFormat="false" ht="15.75" hidden="false" customHeight="true" outlineLevel="0" collapsed="false">
      <c r="A438" s="83"/>
      <c r="B438" s="84"/>
      <c r="C438" s="85"/>
      <c r="D438" s="86"/>
      <c r="E438" s="15"/>
      <c r="F438" s="15"/>
      <c r="G438" s="15"/>
      <c r="H438" s="15"/>
      <c r="I438" s="15"/>
      <c r="J438" s="15"/>
      <c r="K438" s="15"/>
      <c r="L438" s="15"/>
      <c r="M438" s="15"/>
      <c r="N438" s="87"/>
      <c r="O438" s="87"/>
      <c r="P438" s="87"/>
      <c r="Q438" s="88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</row>
    <row r="439" customFormat="false" ht="15.75" hidden="false" customHeight="true" outlineLevel="0" collapsed="false">
      <c r="A439" s="83"/>
      <c r="B439" s="84"/>
      <c r="C439" s="85"/>
      <c r="D439" s="86"/>
      <c r="E439" s="15"/>
      <c r="F439" s="15"/>
      <c r="G439" s="15"/>
      <c r="H439" s="15"/>
      <c r="I439" s="15"/>
      <c r="J439" s="15"/>
      <c r="K439" s="15"/>
      <c r="L439" s="15"/>
      <c r="M439" s="15"/>
      <c r="N439" s="87"/>
      <c r="O439" s="87"/>
      <c r="P439" s="87"/>
      <c r="Q439" s="88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</row>
    <row r="440" customFormat="false" ht="15.75" hidden="false" customHeight="true" outlineLevel="0" collapsed="false">
      <c r="A440" s="83"/>
      <c r="B440" s="84"/>
      <c r="C440" s="85"/>
      <c r="D440" s="86"/>
      <c r="E440" s="15"/>
      <c r="F440" s="15"/>
      <c r="G440" s="15"/>
      <c r="H440" s="15"/>
      <c r="I440" s="15"/>
      <c r="J440" s="15"/>
      <c r="K440" s="15"/>
      <c r="L440" s="15"/>
      <c r="M440" s="15"/>
      <c r="N440" s="87"/>
      <c r="O440" s="87"/>
      <c r="P440" s="87"/>
      <c r="Q440" s="88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</row>
    <row r="441" customFormat="false" ht="15.75" hidden="false" customHeight="true" outlineLevel="0" collapsed="false">
      <c r="A441" s="83"/>
      <c r="B441" s="84"/>
      <c r="C441" s="85"/>
      <c r="D441" s="86"/>
      <c r="E441" s="15"/>
      <c r="F441" s="15"/>
      <c r="G441" s="15"/>
      <c r="H441" s="15"/>
      <c r="I441" s="15"/>
      <c r="J441" s="15"/>
      <c r="K441" s="15"/>
      <c r="L441" s="15"/>
      <c r="M441" s="15"/>
      <c r="N441" s="87"/>
      <c r="O441" s="87"/>
      <c r="P441" s="87"/>
      <c r="Q441" s="88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</row>
    <row r="442" customFormat="false" ht="15.75" hidden="false" customHeight="true" outlineLevel="0" collapsed="false">
      <c r="A442" s="83"/>
      <c r="B442" s="84"/>
      <c r="C442" s="85"/>
      <c r="D442" s="86"/>
      <c r="E442" s="15"/>
      <c r="F442" s="15"/>
      <c r="G442" s="15"/>
      <c r="H442" s="15"/>
      <c r="I442" s="15"/>
      <c r="J442" s="15"/>
      <c r="K442" s="15"/>
      <c r="L442" s="15"/>
      <c r="M442" s="15"/>
      <c r="N442" s="87"/>
      <c r="O442" s="87"/>
      <c r="P442" s="87"/>
      <c r="Q442" s="88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</row>
    <row r="443" customFormat="false" ht="15.75" hidden="false" customHeight="true" outlineLevel="0" collapsed="false">
      <c r="A443" s="83"/>
      <c r="B443" s="84"/>
      <c r="C443" s="85"/>
      <c r="D443" s="86"/>
      <c r="E443" s="15"/>
      <c r="F443" s="15"/>
      <c r="G443" s="15"/>
      <c r="H443" s="15"/>
      <c r="I443" s="15"/>
      <c r="J443" s="15"/>
      <c r="K443" s="15"/>
      <c r="L443" s="15"/>
      <c r="M443" s="15"/>
      <c r="N443" s="87"/>
      <c r="O443" s="87"/>
      <c r="P443" s="87"/>
      <c r="Q443" s="88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</row>
    <row r="444" customFormat="false" ht="15.75" hidden="false" customHeight="true" outlineLevel="0" collapsed="false">
      <c r="A444" s="83"/>
      <c r="B444" s="84"/>
      <c r="C444" s="85"/>
      <c r="D444" s="86"/>
      <c r="E444" s="15"/>
      <c r="F444" s="15"/>
      <c r="G444" s="15"/>
      <c r="H444" s="15"/>
      <c r="I444" s="15"/>
      <c r="J444" s="15"/>
      <c r="K444" s="15"/>
      <c r="L444" s="15"/>
      <c r="M444" s="15"/>
      <c r="N444" s="87"/>
      <c r="O444" s="87"/>
      <c r="P444" s="87"/>
      <c r="Q444" s="88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</row>
    <row r="445" customFormat="false" ht="15.75" hidden="false" customHeight="true" outlineLevel="0" collapsed="false">
      <c r="A445" s="83"/>
      <c r="B445" s="84"/>
      <c r="C445" s="85"/>
      <c r="D445" s="86"/>
      <c r="E445" s="15"/>
      <c r="F445" s="15"/>
      <c r="G445" s="15"/>
      <c r="H445" s="15"/>
      <c r="I445" s="15"/>
      <c r="J445" s="15"/>
      <c r="K445" s="15"/>
      <c r="L445" s="15"/>
      <c r="M445" s="15"/>
      <c r="N445" s="87"/>
      <c r="O445" s="87"/>
      <c r="P445" s="87"/>
      <c r="Q445" s="88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</row>
    <row r="446" customFormat="false" ht="15.75" hidden="false" customHeight="true" outlineLevel="0" collapsed="false">
      <c r="A446" s="83"/>
      <c r="B446" s="84"/>
      <c r="C446" s="85"/>
      <c r="D446" s="86"/>
      <c r="E446" s="15"/>
      <c r="F446" s="15"/>
      <c r="G446" s="15"/>
      <c r="H446" s="15"/>
      <c r="I446" s="15"/>
      <c r="J446" s="15"/>
      <c r="K446" s="15"/>
      <c r="L446" s="15"/>
      <c r="M446" s="15"/>
      <c r="N446" s="87"/>
      <c r="O446" s="87"/>
      <c r="P446" s="87"/>
      <c r="Q446" s="88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</row>
    <row r="447" customFormat="false" ht="15.75" hidden="false" customHeight="true" outlineLevel="0" collapsed="false">
      <c r="A447" s="83"/>
      <c r="B447" s="84"/>
      <c r="C447" s="85"/>
      <c r="D447" s="86"/>
      <c r="E447" s="15"/>
      <c r="F447" s="15"/>
      <c r="G447" s="15"/>
      <c r="H447" s="15"/>
      <c r="I447" s="15"/>
      <c r="J447" s="15"/>
      <c r="K447" s="15"/>
      <c r="L447" s="15"/>
      <c r="M447" s="15"/>
      <c r="N447" s="87"/>
      <c r="O447" s="87"/>
      <c r="P447" s="87"/>
      <c r="Q447" s="88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</row>
    <row r="448" customFormat="false" ht="15.75" hidden="false" customHeight="true" outlineLevel="0" collapsed="false">
      <c r="A448" s="83"/>
      <c r="B448" s="84"/>
      <c r="C448" s="85"/>
      <c r="D448" s="86"/>
      <c r="E448" s="15"/>
      <c r="F448" s="15"/>
      <c r="G448" s="15"/>
      <c r="H448" s="15"/>
      <c r="I448" s="15"/>
      <c r="J448" s="15"/>
      <c r="K448" s="15"/>
      <c r="L448" s="15"/>
      <c r="M448" s="15"/>
      <c r="N448" s="87"/>
      <c r="O448" s="87"/>
      <c r="P448" s="87"/>
      <c r="Q448" s="88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</row>
    <row r="449" customFormat="false" ht="15.75" hidden="false" customHeight="true" outlineLevel="0" collapsed="false">
      <c r="A449" s="83"/>
      <c r="B449" s="84"/>
      <c r="C449" s="85"/>
      <c r="D449" s="86"/>
      <c r="E449" s="15"/>
      <c r="F449" s="15"/>
      <c r="G449" s="15"/>
      <c r="H449" s="15"/>
      <c r="I449" s="15"/>
      <c r="J449" s="15"/>
      <c r="K449" s="15"/>
      <c r="L449" s="15"/>
      <c r="M449" s="15"/>
      <c r="N449" s="87"/>
      <c r="O449" s="87"/>
      <c r="P449" s="87"/>
      <c r="Q449" s="88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</row>
    <row r="450" customFormat="false" ht="15.75" hidden="false" customHeight="true" outlineLevel="0" collapsed="false">
      <c r="A450" s="83"/>
      <c r="B450" s="84"/>
      <c r="C450" s="85"/>
      <c r="D450" s="86"/>
      <c r="E450" s="15"/>
      <c r="F450" s="15"/>
      <c r="G450" s="15"/>
      <c r="H450" s="15"/>
      <c r="I450" s="15"/>
      <c r="J450" s="15"/>
      <c r="K450" s="15"/>
      <c r="L450" s="15"/>
      <c r="M450" s="15"/>
      <c r="N450" s="87"/>
      <c r="O450" s="87"/>
      <c r="P450" s="87"/>
      <c r="Q450" s="88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</row>
    <row r="451" customFormat="false" ht="15.75" hidden="false" customHeight="true" outlineLevel="0" collapsed="false">
      <c r="A451" s="83"/>
      <c r="B451" s="84"/>
      <c r="C451" s="85"/>
      <c r="D451" s="86"/>
      <c r="E451" s="15"/>
      <c r="F451" s="15"/>
      <c r="G451" s="15"/>
      <c r="H451" s="15"/>
      <c r="I451" s="15"/>
      <c r="J451" s="15"/>
      <c r="K451" s="15"/>
      <c r="L451" s="15"/>
      <c r="M451" s="15"/>
      <c r="N451" s="87"/>
      <c r="O451" s="87"/>
      <c r="P451" s="87"/>
      <c r="Q451" s="88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</row>
    <row r="452" customFormat="false" ht="15.75" hidden="false" customHeight="true" outlineLevel="0" collapsed="false">
      <c r="A452" s="83"/>
      <c r="B452" s="84"/>
      <c r="C452" s="85"/>
      <c r="D452" s="86"/>
      <c r="E452" s="15"/>
      <c r="F452" s="15"/>
      <c r="G452" s="15"/>
      <c r="H452" s="15"/>
      <c r="I452" s="15"/>
      <c r="J452" s="15"/>
      <c r="K452" s="15"/>
      <c r="L452" s="15"/>
      <c r="M452" s="15"/>
      <c r="N452" s="87"/>
      <c r="O452" s="87"/>
      <c r="P452" s="87"/>
      <c r="Q452" s="88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</row>
    <row r="453" customFormat="false" ht="15.75" hidden="false" customHeight="true" outlineLevel="0" collapsed="false">
      <c r="A453" s="83"/>
      <c r="B453" s="84"/>
      <c r="C453" s="85"/>
      <c r="D453" s="86"/>
      <c r="E453" s="15"/>
      <c r="F453" s="15"/>
      <c r="G453" s="15"/>
      <c r="H453" s="15"/>
      <c r="I453" s="15"/>
      <c r="J453" s="15"/>
      <c r="K453" s="15"/>
      <c r="L453" s="15"/>
      <c r="M453" s="15"/>
      <c r="N453" s="87"/>
      <c r="O453" s="87"/>
      <c r="P453" s="87"/>
      <c r="Q453" s="88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</row>
    <row r="454" customFormat="false" ht="15.75" hidden="false" customHeight="true" outlineLevel="0" collapsed="false">
      <c r="A454" s="83"/>
      <c r="B454" s="84"/>
      <c r="C454" s="85"/>
      <c r="D454" s="86"/>
      <c r="E454" s="15"/>
      <c r="F454" s="15"/>
      <c r="G454" s="15"/>
      <c r="H454" s="15"/>
      <c r="I454" s="15"/>
      <c r="J454" s="15"/>
      <c r="K454" s="15"/>
      <c r="L454" s="15"/>
      <c r="M454" s="15"/>
      <c r="N454" s="87"/>
      <c r="O454" s="87"/>
      <c r="P454" s="87"/>
      <c r="Q454" s="88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</row>
    <row r="455" customFormat="false" ht="15.75" hidden="false" customHeight="true" outlineLevel="0" collapsed="false">
      <c r="A455" s="83"/>
      <c r="B455" s="84"/>
      <c r="C455" s="85"/>
      <c r="D455" s="86"/>
      <c r="E455" s="15"/>
      <c r="F455" s="15"/>
      <c r="G455" s="15"/>
      <c r="H455" s="15"/>
      <c r="I455" s="15"/>
      <c r="J455" s="15"/>
      <c r="K455" s="15"/>
      <c r="L455" s="15"/>
      <c r="M455" s="15"/>
      <c r="N455" s="87"/>
      <c r="O455" s="87"/>
      <c r="P455" s="87"/>
      <c r="Q455" s="88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</row>
    <row r="456" customFormat="false" ht="15.75" hidden="false" customHeight="true" outlineLevel="0" collapsed="false">
      <c r="A456" s="83"/>
      <c r="B456" s="84"/>
      <c r="C456" s="85"/>
      <c r="D456" s="86"/>
      <c r="E456" s="15"/>
      <c r="F456" s="15"/>
      <c r="G456" s="15"/>
      <c r="H456" s="15"/>
      <c r="I456" s="15"/>
      <c r="J456" s="15"/>
      <c r="K456" s="15"/>
      <c r="L456" s="15"/>
      <c r="M456" s="15"/>
      <c r="N456" s="87"/>
      <c r="O456" s="87"/>
      <c r="P456" s="87"/>
      <c r="Q456" s="88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</row>
    <row r="457" customFormat="false" ht="15.75" hidden="false" customHeight="true" outlineLevel="0" collapsed="false">
      <c r="A457" s="83"/>
      <c r="B457" s="84"/>
      <c r="C457" s="85"/>
      <c r="D457" s="86"/>
      <c r="E457" s="15"/>
      <c r="F457" s="15"/>
      <c r="G457" s="15"/>
      <c r="H457" s="15"/>
      <c r="I457" s="15"/>
      <c r="J457" s="15"/>
      <c r="K457" s="15"/>
      <c r="L457" s="15"/>
      <c r="M457" s="15"/>
      <c r="N457" s="87"/>
      <c r="O457" s="87"/>
      <c r="P457" s="87"/>
      <c r="Q457" s="88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</row>
    <row r="458" customFormat="false" ht="15.75" hidden="false" customHeight="true" outlineLevel="0" collapsed="false">
      <c r="A458" s="83"/>
      <c r="B458" s="84"/>
      <c r="C458" s="85"/>
      <c r="D458" s="86"/>
      <c r="E458" s="15"/>
      <c r="F458" s="15"/>
      <c r="G458" s="15"/>
      <c r="H458" s="15"/>
      <c r="I458" s="15"/>
      <c r="J458" s="15"/>
      <c r="K458" s="15"/>
      <c r="L458" s="15"/>
      <c r="M458" s="15"/>
      <c r="N458" s="87"/>
      <c r="O458" s="87"/>
      <c r="P458" s="87"/>
      <c r="Q458" s="88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</row>
    <row r="459" customFormat="false" ht="15.75" hidden="false" customHeight="true" outlineLevel="0" collapsed="false">
      <c r="A459" s="83"/>
      <c r="B459" s="84"/>
      <c r="C459" s="85"/>
      <c r="D459" s="86"/>
      <c r="E459" s="15"/>
      <c r="F459" s="15"/>
      <c r="G459" s="15"/>
      <c r="H459" s="15"/>
      <c r="I459" s="15"/>
      <c r="J459" s="15"/>
      <c r="K459" s="15"/>
      <c r="L459" s="15"/>
      <c r="M459" s="15"/>
      <c r="N459" s="87"/>
      <c r="O459" s="87"/>
      <c r="P459" s="87"/>
      <c r="Q459" s="88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</row>
    <row r="460" customFormat="false" ht="15.75" hidden="false" customHeight="true" outlineLevel="0" collapsed="false">
      <c r="A460" s="83"/>
      <c r="B460" s="84"/>
      <c r="C460" s="85"/>
      <c r="D460" s="86"/>
      <c r="E460" s="15"/>
      <c r="F460" s="15"/>
      <c r="G460" s="15"/>
      <c r="H460" s="15"/>
      <c r="I460" s="15"/>
      <c r="J460" s="15"/>
      <c r="K460" s="15"/>
      <c r="L460" s="15"/>
      <c r="M460" s="15"/>
      <c r="N460" s="87"/>
      <c r="O460" s="87"/>
      <c r="P460" s="87"/>
      <c r="Q460" s="88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</row>
    <row r="461" customFormat="false" ht="15.75" hidden="false" customHeight="true" outlineLevel="0" collapsed="false">
      <c r="A461" s="83"/>
      <c r="B461" s="84"/>
      <c r="C461" s="85"/>
      <c r="D461" s="86"/>
      <c r="E461" s="15"/>
      <c r="F461" s="15"/>
      <c r="G461" s="15"/>
      <c r="H461" s="15"/>
      <c r="I461" s="15"/>
      <c r="J461" s="15"/>
      <c r="K461" s="15"/>
      <c r="L461" s="15"/>
      <c r="M461" s="15"/>
      <c r="N461" s="87"/>
      <c r="O461" s="87"/>
      <c r="P461" s="87"/>
      <c r="Q461" s="88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</row>
    <row r="462" customFormat="false" ht="15.75" hidden="false" customHeight="true" outlineLevel="0" collapsed="false">
      <c r="A462" s="83"/>
      <c r="B462" s="84"/>
      <c r="C462" s="85"/>
      <c r="D462" s="86"/>
      <c r="E462" s="15"/>
      <c r="F462" s="15"/>
      <c r="G462" s="15"/>
      <c r="H462" s="15"/>
      <c r="I462" s="15"/>
      <c r="J462" s="15"/>
      <c r="K462" s="15"/>
      <c r="L462" s="15"/>
      <c r="M462" s="15"/>
      <c r="N462" s="87"/>
      <c r="O462" s="87"/>
      <c r="P462" s="87"/>
      <c r="Q462" s="88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</row>
    <row r="463" customFormat="false" ht="15.75" hidden="false" customHeight="true" outlineLevel="0" collapsed="false">
      <c r="A463" s="83"/>
      <c r="B463" s="84"/>
      <c r="C463" s="85"/>
      <c r="D463" s="86"/>
      <c r="E463" s="15"/>
      <c r="F463" s="15"/>
      <c r="G463" s="15"/>
      <c r="H463" s="15"/>
      <c r="I463" s="15"/>
      <c r="J463" s="15"/>
      <c r="K463" s="15"/>
      <c r="L463" s="15"/>
      <c r="M463" s="15"/>
      <c r="N463" s="87"/>
      <c r="O463" s="87"/>
      <c r="P463" s="87"/>
      <c r="Q463" s="88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</row>
    <row r="464" customFormat="false" ht="15.75" hidden="false" customHeight="true" outlineLevel="0" collapsed="false">
      <c r="A464" s="83"/>
      <c r="B464" s="84"/>
      <c r="C464" s="85"/>
      <c r="D464" s="86"/>
      <c r="E464" s="15"/>
      <c r="F464" s="15"/>
      <c r="G464" s="15"/>
      <c r="H464" s="15"/>
      <c r="I464" s="15"/>
      <c r="J464" s="15"/>
      <c r="K464" s="15"/>
      <c r="L464" s="15"/>
      <c r="M464" s="15"/>
      <c r="N464" s="87"/>
      <c r="O464" s="87"/>
      <c r="P464" s="87"/>
      <c r="Q464" s="88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</row>
    <row r="465" customFormat="false" ht="15.75" hidden="false" customHeight="true" outlineLevel="0" collapsed="false">
      <c r="A465" s="83"/>
      <c r="B465" s="84"/>
      <c r="C465" s="85"/>
      <c r="D465" s="86"/>
      <c r="E465" s="15"/>
      <c r="F465" s="15"/>
      <c r="G465" s="15"/>
      <c r="H465" s="15"/>
      <c r="I465" s="15"/>
      <c r="J465" s="15"/>
      <c r="K465" s="15"/>
      <c r="L465" s="15"/>
      <c r="M465" s="15"/>
      <c r="N465" s="87"/>
      <c r="O465" s="87"/>
      <c r="P465" s="87"/>
      <c r="Q465" s="88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</row>
    <row r="466" customFormat="false" ht="15.75" hidden="false" customHeight="true" outlineLevel="0" collapsed="false">
      <c r="A466" s="83"/>
      <c r="B466" s="84"/>
      <c r="C466" s="85"/>
      <c r="D466" s="86"/>
      <c r="E466" s="15"/>
      <c r="F466" s="15"/>
      <c r="G466" s="15"/>
      <c r="H466" s="15"/>
      <c r="I466" s="15"/>
      <c r="J466" s="15"/>
      <c r="K466" s="15"/>
      <c r="L466" s="15"/>
      <c r="M466" s="15"/>
      <c r="N466" s="87"/>
      <c r="O466" s="87"/>
      <c r="P466" s="87"/>
      <c r="Q466" s="88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</row>
    <row r="467" customFormat="false" ht="15.75" hidden="false" customHeight="true" outlineLevel="0" collapsed="false">
      <c r="A467" s="83"/>
      <c r="B467" s="84"/>
      <c r="C467" s="85"/>
      <c r="D467" s="86"/>
      <c r="E467" s="15"/>
      <c r="F467" s="15"/>
      <c r="G467" s="15"/>
      <c r="H467" s="15"/>
      <c r="I467" s="15"/>
      <c r="J467" s="15"/>
      <c r="K467" s="15"/>
      <c r="L467" s="15"/>
      <c r="M467" s="15"/>
      <c r="N467" s="87"/>
      <c r="O467" s="87"/>
      <c r="P467" s="87"/>
      <c r="Q467" s="88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</row>
    <row r="468" customFormat="false" ht="15.75" hidden="false" customHeight="true" outlineLevel="0" collapsed="false">
      <c r="A468" s="83"/>
      <c r="B468" s="84"/>
      <c r="C468" s="85"/>
      <c r="D468" s="86"/>
      <c r="E468" s="15"/>
      <c r="F468" s="15"/>
      <c r="G468" s="15"/>
      <c r="H468" s="15"/>
      <c r="I468" s="15"/>
      <c r="J468" s="15"/>
      <c r="K468" s="15"/>
      <c r="L468" s="15"/>
      <c r="M468" s="15"/>
      <c r="N468" s="87"/>
      <c r="O468" s="87"/>
      <c r="P468" s="87"/>
      <c r="Q468" s="88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</row>
    <row r="469" customFormat="false" ht="15.75" hidden="false" customHeight="true" outlineLevel="0" collapsed="false">
      <c r="A469" s="83"/>
      <c r="B469" s="84"/>
      <c r="C469" s="85"/>
      <c r="D469" s="86"/>
      <c r="E469" s="15"/>
      <c r="F469" s="15"/>
      <c r="G469" s="15"/>
      <c r="H469" s="15"/>
      <c r="I469" s="15"/>
      <c r="J469" s="15"/>
      <c r="K469" s="15"/>
      <c r="L469" s="15"/>
      <c r="M469" s="15"/>
      <c r="N469" s="87"/>
      <c r="O469" s="87"/>
      <c r="P469" s="87"/>
      <c r="Q469" s="88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</row>
    <row r="470" customFormat="false" ht="15.75" hidden="false" customHeight="true" outlineLevel="0" collapsed="false">
      <c r="A470" s="83"/>
      <c r="B470" s="84"/>
      <c r="C470" s="85"/>
      <c r="D470" s="86"/>
      <c r="E470" s="15"/>
      <c r="F470" s="15"/>
      <c r="G470" s="15"/>
      <c r="H470" s="15"/>
      <c r="I470" s="15"/>
      <c r="J470" s="15"/>
      <c r="K470" s="15"/>
      <c r="L470" s="15"/>
      <c r="M470" s="15"/>
      <c r="N470" s="87"/>
      <c r="O470" s="87"/>
      <c r="P470" s="87"/>
      <c r="Q470" s="88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</row>
    <row r="471" customFormat="false" ht="15.75" hidden="false" customHeight="true" outlineLevel="0" collapsed="false">
      <c r="A471" s="83"/>
      <c r="B471" s="84"/>
      <c r="C471" s="85"/>
      <c r="D471" s="86"/>
      <c r="E471" s="15"/>
      <c r="F471" s="15"/>
      <c r="G471" s="15"/>
      <c r="H471" s="15"/>
      <c r="I471" s="15"/>
      <c r="J471" s="15"/>
      <c r="K471" s="15"/>
      <c r="L471" s="15"/>
      <c r="M471" s="15"/>
      <c r="N471" s="87"/>
      <c r="O471" s="87"/>
      <c r="P471" s="87"/>
      <c r="Q471" s="88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</row>
    <row r="472" customFormat="false" ht="15.75" hidden="false" customHeight="true" outlineLevel="0" collapsed="false">
      <c r="A472" s="83"/>
      <c r="B472" s="84"/>
      <c r="C472" s="85"/>
      <c r="D472" s="86"/>
      <c r="E472" s="15"/>
      <c r="F472" s="15"/>
      <c r="G472" s="15"/>
      <c r="H472" s="15"/>
      <c r="I472" s="15"/>
      <c r="J472" s="15"/>
      <c r="K472" s="15"/>
      <c r="L472" s="15"/>
      <c r="M472" s="15"/>
      <c r="N472" s="87"/>
      <c r="O472" s="87"/>
      <c r="P472" s="87"/>
      <c r="Q472" s="88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  <c r="BA472" s="15"/>
      <c r="BB472" s="15"/>
    </row>
    <row r="473" customFormat="false" ht="15.75" hidden="false" customHeight="true" outlineLevel="0" collapsed="false">
      <c r="A473" s="83"/>
      <c r="B473" s="84"/>
      <c r="C473" s="85"/>
      <c r="D473" s="86"/>
      <c r="E473" s="15"/>
      <c r="F473" s="15"/>
      <c r="G473" s="15"/>
      <c r="H473" s="15"/>
      <c r="I473" s="15"/>
      <c r="J473" s="15"/>
      <c r="K473" s="15"/>
      <c r="L473" s="15"/>
      <c r="M473" s="15"/>
      <c r="N473" s="87"/>
      <c r="O473" s="87"/>
      <c r="P473" s="87"/>
      <c r="Q473" s="88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</row>
    <row r="474" customFormat="false" ht="15.75" hidden="false" customHeight="true" outlineLevel="0" collapsed="false">
      <c r="A474" s="83"/>
      <c r="B474" s="84"/>
      <c r="C474" s="85"/>
      <c r="D474" s="86"/>
      <c r="E474" s="15"/>
      <c r="F474" s="15"/>
      <c r="G474" s="15"/>
      <c r="H474" s="15"/>
      <c r="I474" s="15"/>
      <c r="J474" s="15"/>
      <c r="K474" s="15"/>
      <c r="L474" s="15"/>
      <c r="M474" s="15"/>
      <c r="N474" s="87"/>
      <c r="O474" s="87"/>
      <c r="P474" s="87"/>
      <c r="Q474" s="88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</row>
    <row r="475" customFormat="false" ht="15.75" hidden="false" customHeight="true" outlineLevel="0" collapsed="false">
      <c r="A475" s="83"/>
      <c r="B475" s="84"/>
      <c r="C475" s="85"/>
      <c r="D475" s="86"/>
      <c r="E475" s="15"/>
      <c r="F475" s="15"/>
      <c r="G475" s="15"/>
      <c r="H475" s="15"/>
      <c r="I475" s="15"/>
      <c r="J475" s="15"/>
      <c r="K475" s="15"/>
      <c r="L475" s="15"/>
      <c r="M475" s="15"/>
      <c r="N475" s="87"/>
      <c r="O475" s="87"/>
      <c r="P475" s="87"/>
      <c r="Q475" s="88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</row>
    <row r="476" customFormat="false" ht="15.75" hidden="false" customHeight="true" outlineLevel="0" collapsed="false">
      <c r="A476" s="83"/>
      <c r="B476" s="84"/>
      <c r="C476" s="85"/>
      <c r="D476" s="86"/>
      <c r="E476" s="15"/>
      <c r="F476" s="15"/>
      <c r="G476" s="15"/>
      <c r="H476" s="15"/>
      <c r="I476" s="15"/>
      <c r="J476" s="15"/>
      <c r="K476" s="15"/>
      <c r="L476" s="15"/>
      <c r="M476" s="15"/>
      <c r="N476" s="87"/>
      <c r="O476" s="87"/>
      <c r="P476" s="87"/>
      <c r="Q476" s="88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</row>
    <row r="477" customFormat="false" ht="15.75" hidden="false" customHeight="true" outlineLevel="0" collapsed="false">
      <c r="A477" s="83"/>
      <c r="B477" s="84"/>
      <c r="C477" s="85"/>
      <c r="D477" s="86"/>
      <c r="E477" s="15"/>
      <c r="F477" s="15"/>
      <c r="G477" s="15"/>
      <c r="H477" s="15"/>
      <c r="I477" s="15"/>
      <c r="J477" s="15"/>
      <c r="K477" s="15"/>
      <c r="L477" s="15"/>
      <c r="M477" s="15"/>
      <c r="N477" s="87"/>
      <c r="O477" s="87"/>
      <c r="P477" s="87"/>
      <c r="Q477" s="88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</row>
    <row r="478" customFormat="false" ht="15.75" hidden="false" customHeight="true" outlineLevel="0" collapsed="false">
      <c r="A478" s="83"/>
      <c r="B478" s="84"/>
      <c r="C478" s="85"/>
      <c r="D478" s="86"/>
      <c r="E478" s="15"/>
      <c r="F478" s="15"/>
      <c r="G478" s="15"/>
      <c r="H478" s="15"/>
      <c r="I478" s="15"/>
      <c r="J478" s="15"/>
      <c r="K478" s="15"/>
      <c r="L478" s="15"/>
      <c r="M478" s="15"/>
      <c r="N478" s="87"/>
      <c r="O478" s="87"/>
      <c r="P478" s="87"/>
      <c r="Q478" s="88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</row>
    <row r="479" customFormat="false" ht="15.75" hidden="false" customHeight="true" outlineLevel="0" collapsed="false">
      <c r="A479" s="83"/>
      <c r="B479" s="84"/>
      <c r="C479" s="85"/>
      <c r="D479" s="86"/>
      <c r="E479" s="15"/>
      <c r="F479" s="15"/>
      <c r="G479" s="15"/>
      <c r="H479" s="15"/>
      <c r="I479" s="15"/>
      <c r="J479" s="15"/>
      <c r="K479" s="15"/>
      <c r="L479" s="15"/>
      <c r="M479" s="15"/>
      <c r="N479" s="87"/>
      <c r="O479" s="87"/>
      <c r="P479" s="87"/>
      <c r="Q479" s="88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</row>
    <row r="480" customFormat="false" ht="15.75" hidden="false" customHeight="true" outlineLevel="0" collapsed="false">
      <c r="A480" s="83"/>
      <c r="B480" s="84"/>
      <c r="C480" s="85"/>
      <c r="D480" s="86"/>
      <c r="E480" s="15"/>
      <c r="F480" s="15"/>
      <c r="G480" s="15"/>
      <c r="H480" s="15"/>
      <c r="I480" s="15"/>
      <c r="J480" s="15"/>
      <c r="K480" s="15"/>
      <c r="L480" s="15"/>
      <c r="M480" s="15"/>
      <c r="N480" s="87"/>
      <c r="O480" s="87"/>
      <c r="P480" s="87"/>
      <c r="Q480" s="88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</row>
    <row r="481" customFormat="false" ht="15.75" hidden="false" customHeight="true" outlineLevel="0" collapsed="false">
      <c r="A481" s="83"/>
      <c r="B481" s="84"/>
      <c r="C481" s="85"/>
      <c r="D481" s="86"/>
      <c r="E481" s="15"/>
      <c r="F481" s="15"/>
      <c r="G481" s="15"/>
      <c r="H481" s="15"/>
      <c r="I481" s="15"/>
      <c r="J481" s="15"/>
      <c r="K481" s="15"/>
      <c r="L481" s="15"/>
      <c r="M481" s="15"/>
      <c r="N481" s="87"/>
      <c r="O481" s="87"/>
      <c r="P481" s="87"/>
      <c r="Q481" s="88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</row>
    <row r="482" customFormat="false" ht="15.75" hidden="false" customHeight="true" outlineLevel="0" collapsed="false">
      <c r="A482" s="83"/>
      <c r="B482" s="84"/>
      <c r="C482" s="85"/>
      <c r="D482" s="86"/>
      <c r="E482" s="15"/>
      <c r="F482" s="15"/>
      <c r="G482" s="15"/>
      <c r="H482" s="15"/>
      <c r="I482" s="15"/>
      <c r="J482" s="15"/>
      <c r="K482" s="15"/>
      <c r="L482" s="15"/>
      <c r="M482" s="15"/>
      <c r="N482" s="87"/>
      <c r="O482" s="87"/>
      <c r="P482" s="87"/>
      <c r="Q482" s="88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</row>
    <row r="483" customFormat="false" ht="15.75" hidden="false" customHeight="true" outlineLevel="0" collapsed="false">
      <c r="A483" s="83"/>
      <c r="B483" s="84"/>
      <c r="C483" s="85"/>
      <c r="D483" s="86"/>
      <c r="E483" s="15"/>
      <c r="F483" s="15"/>
      <c r="G483" s="15"/>
      <c r="H483" s="15"/>
      <c r="I483" s="15"/>
      <c r="J483" s="15"/>
      <c r="K483" s="15"/>
      <c r="L483" s="15"/>
      <c r="M483" s="15"/>
      <c r="N483" s="87"/>
      <c r="O483" s="87"/>
      <c r="P483" s="87"/>
      <c r="Q483" s="88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</row>
    <row r="484" customFormat="false" ht="15.75" hidden="false" customHeight="true" outlineLevel="0" collapsed="false">
      <c r="A484" s="83"/>
      <c r="B484" s="84"/>
      <c r="C484" s="85"/>
      <c r="D484" s="86"/>
      <c r="E484" s="15"/>
      <c r="F484" s="15"/>
      <c r="G484" s="15"/>
      <c r="H484" s="15"/>
      <c r="I484" s="15"/>
      <c r="J484" s="15"/>
      <c r="K484" s="15"/>
      <c r="L484" s="15"/>
      <c r="M484" s="15"/>
      <c r="N484" s="87"/>
      <c r="O484" s="87"/>
      <c r="P484" s="87"/>
      <c r="Q484" s="88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</row>
    <row r="485" customFormat="false" ht="15.75" hidden="false" customHeight="true" outlineLevel="0" collapsed="false">
      <c r="A485" s="83"/>
      <c r="B485" s="84"/>
      <c r="C485" s="85"/>
      <c r="D485" s="86"/>
      <c r="E485" s="15"/>
      <c r="F485" s="15"/>
      <c r="G485" s="15"/>
      <c r="H485" s="15"/>
      <c r="I485" s="15"/>
      <c r="J485" s="15"/>
      <c r="K485" s="15"/>
      <c r="L485" s="15"/>
      <c r="M485" s="15"/>
      <c r="N485" s="87"/>
      <c r="O485" s="87"/>
      <c r="P485" s="87"/>
      <c r="Q485" s="88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</row>
    <row r="486" customFormat="false" ht="15.75" hidden="false" customHeight="true" outlineLevel="0" collapsed="false">
      <c r="A486" s="83"/>
      <c r="B486" s="84"/>
      <c r="C486" s="85"/>
      <c r="D486" s="86"/>
      <c r="E486" s="15"/>
      <c r="F486" s="15"/>
      <c r="G486" s="15"/>
      <c r="H486" s="15"/>
      <c r="I486" s="15"/>
      <c r="J486" s="15"/>
      <c r="K486" s="15"/>
      <c r="L486" s="15"/>
      <c r="M486" s="15"/>
      <c r="N486" s="87"/>
      <c r="O486" s="87"/>
      <c r="P486" s="87"/>
      <c r="Q486" s="88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</row>
    <row r="487" customFormat="false" ht="15.75" hidden="false" customHeight="true" outlineLevel="0" collapsed="false">
      <c r="A487" s="83"/>
      <c r="B487" s="84"/>
      <c r="C487" s="85"/>
      <c r="D487" s="86"/>
      <c r="E487" s="15"/>
      <c r="F487" s="15"/>
      <c r="G487" s="15"/>
      <c r="H487" s="15"/>
      <c r="I487" s="15"/>
      <c r="J487" s="15"/>
      <c r="K487" s="15"/>
      <c r="L487" s="15"/>
      <c r="M487" s="15"/>
      <c r="N487" s="87"/>
      <c r="O487" s="87"/>
      <c r="P487" s="87"/>
      <c r="Q487" s="88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  <c r="AW487" s="15"/>
      <c r="AX487" s="15"/>
      <c r="AY487" s="15"/>
      <c r="AZ487" s="15"/>
      <c r="BA487" s="15"/>
      <c r="BB487" s="15"/>
    </row>
    <row r="488" customFormat="false" ht="15.75" hidden="false" customHeight="true" outlineLevel="0" collapsed="false">
      <c r="A488" s="83"/>
      <c r="B488" s="84"/>
      <c r="C488" s="85"/>
      <c r="D488" s="86"/>
      <c r="E488" s="15"/>
      <c r="F488" s="15"/>
      <c r="G488" s="15"/>
      <c r="H488" s="15"/>
      <c r="I488" s="15"/>
      <c r="J488" s="15"/>
      <c r="K488" s="15"/>
      <c r="L488" s="15"/>
      <c r="M488" s="15"/>
      <c r="N488" s="87"/>
      <c r="O488" s="87"/>
      <c r="P488" s="87"/>
      <c r="Q488" s="88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</row>
    <row r="489" customFormat="false" ht="15.75" hidden="false" customHeight="true" outlineLevel="0" collapsed="false">
      <c r="A489" s="83"/>
      <c r="B489" s="84"/>
      <c r="C489" s="85"/>
      <c r="D489" s="86"/>
      <c r="E489" s="15"/>
      <c r="F489" s="15"/>
      <c r="G489" s="15"/>
      <c r="H489" s="15"/>
      <c r="I489" s="15"/>
      <c r="J489" s="15"/>
      <c r="K489" s="15"/>
      <c r="L489" s="15"/>
      <c r="M489" s="15"/>
      <c r="N489" s="87"/>
      <c r="O489" s="87"/>
      <c r="P489" s="87"/>
      <c r="Q489" s="88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W489" s="15"/>
      <c r="AX489" s="15"/>
      <c r="AY489" s="15"/>
      <c r="AZ489" s="15"/>
      <c r="BA489" s="15"/>
      <c r="BB489" s="15"/>
    </row>
    <row r="490" customFormat="false" ht="15.75" hidden="false" customHeight="true" outlineLevel="0" collapsed="false">
      <c r="A490" s="83"/>
      <c r="B490" s="84"/>
      <c r="C490" s="85"/>
      <c r="D490" s="86"/>
      <c r="E490" s="15"/>
      <c r="F490" s="15"/>
      <c r="G490" s="15"/>
      <c r="H490" s="15"/>
      <c r="I490" s="15"/>
      <c r="J490" s="15"/>
      <c r="K490" s="15"/>
      <c r="L490" s="15"/>
      <c r="M490" s="15"/>
      <c r="N490" s="87"/>
      <c r="O490" s="87"/>
      <c r="P490" s="87"/>
      <c r="Q490" s="88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</row>
    <row r="491" customFormat="false" ht="15.75" hidden="false" customHeight="true" outlineLevel="0" collapsed="false">
      <c r="A491" s="83"/>
      <c r="B491" s="84"/>
      <c r="C491" s="85"/>
      <c r="D491" s="86"/>
      <c r="E491" s="15"/>
      <c r="F491" s="15"/>
      <c r="G491" s="15"/>
      <c r="H491" s="15"/>
      <c r="I491" s="15"/>
      <c r="J491" s="15"/>
      <c r="K491" s="15"/>
      <c r="L491" s="15"/>
      <c r="M491" s="15"/>
      <c r="N491" s="87"/>
      <c r="O491" s="87"/>
      <c r="P491" s="87"/>
      <c r="Q491" s="88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</row>
    <row r="492" customFormat="false" ht="15.75" hidden="false" customHeight="true" outlineLevel="0" collapsed="false">
      <c r="A492" s="83"/>
      <c r="B492" s="84"/>
      <c r="C492" s="85"/>
      <c r="D492" s="86"/>
      <c r="E492" s="15"/>
      <c r="F492" s="15"/>
      <c r="G492" s="15"/>
      <c r="H492" s="15"/>
      <c r="I492" s="15"/>
      <c r="J492" s="15"/>
      <c r="K492" s="15"/>
      <c r="L492" s="15"/>
      <c r="M492" s="15"/>
      <c r="N492" s="87"/>
      <c r="O492" s="87"/>
      <c r="P492" s="87"/>
      <c r="Q492" s="88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</row>
    <row r="493" customFormat="false" ht="15.75" hidden="false" customHeight="true" outlineLevel="0" collapsed="false">
      <c r="A493" s="83"/>
      <c r="B493" s="84"/>
      <c r="C493" s="85"/>
      <c r="D493" s="86"/>
      <c r="E493" s="15"/>
      <c r="F493" s="15"/>
      <c r="G493" s="15"/>
      <c r="H493" s="15"/>
      <c r="I493" s="15"/>
      <c r="J493" s="15"/>
      <c r="K493" s="15"/>
      <c r="L493" s="15"/>
      <c r="M493" s="15"/>
      <c r="N493" s="87"/>
      <c r="O493" s="87"/>
      <c r="P493" s="87"/>
      <c r="Q493" s="88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  <c r="AZ493" s="15"/>
      <c r="BA493" s="15"/>
      <c r="BB493" s="15"/>
    </row>
    <row r="494" customFormat="false" ht="15.75" hidden="false" customHeight="true" outlineLevel="0" collapsed="false">
      <c r="A494" s="83"/>
      <c r="B494" s="84"/>
      <c r="C494" s="85"/>
      <c r="D494" s="86"/>
      <c r="E494" s="15"/>
      <c r="F494" s="15"/>
      <c r="G494" s="15"/>
      <c r="H494" s="15"/>
      <c r="I494" s="15"/>
      <c r="J494" s="15"/>
      <c r="K494" s="15"/>
      <c r="L494" s="15"/>
      <c r="M494" s="15"/>
      <c r="N494" s="87"/>
      <c r="O494" s="87"/>
      <c r="P494" s="87"/>
      <c r="Q494" s="88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</row>
    <row r="495" customFormat="false" ht="15.75" hidden="false" customHeight="true" outlineLevel="0" collapsed="false">
      <c r="A495" s="83"/>
      <c r="B495" s="84"/>
      <c r="C495" s="85"/>
      <c r="D495" s="86"/>
      <c r="E495" s="15"/>
      <c r="F495" s="15"/>
      <c r="G495" s="15"/>
      <c r="H495" s="15"/>
      <c r="I495" s="15"/>
      <c r="J495" s="15"/>
      <c r="K495" s="15"/>
      <c r="L495" s="15"/>
      <c r="M495" s="15"/>
      <c r="N495" s="87"/>
      <c r="O495" s="87"/>
      <c r="P495" s="87"/>
      <c r="Q495" s="88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</row>
    <row r="496" customFormat="false" ht="15.75" hidden="false" customHeight="true" outlineLevel="0" collapsed="false">
      <c r="A496" s="83"/>
      <c r="B496" s="84"/>
      <c r="C496" s="85"/>
      <c r="D496" s="86"/>
      <c r="E496" s="15"/>
      <c r="F496" s="15"/>
      <c r="G496" s="15"/>
      <c r="H496" s="15"/>
      <c r="I496" s="15"/>
      <c r="J496" s="15"/>
      <c r="K496" s="15"/>
      <c r="L496" s="15"/>
      <c r="M496" s="15"/>
      <c r="N496" s="87"/>
      <c r="O496" s="87"/>
      <c r="P496" s="87"/>
      <c r="Q496" s="88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</row>
    <row r="497" customFormat="false" ht="15.75" hidden="false" customHeight="true" outlineLevel="0" collapsed="false">
      <c r="A497" s="83"/>
      <c r="B497" s="84"/>
      <c r="C497" s="85"/>
      <c r="D497" s="86"/>
      <c r="E497" s="15"/>
      <c r="F497" s="15"/>
      <c r="G497" s="15"/>
      <c r="H497" s="15"/>
      <c r="I497" s="15"/>
      <c r="J497" s="15"/>
      <c r="K497" s="15"/>
      <c r="L497" s="15"/>
      <c r="M497" s="15"/>
      <c r="N497" s="87"/>
      <c r="O497" s="87"/>
      <c r="P497" s="87"/>
      <c r="Q497" s="88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</row>
    <row r="498" customFormat="false" ht="15.75" hidden="false" customHeight="true" outlineLevel="0" collapsed="false">
      <c r="A498" s="83"/>
      <c r="B498" s="84"/>
      <c r="C498" s="85"/>
      <c r="D498" s="86"/>
      <c r="E498" s="15"/>
      <c r="F498" s="15"/>
      <c r="G498" s="15"/>
      <c r="H498" s="15"/>
      <c r="I498" s="15"/>
      <c r="J498" s="15"/>
      <c r="K498" s="15"/>
      <c r="L498" s="15"/>
      <c r="M498" s="15"/>
      <c r="N498" s="87"/>
      <c r="O498" s="87"/>
      <c r="P498" s="87"/>
      <c r="Q498" s="88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</row>
    <row r="499" customFormat="false" ht="15.75" hidden="false" customHeight="true" outlineLevel="0" collapsed="false">
      <c r="A499" s="83"/>
      <c r="B499" s="84"/>
      <c r="C499" s="85"/>
      <c r="D499" s="86"/>
      <c r="E499" s="15"/>
      <c r="F499" s="15"/>
      <c r="G499" s="15"/>
      <c r="H499" s="15"/>
      <c r="I499" s="15"/>
      <c r="J499" s="15"/>
      <c r="K499" s="15"/>
      <c r="L499" s="15"/>
      <c r="M499" s="15"/>
      <c r="N499" s="87"/>
      <c r="O499" s="87"/>
      <c r="P499" s="87"/>
      <c r="Q499" s="88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  <c r="AW499" s="15"/>
      <c r="AX499" s="15"/>
      <c r="AY499" s="15"/>
      <c r="AZ499" s="15"/>
      <c r="BA499" s="15"/>
      <c r="BB499" s="15"/>
    </row>
    <row r="500" customFormat="false" ht="15.75" hidden="false" customHeight="true" outlineLevel="0" collapsed="false">
      <c r="A500" s="83"/>
      <c r="B500" s="84"/>
      <c r="C500" s="85"/>
      <c r="D500" s="86"/>
      <c r="E500" s="15"/>
      <c r="F500" s="15"/>
      <c r="G500" s="15"/>
      <c r="H500" s="15"/>
      <c r="I500" s="15"/>
      <c r="J500" s="15"/>
      <c r="K500" s="15"/>
      <c r="L500" s="15"/>
      <c r="M500" s="15"/>
      <c r="N500" s="87"/>
      <c r="O500" s="87"/>
      <c r="P500" s="87"/>
      <c r="Q500" s="88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</row>
    <row r="501" customFormat="false" ht="15.75" hidden="false" customHeight="true" outlineLevel="0" collapsed="false">
      <c r="A501" s="83"/>
      <c r="B501" s="84"/>
      <c r="C501" s="85"/>
      <c r="D501" s="86"/>
      <c r="E501" s="15"/>
      <c r="F501" s="15"/>
      <c r="G501" s="15"/>
      <c r="H501" s="15"/>
      <c r="I501" s="15"/>
      <c r="J501" s="15"/>
      <c r="K501" s="15"/>
      <c r="L501" s="15"/>
      <c r="M501" s="15"/>
      <c r="N501" s="87"/>
      <c r="O501" s="87"/>
      <c r="P501" s="87"/>
      <c r="Q501" s="88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</row>
    <row r="502" customFormat="false" ht="15.75" hidden="false" customHeight="true" outlineLevel="0" collapsed="false">
      <c r="A502" s="83"/>
      <c r="B502" s="84"/>
      <c r="C502" s="85"/>
      <c r="D502" s="86"/>
      <c r="E502" s="15"/>
      <c r="F502" s="15"/>
      <c r="G502" s="15"/>
      <c r="H502" s="15"/>
      <c r="I502" s="15"/>
      <c r="J502" s="15"/>
      <c r="K502" s="15"/>
      <c r="L502" s="15"/>
      <c r="M502" s="15"/>
      <c r="N502" s="87"/>
      <c r="O502" s="87"/>
      <c r="P502" s="87"/>
      <c r="Q502" s="88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</row>
    <row r="503" customFormat="false" ht="15.75" hidden="false" customHeight="true" outlineLevel="0" collapsed="false">
      <c r="A503" s="83"/>
      <c r="B503" s="84"/>
      <c r="C503" s="85"/>
      <c r="D503" s="86"/>
      <c r="E503" s="15"/>
      <c r="F503" s="15"/>
      <c r="G503" s="15"/>
      <c r="H503" s="15"/>
      <c r="I503" s="15"/>
      <c r="J503" s="15"/>
      <c r="K503" s="15"/>
      <c r="L503" s="15"/>
      <c r="M503" s="15"/>
      <c r="N503" s="87"/>
      <c r="O503" s="87"/>
      <c r="P503" s="87"/>
      <c r="Q503" s="88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5"/>
    </row>
    <row r="504" customFormat="false" ht="15.75" hidden="false" customHeight="true" outlineLevel="0" collapsed="false">
      <c r="A504" s="83"/>
      <c r="B504" s="84"/>
      <c r="C504" s="85"/>
      <c r="D504" s="86"/>
      <c r="E504" s="15"/>
      <c r="F504" s="15"/>
      <c r="G504" s="15"/>
      <c r="H504" s="15"/>
      <c r="I504" s="15"/>
      <c r="J504" s="15"/>
      <c r="K504" s="15"/>
      <c r="L504" s="15"/>
      <c r="M504" s="15"/>
      <c r="N504" s="87"/>
      <c r="O504" s="87"/>
      <c r="P504" s="87"/>
      <c r="Q504" s="88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  <c r="AU504" s="15"/>
      <c r="AV504" s="15"/>
      <c r="AW504" s="15"/>
      <c r="AX504" s="15"/>
      <c r="AY504" s="15"/>
      <c r="AZ504" s="15"/>
      <c r="BA504" s="15"/>
      <c r="BB504" s="15"/>
    </row>
    <row r="505" customFormat="false" ht="15.75" hidden="false" customHeight="true" outlineLevel="0" collapsed="false">
      <c r="A505" s="83"/>
      <c r="B505" s="84"/>
      <c r="C505" s="85"/>
      <c r="D505" s="86"/>
      <c r="E505" s="15"/>
      <c r="F505" s="15"/>
      <c r="G505" s="15"/>
      <c r="H505" s="15"/>
      <c r="I505" s="15"/>
      <c r="J505" s="15"/>
      <c r="K505" s="15"/>
      <c r="L505" s="15"/>
      <c r="M505" s="15"/>
      <c r="N505" s="87"/>
      <c r="O505" s="87"/>
      <c r="P505" s="87"/>
      <c r="Q505" s="88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</row>
    <row r="506" customFormat="false" ht="15.75" hidden="false" customHeight="true" outlineLevel="0" collapsed="false">
      <c r="A506" s="83"/>
      <c r="B506" s="84"/>
      <c r="C506" s="85"/>
      <c r="D506" s="86"/>
      <c r="E506" s="15"/>
      <c r="F506" s="15"/>
      <c r="G506" s="15"/>
      <c r="H506" s="15"/>
      <c r="I506" s="15"/>
      <c r="J506" s="15"/>
      <c r="K506" s="15"/>
      <c r="L506" s="15"/>
      <c r="M506" s="15"/>
      <c r="N506" s="87"/>
      <c r="O506" s="87"/>
      <c r="P506" s="87"/>
      <c r="Q506" s="88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A506" s="15"/>
      <c r="BB506" s="15"/>
    </row>
    <row r="507" customFormat="false" ht="15.75" hidden="false" customHeight="true" outlineLevel="0" collapsed="false">
      <c r="A507" s="83"/>
      <c r="B507" s="84"/>
      <c r="C507" s="85"/>
      <c r="D507" s="86"/>
      <c r="E507" s="15"/>
      <c r="F507" s="15"/>
      <c r="G507" s="15"/>
      <c r="H507" s="15"/>
      <c r="I507" s="15"/>
      <c r="J507" s="15"/>
      <c r="K507" s="15"/>
      <c r="L507" s="15"/>
      <c r="M507" s="15"/>
      <c r="N507" s="87"/>
      <c r="O507" s="87"/>
      <c r="P507" s="87"/>
      <c r="Q507" s="88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  <c r="AS507" s="15"/>
      <c r="AT507" s="15"/>
      <c r="AU507" s="15"/>
      <c r="AV507" s="15"/>
      <c r="AW507" s="15"/>
      <c r="AX507" s="15"/>
      <c r="AY507" s="15"/>
      <c r="AZ507" s="15"/>
      <c r="BA507" s="15"/>
      <c r="BB507" s="15"/>
    </row>
    <row r="508" customFormat="false" ht="15.75" hidden="false" customHeight="true" outlineLevel="0" collapsed="false">
      <c r="A508" s="83"/>
      <c r="B508" s="84"/>
      <c r="C508" s="85"/>
      <c r="D508" s="86"/>
      <c r="E508" s="15"/>
      <c r="F508" s="15"/>
      <c r="G508" s="15"/>
      <c r="H508" s="15"/>
      <c r="I508" s="15"/>
      <c r="J508" s="15"/>
      <c r="K508" s="15"/>
      <c r="L508" s="15"/>
      <c r="M508" s="15"/>
      <c r="N508" s="87"/>
      <c r="O508" s="87"/>
      <c r="P508" s="87"/>
      <c r="Q508" s="88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  <c r="AS508" s="15"/>
      <c r="AT508" s="15"/>
      <c r="AU508" s="15"/>
      <c r="AV508" s="15"/>
      <c r="AW508" s="15"/>
      <c r="AX508" s="15"/>
      <c r="AY508" s="15"/>
      <c r="AZ508" s="15"/>
      <c r="BA508" s="15"/>
      <c r="BB508" s="15"/>
    </row>
    <row r="509" customFormat="false" ht="15.75" hidden="false" customHeight="true" outlineLevel="0" collapsed="false">
      <c r="A509" s="83"/>
      <c r="B509" s="84"/>
      <c r="C509" s="85"/>
      <c r="D509" s="86"/>
      <c r="E509" s="15"/>
      <c r="F509" s="15"/>
      <c r="G509" s="15"/>
      <c r="H509" s="15"/>
      <c r="I509" s="15"/>
      <c r="J509" s="15"/>
      <c r="K509" s="15"/>
      <c r="L509" s="15"/>
      <c r="M509" s="15"/>
      <c r="N509" s="87"/>
      <c r="O509" s="87"/>
      <c r="P509" s="87"/>
      <c r="Q509" s="88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  <c r="AW509" s="15"/>
      <c r="AX509" s="15"/>
      <c r="AY509" s="15"/>
      <c r="AZ509" s="15"/>
      <c r="BA509" s="15"/>
      <c r="BB509" s="15"/>
    </row>
    <row r="510" customFormat="false" ht="15.75" hidden="false" customHeight="true" outlineLevel="0" collapsed="false">
      <c r="A510" s="83"/>
      <c r="B510" s="84"/>
      <c r="C510" s="85"/>
      <c r="D510" s="86"/>
      <c r="E510" s="15"/>
      <c r="F510" s="15"/>
      <c r="G510" s="15"/>
      <c r="H510" s="15"/>
      <c r="I510" s="15"/>
      <c r="J510" s="15"/>
      <c r="K510" s="15"/>
      <c r="L510" s="15"/>
      <c r="M510" s="15"/>
      <c r="N510" s="87"/>
      <c r="O510" s="87"/>
      <c r="P510" s="87"/>
      <c r="Q510" s="88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  <c r="AU510" s="15"/>
      <c r="AV510" s="15"/>
      <c r="AW510" s="15"/>
      <c r="AX510" s="15"/>
      <c r="AY510" s="15"/>
      <c r="AZ510" s="15"/>
      <c r="BA510" s="15"/>
      <c r="BB510" s="15"/>
    </row>
    <row r="511" customFormat="false" ht="15.75" hidden="false" customHeight="true" outlineLevel="0" collapsed="false">
      <c r="A511" s="83"/>
      <c r="B511" s="84"/>
      <c r="C511" s="85"/>
      <c r="D511" s="86"/>
      <c r="E511" s="15"/>
      <c r="F511" s="15"/>
      <c r="G511" s="15"/>
      <c r="H511" s="15"/>
      <c r="I511" s="15"/>
      <c r="J511" s="15"/>
      <c r="K511" s="15"/>
      <c r="L511" s="15"/>
      <c r="M511" s="15"/>
      <c r="N511" s="87"/>
      <c r="O511" s="87"/>
      <c r="P511" s="87"/>
      <c r="Q511" s="88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</row>
    <row r="512" customFormat="false" ht="15.75" hidden="false" customHeight="true" outlineLevel="0" collapsed="false">
      <c r="A512" s="83"/>
      <c r="B512" s="84"/>
      <c r="C512" s="85"/>
      <c r="D512" s="86"/>
      <c r="E512" s="15"/>
      <c r="F512" s="15"/>
      <c r="G512" s="15"/>
      <c r="H512" s="15"/>
      <c r="I512" s="15"/>
      <c r="J512" s="15"/>
      <c r="K512" s="15"/>
      <c r="L512" s="15"/>
      <c r="M512" s="15"/>
      <c r="N512" s="87"/>
      <c r="O512" s="87"/>
      <c r="P512" s="87"/>
      <c r="Q512" s="88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/>
      <c r="AU512" s="15"/>
      <c r="AV512" s="15"/>
      <c r="AW512" s="15"/>
      <c r="AX512" s="15"/>
      <c r="AY512" s="15"/>
      <c r="AZ512" s="15"/>
      <c r="BA512" s="15"/>
      <c r="BB512" s="15"/>
    </row>
    <row r="513" customFormat="false" ht="15.75" hidden="false" customHeight="true" outlineLevel="0" collapsed="false">
      <c r="A513" s="83"/>
      <c r="B513" s="84"/>
      <c r="C513" s="85"/>
      <c r="D513" s="86"/>
      <c r="E513" s="15"/>
      <c r="F513" s="15"/>
      <c r="G513" s="15"/>
      <c r="H513" s="15"/>
      <c r="I513" s="15"/>
      <c r="J513" s="15"/>
      <c r="K513" s="15"/>
      <c r="L513" s="15"/>
      <c r="M513" s="15"/>
      <c r="N513" s="87"/>
      <c r="O513" s="87"/>
      <c r="P513" s="87"/>
      <c r="Q513" s="88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  <c r="AS513" s="15"/>
      <c r="AT513" s="15"/>
      <c r="AU513" s="15"/>
      <c r="AV513" s="15"/>
      <c r="AW513" s="15"/>
      <c r="AX513" s="15"/>
      <c r="AY513" s="15"/>
      <c r="AZ513" s="15"/>
      <c r="BA513" s="15"/>
      <c r="BB513" s="15"/>
    </row>
    <row r="514" customFormat="false" ht="15.75" hidden="false" customHeight="true" outlineLevel="0" collapsed="false">
      <c r="A514" s="83"/>
      <c r="B514" s="84"/>
      <c r="C514" s="85"/>
      <c r="D514" s="86"/>
      <c r="E514" s="15"/>
      <c r="F514" s="15"/>
      <c r="G514" s="15"/>
      <c r="H514" s="15"/>
      <c r="I514" s="15"/>
      <c r="J514" s="15"/>
      <c r="K514" s="15"/>
      <c r="L514" s="15"/>
      <c r="M514" s="15"/>
      <c r="N514" s="87"/>
      <c r="O514" s="87"/>
      <c r="P514" s="87"/>
      <c r="Q514" s="88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  <c r="AU514" s="15"/>
      <c r="AV514" s="15"/>
      <c r="AW514" s="15"/>
      <c r="AX514" s="15"/>
      <c r="AY514" s="15"/>
      <c r="AZ514" s="15"/>
      <c r="BA514" s="15"/>
      <c r="BB514" s="15"/>
    </row>
    <row r="515" customFormat="false" ht="15.75" hidden="false" customHeight="true" outlineLevel="0" collapsed="false">
      <c r="A515" s="83"/>
      <c r="B515" s="84"/>
      <c r="C515" s="85"/>
      <c r="D515" s="86"/>
      <c r="E515" s="15"/>
      <c r="F515" s="15"/>
      <c r="G515" s="15"/>
      <c r="H515" s="15"/>
      <c r="I515" s="15"/>
      <c r="J515" s="15"/>
      <c r="K515" s="15"/>
      <c r="L515" s="15"/>
      <c r="M515" s="15"/>
      <c r="N515" s="87"/>
      <c r="O515" s="87"/>
      <c r="P515" s="87"/>
      <c r="Q515" s="88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15"/>
      <c r="AW515" s="15"/>
      <c r="AX515" s="15"/>
      <c r="AY515" s="15"/>
      <c r="AZ515" s="15"/>
      <c r="BA515" s="15"/>
      <c r="BB515" s="15"/>
    </row>
    <row r="516" customFormat="false" ht="15.75" hidden="false" customHeight="true" outlineLevel="0" collapsed="false">
      <c r="A516" s="83"/>
      <c r="B516" s="84"/>
      <c r="C516" s="85"/>
      <c r="D516" s="86"/>
      <c r="E516" s="15"/>
      <c r="F516" s="15"/>
      <c r="G516" s="15"/>
      <c r="H516" s="15"/>
      <c r="I516" s="15"/>
      <c r="J516" s="15"/>
      <c r="K516" s="15"/>
      <c r="L516" s="15"/>
      <c r="M516" s="15"/>
      <c r="N516" s="87"/>
      <c r="O516" s="87"/>
      <c r="P516" s="87"/>
      <c r="Q516" s="88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  <c r="AW516" s="15"/>
      <c r="AX516" s="15"/>
      <c r="AY516" s="15"/>
      <c r="AZ516" s="15"/>
      <c r="BA516" s="15"/>
      <c r="BB516" s="15"/>
    </row>
    <row r="517" customFormat="false" ht="15.75" hidden="false" customHeight="true" outlineLevel="0" collapsed="false">
      <c r="A517" s="83"/>
      <c r="B517" s="84"/>
      <c r="C517" s="85"/>
      <c r="D517" s="86"/>
      <c r="E517" s="15"/>
      <c r="F517" s="15"/>
      <c r="G517" s="15"/>
      <c r="H517" s="15"/>
      <c r="I517" s="15"/>
      <c r="J517" s="15"/>
      <c r="K517" s="15"/>
      <c r="L517" s="15"/>
      <c r="M517" s="15"/>
      <c r="N517" s="87"/>
      <c r="O517" s="87"/>
      <c r="P517" s="87"/>
      <c r="Q517" s="88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  <c r="AR517" s="15"/>
      <c r="AS517" s="15"/>
      <c r="AT517" s="15"/>
      <c r="AU517" s="15"/>
      <c r="AV517" s="15"/>
      <c r="AW517" s="15"/>
      <c r="AX517" s="15"/>
      <c r="AY517" s="15"/>
      <c r="AZ517" s="15"/>
      <c r="BA517" s="15"/>
      <c r="BB517" s="15"/>
    </row>
    <row r="518" customFormat="false" ht="15.75" hidden="false" customHeight="true" outlineLevel="0" collapsed="false">
      <c r="A518" s="83"/>
      <c r="B518" s="84"/>
      <c r="C518" s="85"/>
      <c r="D518" s="86"/>
      <c r="E518" s="15"/>
      <c r="F518" s="15"/>
      <c r="G518" s="15"/>
      <c r="H518" s="15"/>
      <c r="I518" s="15"/>
      <c r="J518" s="15"/>
      <c r="K518" s="15"/>
      <c r="L518" s="15"/>
      <c r="M518" s="15"/>
      <c r="N518" s="87"/>
      <c r="O518" s="87"/>
      <c r="P518" s="87"/>
      <c r="Q518" s="88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  <c r="AX518" s="15"/>
      <c r="AY518" s="15"/>
      <c r="AZ518" s="15"/>
      <c r="BA518" s="15"/>
      <c r="BB518" s="15"/>
    </row>
    <row r="519" customFormat="false" ht="15.75" hidden="false" customHeight="true" outlineLevel="0" collapsed="false">
      <c r="A519" s="83"/>
      <c r="B519" s="84"/>
      <c r="C519" s="85"/>
      <c r="D519" s="86"/>
      <c r="E519" s="15"/>
      <c r="F519" s="15"/>
      <c r="G519" s="15"/>
      <c r="H519" s="15"/>
      <c r="I519" s="15"/>
      <c r="J519" s="15"/>
      <c r="K519" s="15"/>
      <c r="L519" s="15"/>
      <c r="M519" s="15"/>
      <c r="N519" s="87"/>
      <c r="O519" s="87"/>
      <c r="P519" s="87"/>
      <c r="Q519" s="88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  <c r="AW519" s="15"/>
      <c r="AX519" s="15"/>
      <c r="AY519" s="15"/>
      <c r="AZ519" s="15"/>
      <c r="BA519" s="15"/>
      <c r="BB519" s="15"/>
    </row>
    <row r="520" customFormat="false" ht="15.75" hidden="false" customHeight="true" outlineLevel="0" collapsed="false">
      <c r="A520" s="83"/>
      <c r="B520" s="84"/>
      <c r="C520" s="85"/>
      <c r="D520" s="86"/>
      <c r="E520" s="15"/>
      <c r="F520" s="15"/>
      <c r="G520" s="15"/>
      <c r="H520" s="15"/>
      <c r="I520" s="15"/>
      <c r="J520" s="15"/>
      <c r="K520" s="15"/>
      <c r="L520" s="15"/>
      <c r="M520" s="15"/>
      <c r="N520" s="87"/>
      <c r="O520" s="87"/>
      <c r="P520" s="87"/>
      <c r="Q520" s="88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</row>
    <row r="521" customFormat="false" ht="15.75" hidden="false" customHeight="true" outlineLevel="0" collapsed="false">
      <c r="A521" s="83"/>
      <c r="B521" s="84"/>
      <c r="C521" s="85"/>
      <c r="D521" s="86"/>
      <c r="E521" s="15"/>
      <c r="F521" s="15"/>
      <c r="G521" s="15"/>
      <c r="H521" s="15"/>
      <c r="I521" s="15"/>
      <c r="J521" s="15"/>
      <c r="K521" s="15"/>
      <c r="L521" s="15"/>
      <c r="M521" s="15"/>
      <c r="N521" s="87"/>
      <c r="O521" s="87"/>
      <c r="P521" s="87"/>
      <c r="Q521" s="88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</row>
    <row r="522" customFormat="false" ht="15.75" hidden="false" customHeight="true" outlineLevel="0" collapsed="false">
      <c r="A522" s="83"/>
      <c r="B522" s="84"/>
      <c r="C522" s="85"/>
      <c r="D522" s="86"/>
      <c r="E522" s="15"/>
      <c r="F522" s="15"/>
      <c r="G522" s="15"/>
      <c r="H522" s="15"/>
      <c r="I522" s="15"/>
      <c r="J522" s="15"/>
      <c r="K522" s="15"/>
      <c r="L522" s="15"/>
      <c r="M522" s="15"/>
      <c r="N522" s="87"/>
      <c r="O522" s="87"/>
      <c r="P522" s="87"/>
      <c r="Q522" s="88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</row>
    <row r="523" customFormat="false" ht="15.75" hidden="false" customHeight="true" outlineLevel="0" collapsed="false">
      <c r="A523" s="83"/>
      <c r="B523" s="84"/>
      <c r="C523" s="85"/>
      <c r="D523" s="86"/>
      <c r="E523" s="15"/>
      <c r="F523" s="15"/>
      <c r="G523" s="15"/>
      <c r="H523" s="15"/>
      <c r="I523" s="15"/>
      <c r="J523" s="15"/>
      <c r="K523" s="15"/>
      <c r="L523" s="15"/>
      <c r="M523" s="15"/>
      <c r="N523" s="87"/>
      <c r="O523" s="87"/>
      <c r="P523" s="87"/>
      <c r="Q523" s="88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</row>
    <row r="524" customFormat="false" ht="15.75" hidden="false" customHeight="true" outlineLevel="0" collapsed="false">
      <c r="A524" s="83"/>
      <c r="B524" s="84"/>
      <c r="C524" s="85"/>
      <c r="D524" s="86"/>
      <c r="E524" s="15"/>
      <c r="F524" s="15"/>
      <c r="G524" s="15"/>
      <c r="H524" s="15"/>
      <c r="I524" s="15"/>
      <c r="J524" s="15"/>
      <c r="K524" s="15"/>
      <c r="L524" s="15"/>
      <c r="M524" s="15"/>
      <c r="N524" s="87"/>
      <c r="O524" s="87"/>
      <c r="P524" s="87"/>
      <c r="Q524" s="88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A524" s="15"/>
      <c r="BB524" s="15"/>
    </row>
    <row r="525" customFormat="false" ht="15.75" hidden="false" customHeight="true" outlineLevel="0" collapsed="false">
      <c r="A525" s="83"/>
      <c r="B525" s="84"/>
      <c r="C525" s="85"/>
      <c r="D525" s="86"/>
      <c r="E525" s="15"/>
      <c r="F525" s="15"/>
      <c r="G525" s="15"/>
      <c r="H525" s="15"/>
      <c r="I525" s="15"/>
      <c r="J525" s="15"/>
      <c r="K525" s="15"/>
      <c r="L525" s="15"/>
      <c r="M525" s="15"/>
      <c r="N525" s="87"/>
      <c r="O525" s="87"/>
      <c r="P525" s="87"/>
      <c r="Q525" s="88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</row>
    <row r="526" customFormat="false" ht="15.75" hidden="false" customHeight="true" outlineLevel="0" collapsed="false">
      <c r="A526" s="83"/>
      <c r="B526" s="84"/>
      <c r="C526" s="85"/>
      <c r="D526" s="86"/>
      <c r="E526" s="15"/>
      <c r="F526" s="15"/>
      <c r="G526" s="15"/>
      <c r="H526" s="15"/>
      <c r="I526" s="15"/>
      <c r="J526" s="15"/>
      <c r="K526" s="15"/>
      <c r="L526" s="15"/>
      <c r="M526" s="15"/>
      <c r="N526" s="87"/>
      <c r="O526" s="87"/>
      <c r="P526" s="87"/>
      <c r="Q526" s="88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/>
      <c r="AV526" s="15"/>
      <c r="AW526" s="15"/>
      <c r="AX526" s="15"/>
      <c r="AY526" s="15"/>
      <c r="AZ526" s="15"/>
      <c r="BA526" s="15"/>
      <c r="BB526" s="15"/>
    </row>
    <row r="527" customFormat="false" ht="15.75" hidden="false" customHeight="true" outlineLevel="0" collapsed="false">
      <c r="A527" s="83"/>
      <c r="B527" s="84"/>
      <c r="C527" s="85"/>
      <c r="D527" s="86"/>
      <c r="E527" s="15"/>
      <c r="F527" s="15"/>
      <c r="G527" s="15"/>
      <c r="H527" s="15"/>
      <c r="I527" s="15"/>
      <c r="J527" s="15"/>
      <c r="K527" s="15"/>
      <c r="L527" s="15"/>
      <c r="M527" s="15"/>
      <c r="N527" s="87"/>
      <c r="O527" s="87"/>
      <c r="P527" s="87"/>
      <c r="Q527" s="88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</row>
    <row r="528" customFormat="false" ht="15.75" hidden="false" customHeight="true" outlineLevel="0" collapsed="false">
      <c r="A528" s="83"/>
      <c r="B528" s="84"/>
      <c r="C528" s="85"/>
      <c r="D528" s="86"/>
      <c r="E528" s="15"/>
      <c r="F528" s="15"/>
      <c r="G528" s="15"/>
      <c r="H528" s="15"/>
      <c r="I528" s="15"/>
      <c r="J528" s="15"/>
      <c r="K528" s="15"/>
      <c r="L528" s="15"/>
      <c r="M528" s="15"/>
      <c r="N528" s="87"/>
      <c r="O528" s="87"/>
      <c r="P528" s="87"/>
      <c r="Q528" s="88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</row>
    <row r="529" customFormat="false" ht="15.75" hidden="false" customHeight="true" outlineLevel="0" collapsed="false">
      <c r="A529" s="83"/>
      <c r="B529" s="84"/>
      <c r="C529" s="85"/>
      <c r="D529" s="86"/>
      <c r="E529" s="15"/>
      <c r="F529" s="15"/>
      <c r="G529" s="15"/>
      <c r="H529" s="15"/>
      <c r="I529" s="15"/>
      <c r="J529" s="15"/>
      <c r="K529" s="15"/>
      <c r="L529" s="15"/>
      <c r="M529" s="15"/>
      <c r="N529" s="87"/>
      <c r="O529" s="87"/>
      <c r="P529" s="87"/>
      <c r="Q529" s="88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</row>
    <row r="530" customFormat="false" ht="15.75" hidden="false" customHeight="true" outlineLevel="0" collapsed="false">
      <c r="A530" s="83"/>
      <c r="B530" s="84"/>
      <c r="C530" s="85"/>
      <c r="D530" s="86"/>
      <c r="E530" s="15"/>
      <c r="F530" s="15"/>
      <c r="G530" s="15"/>
      <c r="H530" s="15"/>
      <c r="I530" s="15"/>
      <c r="J530" s="15"/>
      <c r="K530" s="15"/>
      <c r="L530" s="15"/>
      <c r="M530" s="15"/>
      <c r="N530" s="87"/>
      <c r="O530" s="87"/>
      <c r="P530" s="87"/>
      <c r="Q530" s="88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</row>
    <row r="531" customFormat="false" ht="15.75" hidden="false" customHeight="true" outlineLevel="0" collapsed="false">
      <c r="A531" s="83"/>
      <c r="B531" s="84"/>
      <c r="C531" s="85"/>
      <c r="D531" s="86"/>
      <c r="E531" s="15"/>
      <c r="F531" s="15"/>
      <c r="G531" s="15"/>
      <c r="H531" s="15"/>
      <c r="I531" s="15"/>
      <c r="J531" s="15"/>
      <c r="K531" s="15"/>
      <c r="L531" s="15"/>
      <c r="M531" s="15"/>
      <c r="N531" s="87"/>
      <c r="O531" s="87"/>
      <c r="P531" s="87"/>
      <c r="Q531" s="88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</row>
    <row r="532" customFormat="false" ht="15.75" hidden="false" customHeight="true" outlineLevel="0" collapsed="false">
      <c r="A532" s="83"/>
      <c r="B532" s="84"/>
      <c r="C532" s="85"/>
      <c r="D532" s="86"/>
      <c r="E532" s="15"/>
      <c r="F532" s="15"/>
      <c r="G532" s="15"/>
      <c r="H532" s="15"/>
      <c r="I532" s="15"/>
      <c r="J532" s="15"/>
      <c r="K532" s="15"/>
      <c r="L532" s="15"/>
      <c r="M532" s="15"/>
      <c r="N532" s="87"/>
      <c r="O532" s="87"/>
      <c r="P532" s="87"/>
      <c r="Q532" s="88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W532" s="15"/>
      <c r="AX532" s="15"/>
      <c r="AY532" s="15"/>
      <c r="AZ532" s="15"/>
      <c r="BA532" s="15"/>
      <c r="BB532" s="15"/>
    </row>
    <row r="533" customFormat="false" ht="15.75" hidden="false" customHeight="true" outlineLevel="0" collapsed="false">
      <c r="A533" s="83"/>
      <c r="B533" s="84"/>
      <c r="C533" s="85"/>
      <c r="D533" s="86"/>
      <c r="E533" s="15"/>
      <c r="F533" s="15"/>
      <c r="G533" s="15"/>
      <c r="H533" s="15"/>
      <c r="I533" s="15"/>
      <c r="J533" s="15"/>
      <c r="K533" s="15"/>
      <c r="L533" s="15"/>
      <c r="M533" s="15"/>
      <c r="N533" s="87"/>
      <c r="O533" s="87"/>
      <c r="P533" s="87"/>
      <c r="Q533" s="88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</row>
    <row r="534" customFormat="false" ht="15.75" hidden="false" customHeight="true" outlineLevel="0" collapsed="false">
      <c r="A534" s="83"/>
      <c r="B534" s="84"/>
      <c r="C534" s="85"/>
      <c r="D534" s="86"/>
      <c r="E534" s="15"/>
      <c r="F534" s="15"/>
      <c r="G534" s="15"/>
      <c r="H534" s="15"/>
      <c r="I534" s="15"/>
      <c r="J534" s="15"/>
      <c r="K534" s="15"/>
      <c r="L534" s="15"/>
      <c r="M534" s="15"/>
      <c r="N534" s="87"/>
      <c r="O534" s="87"/>
      <c r="P534" s="87"/>
      <c r="Q534" s="88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</row>
    <row r="535" customFormat="false" ht="15.75" hidden="false" customHeight="true" outlineLevel="0" collapsed="false">
      <c r="A535" s="83"/>
      <c r="B535" s="84"/>
      <c r="C535" s="85"/>
      <c r="D535" s="86"/>
      <c r="E535" s="15"/>
      <c r="F535" s="15"/>
      <c r="G535" s="15"/>
      <c r="H535" s="15"/>
      <c r="I535" s="15"/>
      <c r="J535" s="15"/>
      <c r="K535" s="15"/>
      <c r="L535" s="15"/>
      <c r="M535" s="15"/>
      <c r="N535" s="87"/>
      <c r="O535" s="87"/>
      <c r="P535" s="87"/>
      <c r="Q535" s="88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</row>
    <row r="536" customFormat="false" ht="15.75" hidden="false" customHeight="true" outlineLevel="0" collapsed="false">
      <c r="A536" s="83"/>
      <c r="B536" s="84"/>
      <c r="C536" s="85"/>
      <c r="D536" s="86"/>
      <c r="E536" s="15"/>
      <c r="F536" s="15"/>
      <c r="G536" s="15"/>
      <c r="H536" s="15"/>
      <c r="I536" s="15"/>
      <c r="J536" s="15"/>
      <c r="K536" s="15"/>
      <c r="L536" s="15"/>
      <c r="M536" s="15"/>
      <c r="N536" s="87"/>
      <c r="O536" s="87"/>
      <c r="P536" s="87"/>
      <c r="Q536" s="88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</row>
    <row r="537" customFormat="false" ht="15.75" hidden="false" customHeight="true" outlineLevel="0" collapsed="false">
      <c r="A537" s="83"/>
      <c r="B537" s="84"/>
      <c r="C537" s="85"/>
      <c r="D537" s="86"/>
      <c r="E537" s="15"/>
      <c r="F537" s="15"/>
      <c r="G537" s="15"/>
      <c r="H537" s="15"/>
      <c r="I537" s="15"/>
      <c r="J537" s="15"/>
      <c r="K537" s="15"/>
      <c r="L537" s="15"/>
      <c r="M537" s="15"/>
      <c r="N537" s="87"/>
      <c r="O537" s="87"/>
      <c r="P537" s="87"/>
      <c r="Q537" s="88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</row>
    <row r="538" customFormat="false" ht="15.75" hidden="false" customHeight="true" outlineLevel="0" collapsed="false">
      <c r="A538" s="83"/>
      <c r="B538" s="84"/>
      <c r="C538" s="85"/>
      <c r="D538" s="86"/>
      <c r="E538" s="15"/>
      <c r="F538" s="15"/>
      <c r="G538" s="15"/>
      <c r="H538" s="15"/>
      <c r="I538" s="15"/>
      <c r="J538" s="15"/>
      <c r="K538" s="15"/>
      <c r="L538" s="15"/>
      <c r="M538" s="15"/>
      <c r="N538" s="87"/>
      <c r="O538" s="87"/>
      <c r="P538" s="87"/>
      <c r="Q538" s="88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  <c r="BA538" s="15"/>
      <c r="BB538" s="15"/>
    </row>
    <row r="539" customFormat="false" ht="15.75" hidden="false" customHeight="true" outlineLevel="0" collapsed="false">
      <c r="A539" s="83"/>
      <c r="B539" s="84"/>
      <c r="C539" s="85"/>
      <c r="D539" s="86"/>
      <c r="E539" s="15"/>
      <c r="F539" s="15"/>
      <c r="G539" s="15"/>
      <c r="H539" s="15"/>
      <c r="I539" s="15"/>
      <c r="J539" s="15"/>
      <c r="K539" s="15"/>
      <c r="L539" s="15"/>
      <c r="M539" s="15"/>
      <c r="N539" s="87"/>
      <c r="O539" s="87"/>
      <c r="P539" s="87"/>
      <c r="Q539" s="88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</row>
    <row r="540" customFormat="false" ht="15.75" hidden="false" customHeight="true" outlineLevel="0" collapsed="false">
      <c r="A540" s="83"/>
      <c r="B540" s="84"/>
      <c r="C540" s="85"/>
      <c r="D540" s="86"/>
      <c r="E540" s="15"/>
      <c r="F540" s="15"/>
      <c r="G540" s="15"/>
      <c r="H540" s="15"/>
      <c r="I540" s="15"/>
      <c r="J540" s="15"/>
      <c r="K540" s="15"/>
      <c r="L540" s="15"/>
      <c r="M540" s="15"/>
      <c r="N540" s="87"/>
      <c r="O540" s="87"/>
      <c r="P540" s="87"/>
      <c r="Q540" s="88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</row>
    <row r="541" customFormat="false" ht="15.75" hidden="false" customHeight="true" outlineLevel="0" collapsed="false">
      <c r="A541" s="83"/>
      <c r="B541" s="84"/>
      <c r="C541" s="85"/>
      <c r="D541" s="86"/>
      <c r="E541" s="15"/>
      <c r="F541" s="15"/>
      <c r="G541" s="15"/>
      <c r="H541" s="15"/>
      <c r="I541" s="15"/>
      <c r="J541" s="15"/>
      <c r="K541" s="15"/>
      <c r="L541" s="15"/>
      <c r="M541" s="15"/>
      <c r="N541" s="87"/>
      <c r="O541" s="87"/>
      <c r="P541" s="87"/>
      <c r="Q541" s="88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</row>
    <row r="542" customFormat="false" ht="15.75" hidden="false" customHeight="true" outlineLevel="0" collapsed="false">
      <c r="A542" s="83"/>
      <c r="B542" s="84"/>
      <c r="C542" s="85"/>
      <c r="D542" s="86"/>
      <c r="E542" s="15"/>
      <c r="F542" s="15"/>
      <c r="G542" s="15"/>
      <c r="H542" s="15"/>
      <c r="I542" s="15"/>
      <c r="J542" s="15"/>
      <c r="K542" s="15"/>
      <c r="L542" s="15"/>
      <c r="M542" s="15"/>
      <c r="N542" s="87"/>
      <c r="O542" s="87"/>
      <c r="P542" s="87"/>
      <c r="Q542" s="88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  <c r="AU542" s="15"/>
      <c r="AV542" s="15"/>
      <c r="AW542" s="15"/>
      <c r="AX542" s="15"/>
      <c r="AY542" s="15"/>
      <c r="AZ542" s="15"/>
      <c r="BA542" s="15"/>
      <c r="BB542" s="15"/>
    </row>
    <row r="543" customFormat="false" ht="15.75" hidden="false" customHeight="true" outlineLevel="0" collapsed="false">
      <c r="A543" s="83"/>
      <c r="B543" s="84"/>
      <c r="C543" s="85"/>
      <c r="D543" s="86"/>
      <c r="E543" s="15"/>
      <c r="F543" s="15"/>
      <c r="G543" s="15"/>
      <c r="H543" s="15"/>
      <c r="I543" s="15"/>
      <c r="J543" s="15"/>
      <c r="K543" s="15"/>
      <c r="L543" s="15"/>
      <c r="M543" s="15"/>
      <c r="N543" s="87"/>
      <c r="O543" s="87"/>
      <c r="P543" s="87"/>
      <c r="Q543" s="88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</row>
    <row r="544" customFormat="false" ht="15.75" hidden="false" customHeight="true" outlineLevel="0" collapsed="false">
      <c r="A544" s="83"/>
      <c r="B544" s="84"/>
      <c r="C544" s="85"/>
      <c r="D544" s="86"/>
      <c r="E544" s="15"/>
      <c r="F544" s="15"/>
      <c r="G544" s="15"/>
      <c r="H544" s="15"/>
      <c r="I544" s="15"/>
      <c r="J544" s="15"/>
      <c r="K544" s="15"/>
      <c r="L544" s="15"/>
      <c r="M544" s="15"/>
      <c r="N544" s="87"/>
      <c r="O544" s="87"/>
      <c r="P544" s="87"/>
      <c r="Q544" s="88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</row>
    <row r="545" customFormat="false" ht="15.75" hidden="false" customHeight="true" outlineLevel="0" collapsed="false">
      <c r="A545" s="83"/>
      <c r="B545" s="84"/>
      <c r="C545" s="85"/>
      <c r="D545" s="86"/>
      <c r="E545" s="15"/>
      <c r="F545" s="15"/>
      <c r="G545" s="15"/>
      <c r="H545" s="15"/>
      <c r="I545" s="15"/>
      <c r="J545" s="15"/>
      <c r="K545" s="15"/>
      <c r="L545" s="15"/>
      <c r="M545" s="15"/>
      <c r="N545" s="87"/>
      <c r="O545" s="87"/>
      <c r="P545" s="87"/>
      <c r="Q545" s="88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</row>
    <row r="546" customFormat="false" ht="15.75" hidden="false" customHeight="true" outlineLevel="0" collapsed="false">
      <c r="A546" s="83"/>
      <c r="B546" s="84"/>
      <c r="C546" s="85"/>
      <c r="D546" s="86"/>
      <c r="E546" s="15"/>
      <c r="F546" s="15"/>
      <c r="G546" s="15"/>
      <c r="H546" s="15"/>
      <c r="I546" s="15"/>
      <c r="J546" s="15"/>
      <c r="K546" s="15"/>
      <c r="L546" s="15"/>
      <c r="M546" s="15"/>
      <c r="N546" s="87"/>
      <c r="O546" s="87"/>
      <c r="P546" s="87"/>
      <c r="Q546" s="88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</row>
    <row r="547" customFormat="false" ht="15.75" hidden="false" customHeight="true" outlineLevel="0" collapsed="false">
      <c r="A547" s="83"/>
      <c r="B547" s="84"/>
      <c r="C547" s="85"/>
      <c r="D547" s="86"/>
      <c r="E547" s="15"/>
      <c r="F547" s="15"/>
      <c r="G547" s="15"/>
      <c r="H547" s="15"/>
      <c r="I547" s="15"/>
      <c r="J547" s="15"/>
      <c r="K547" s="15"/>
      <c r="L547" s="15"/>
      <c r="M547" s="15"/>
      <c r="N547" s="87"/>
      <c r="O547" s="87"/>
      <c r="P547" s="87"/>
      <c r="Q547" s="88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</row>
    <row r="548" customFormat="false" ht="15.75" hidden="false" customHeight="true" outlineLevel="0" collapsed="false">
      <c r="A548" s="83"/>
      <c r="B548" s="84"/>
      <c r="C548" s="85"/>
      <c r="D548" s="86"/>
      <c r="E548" s="15"/>
      <c r="F548" s="15"/>
      <c r="G548" s="15"/>
      <c r="H548" s="15"/>
      <c r="I548" s="15"/>
      <c r="J548" s="15"/>
      <c r="K548" s="15"/>
      <c r="L548" s="15"/>
      <c r="M548" s="15"/>
      <c r="N548" s="87"/>
      <c r="O548" s="87"/>
      <c r="P548" s="87"/>
      <c r="Q548" s="88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</row>
    <row r="549" customFormat="false" ht="15.75" hidden="false" customHeight="true" outlineLevel="0" collapsed="false">
      <c r="A549" s="83"/>
      <c r="B549" s="84"/>
      <c r="C549" s="85"/>
      <c r="D549" s="86"/>
      <c r="E549" s="15"/>
      <c r="F549" s="15"/>
      <c r="G549" s="15"/>
      <c r="H549" s="15"/>
      <c r="I549" s="15"/>
      <c r="J549" s="15"/>
      <c r="K549" s="15"/>
      <c r="L549" s="15"/>
      <c r="M549" s="15"/>
      <c r="N549" s="87"/>
      <c r="O549" s="87"/>
      <c r="P549" s="87"/>
      <c r="Q549" s="88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</row>
    <row r="550" customFormat="false" ht="15.75" hidden="false" customHeight="true" outlineLevel="0" collapsed="false">
      <c r="A550" s="83"/>
      <c r="B550" s="84"/>
      <c r="C550" s="85"/>
      <c r="D550" s="86"/>
      <c r="E550" s="15"/>
      <c r="F550" s="15"/>
      <c r="G550" s="15"/>
      <c r="H550" s="15"/>
      <c r="I550" s="15"/>
      <c r="J550" s="15"/>
      <c r="K550" s="15"/>
      <c r="L550" s="15"/>
      <c r="M550" s="15"/>
      <c r="N550" s="87"/>
      <c r="O550" s="87"/>
      <c r="P550" s="87"/>
      <c r="Q550" s="88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  <c r="AU550" s="15"/>
      <c r="AV550" s="15"/>
      <c r="AW550" s="15"/>
      <c r="AX550" s="15"/>
      <c r="AY550" s="15"/>
      <c r="AZ550" s="15"/>
      <c r="BA550" s="15"/>
      <c r="BB550" s="15"/>
    </row>
    <row r="551" customFormat="false" ht="15.75" hidden="false" customHeight="true" outlineLevel="0" collapsed="false">
      <c r="A551" s="83"/>
      <c r="B551" s="84"/>
      <c r="C551" s="85"/>
      <c r="D551" s="86"/>
      <c r="E551" s="15"/>
      <c r="F551" s="15"/>
      <c r="G551" s="15"/>
      <c r="H551" s="15"/>
      <c r="I551" s="15"/>
      <c r="J551" s="15"/>
      <c r="K551" s="15"/>
      <c r="L551" s="15"/>
      <c r="M551" s="15"/>
      <c r="N551" s="87"/>
      <c r="O551" s="87"/>
      <c r="P551" s="87"/>
      <c r="Q551" s="88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</row>
    <row r="552" customFormat="false" ht="15.75" hidden="false" customHeight="true" outlineLevel="0" collapsed="false">
      <c r="A552" s="83"/>
      <c r="B552" s="84"/>
      <c r="C552" s="85"/>
      <c r="D552" s="86"/>
      <c r="E552" s="15"/>
      <c r="F552" s="15"/>
      <c r="G552" s="15"/>
      <c r="H552" s="15"/>
      <c r="I552" s="15"/>
      <c r="J552" s="15"/>
      <c r="K552" s="15"/>
      <c r="L552" s="15"/>
      <c r="M552" s="15"/>
      <c r="N552" s="87"/>
      <c r="O552" s="87"/>
      <c r="P552" s="87"/>
      <c r="Q552" s="88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</row>
    <row r="553" customFormat="false" ht="15.75" hidden="false" customHeight="true" outlineLevel="0" collapsed="false">
      <c r="A553" s="83"/>
      <c r="B553" s="84"/>
      <c r="C553" s="85"/>
      <c r="D553" s="86"/>
      <c r="E553" s="15"/>
      <c r="F553" s="15"/>
      <c r="G553" s="15"/>
      <c r="H553" s="15"/>
      <c r="I553" s="15"/>
      <c r="J553" s="15"/>
      <c r="K553" s="15"/>
      <c r="L553" s="15"/>
      <c r="M553" s="15"/>
      <c r="N553" s="87"/>
      <c r="O553" s="87"/>
      <c r="P553" s="87"/>
      <c r="Q553" s="88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</row>
    <row r="554" customFormat="false" ht="15.75" hidden="false" customHeight="true" outlineLevel="0" collapsed="false">
      <c r="A554" s="83"/>
      <c r="B554" s="84"/>
      <c r="C554" s="85"/>
      <c r="D554" s="86"/>
      <c r="E554" s="15"/>
      <c r="F554" s="15"/>
      <c r="G554" s="15"/>
      <c r="H554" s="15"/>
      <c r="I554" s="15"/>
      <c r="J554" s="15"/>
      <c r="K554" s="15"/>
      <c r="L554" s="15"/>
      <c r="M554" s="15"/>
      <c r="N554" s="87"/>
      <c r="O554" s="87"/>
      <c r="P554" s="87"/>
      <c r="Q554" s="88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A554" s="15"/>
      <c r="BB554" s="15"/>
    </row>
    <row r="555" customFormat="false" ht="15.75" hidden="false" customHeight="true" outlineLevel="0" collapsed="false">
      <c r="A555" s="83"/>
      <c r="B555" s="84"/>
      <c r="C555" s="85"/>
      <c r="D555" s="86"/>
      <c r="E555" s="15"/>
      <c r="F555" s="15"/>
      <c r="G555" s="15"/>
      <c r="H555" s="15"/>
      <c r="I555" s="15"/>
      <c r="J555" s="15"/>
      <c r="K555" s="15"/>
      <c r="L555" s="15"/>
      <c r="M555" s="15"/>
      <c r="N555" s="87"/>
      <c r="O555" s="87"/>
      <c r="P555" s="87"/>
      <c r="Q555" s="88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</row>
    <row r="556" customFormat="false" ht="15.75" hidden="false" customHeight="true" outlineLevel="0" collapsed="false">
      <c r="A556" s="83"/>
      <c r="B556" s="84"/>
      <c r="C556" s="85"/>
      <c r="D556" s="86"/>
      <c r="E556" s="15"/>
      <c r="F556" s="15"/>
      <c r="G556" s="15"/>
      <c r="H556" s="15"/>
      <c r="I556" s="15"/>
      <c r="J556" s="15"/>
      <c r="K556" s="15"/>
      <c r="L556" s="15"/>
      <c r="M556" s="15"/>
      <c r="N556" s="87"/>
      <c r="O556" s="87"/>
      <c r="P556" s="87"/>
      <c r="Q556" s="88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</row>
    <row r="557" customFormat="false" ht="15.75" hidden="false" customHeight="true" outlineLevel="0" collapsed="false">
      <c r="A557" s="83"/>
      <c r="B557" s="84"/>
      <c r="C557" s="85"/>
      <c r="D557" s="86"/>
      <c r="E557" s="15"/>
      <c r="F557" s="15"/>
      <c r="G557" s="15"/>
      <c r="H557" s="15"/>
      <c r="I557" s="15"/>
      <c r="J557" s="15"/>
      <c r="K557" s="15"/>
      <c r="L557" s="15"/>
      <c r="M557" s="15"/>
      <c r="N557" s="87"/>
      <c r="O557" s="87"/>
      <c r="P557" s="87"/>
      <c r="Q557" s="88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</row>
    <row r="558" customFormat="false" ht="15.75" hidden="false" customHeight="true" outlineLevel="0" collapsed="false">
      <c r="A558" s="83"/>
      <c r="B558" s="84"/>
      <c r="C558" s="85"/>
      <c r="D558" s="86"/>
      <c r="E558" s="15"/>
      <c r="F558" s="15"/>
      <c r="G558" s="15"/>
      <c r="H558" s="15"/>
      <c r="I558" s="15"/>
      <c r="J558" s="15"/>
      <c r="K558" s="15"/>
      <c r="L558" s="15"/>
      <c r="M558" s="15"/>
      <c r="N558" s="87"/>
      <c r="O558" s="87"/>
      <c r="P558" s="87"/>
      <c r="Q558" s="88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</row>
    <row r="559" customFormat="false" ht="15.75" hidden="false" customHeight="true" outlineLevel="0" collapsed="false">
      <c r="A559" s="83"/>
      <c r="B559" s="84"/>
      <c r="C559" s="85"/>
      <c r="D559" s="86"/>
      <c r="E559" s="15"/>
      <c r="F559" s="15"/>
      <c r="G559" s="15"/>
      <c r="H559" s="15"/>
      <c r="I559" s="15"/>
      <c r="J559" s="15"/>
      <c r="K559" s="15"/>
      <c r="L559" s="15"/>
      <c r="M559" s="15"/>
      <c r="N559" s="87"/>
      <c r="O559" s="87"/>
      <c r="P559" s="87"/>
      <c r="Q559" s="88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</row>
    <row r="560" customFormat="false" ht="15.75" hidden="false" customHeight="true" outlineLevel="0" collapsed="false">
      <c r="A560" s="83"/>
      <c r="B560" s="84"/>
      <c r="C560" s="85"/>
      <c r="D560" s="86"/>
      <c r="E560" s="15"/>
      <c r="F560" s="15"/>
      <c r="G560" s="15"/>
      <c r="H560" s="15"/>
      <c r="I560" s="15"/>
      <c r="J560" s="15"/>
      <c r="K560" s="15"/>
      <c r="L560" s="15"/>
      <c r="M560" s="15"/>
      <c r="N560" s="87"/>
      <c r="O560" s="87"/>
      <c r="P560" s="87"/>
      <c r="Q560" s="88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</row>
    <row r="561" customFormat="false" ht="15.75" hidden="false" customHeight="true" outlineLevel="0" collapsed="false">
      <c r="A561" s="83"/>
      <c r="B561" s="84"/>
      <c r="C561" s="85"/>
      <c r="D561" s="86"/>
      <c r="E561" s="15"/>
      <c r="F561" s="15"/>
      <c r="G561" s="15"/>
      <c r="H561" s="15"/>
      <c r="I561" s="15"/>
      <c r="J561" s="15"/>
      <c r="K561" s="15"/>
      <c r="L561" s="15"/>
      <c r="M561" s="15"/>
      <c r="N561" s="87"/>
      <c r="O561" s="87"/>
      <c r="P561" s="87"/>
      <c r="Q561" s="88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</row>
    <row r="562" customFormat="false" ht="15.75" hidden="false" customHeight="true" outlineLevel="0" collapsed="false">
      <c r="A562" s="83"/>
      <c r="B562" s="84"/>
      <c r="C562" s="85"/>
      <c r="D562" s="86"/>
      <c r="E562" s="15"/>
      <c r="F562" s="15"/>
      <c r="G562" s="15"/>
      <c r="H562" s="15"/>
      <c r="I562" s="15"/>
      <c r="J562" s="15"/>
      <c r="K562" s="15"/>
      <c r="L562" s="15"/>
      <c r="M562" s="15"/>
      <c r="N562" s="87"/>
      <c r="O562" s="87"/>
      <c r="P562" s="87"/>
      <c r="Q562" s="88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</row>
    <row r="563" customFormat="false" ht="15.75" hidden="false" customHeight="true" outlineLevel="0" collapsed="false">
      <c r="A563" s="83"/>
      <c r="B563" s="84"/>
      <c r="C563" s="85"/>
      <c r="D563" s="86"/>
      <c r="E563" s="15"/>
      <c r="F563" s="15"/>
      <c r="G563" s="15"/>
      <c r="H563" s="15"/>
      <c r="I563" s="15"/>
      <c r="J563" s="15"/>
      <c r="K563" s="15"/>
      <c r="L563" s="15"/>
      <c r="M563" s="15"/>
      <c r="N563" s="87"/>
      <c r="O563" s="87"/>
      <c r="P563" s="87"/>
      <c r="Q563" s="88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</row>
    <row r="564" customFormat="false" ht="15.75" hidden="false" customHeight="true" outlineLevel="0" collapsed="false">
      <c r="A564" s="83"/>
      <c r="B564" s="84"/>
      <c r="C564" s="85"/>
      <c r="D564" s="86"/>
      <c r="E564" s="15"/>
      <c r="F564" s="15"/>
      <c r="G564" s="15"/>
      <c r="H564" s="15"/>
      <c r="I564" s="15"/>
      <c r="J564" s="15"/>
      <c r="K564" s="15"/>
      <c r="L564" s="15"/>
      <c r="M564" s="15"/>
      <c r="N564" s="87"/>
      <c r="O564" s="87"/>
      <c r="P564" s="87"/>
      <c r="Q564" s="88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  <c r="AW564" s="15"/>
      <c r="AX564" s="15"/>
      <c r="AY564" s="15"/>
      <c r="AZ564" s="15"/>
      <c r="BA564" s="15"/>
      <c r="BB564" s="15"/>
    </row>
    <row r="565" customFormat="false" ht="15.75" hidden="false" customHeight="true" outlineLevel="0" collapsed="false">
      <c r="A565" s="83"/>
      <c r="B565" s="84"/>
      <c r="C565" s="85"/>
      <c r="D565" s="86"/>
      <c r="E565" s="15"/>
      <c r="F565" s="15"/>
      <c r="G565" s="15"/>
      <c r="H565" s="15"/>
      <c r="I565" s="15"/>
      <c r="J565" s="15"/>
      <c r="K565" s="15"/>
      <c r="L565" s="15"/>
      <c r="M565" s="15"/>
      <c r="N565" s="87"/>
      <c r="O565" s="87"/>
      <c r="P565" s="87"/>
      <c r="Q565" s="88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</row>
    <row r="566" customFormat="false" ht="15.75" hidden="false" customHeight="true" outlineLevel="0" collapsed="false">
      <c r="A566" s="83"/>
      <c r="B566" s="84"/>
      <c r="C566" s="85"/>
      <c r="D566" s="86"/>
      <c r="E566" s="15"/>
      <c r="F566" s="15"/>
      <c r="G566" s="15"/>
      <c r="H566" s="15"/>
      <c r="I566" s="15"/>
      <c r="J566" s="15"/>
      <c r="K566" s="15"/>
      <c r="L566" s="15"/>
      <c r="M566" s="15"/>
      <c r="N566" s="87"/>
      <c r="O566" s="87"/>
      <c r="P566" s="87"/>
      <c r="Q566" s="88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</row>
    <row r="567" customFormat="false" ht="15.75" hidden="false" customHeight="true" outlineLevel="0" collapsed="false">
      <c r="A567" s="83"/>
      <c r="B567" s="84"/>
      <c r="C567" s="85"/>
      <c r="D567" s="86"/>
      <c r="E567" s="15"/>
      <c r="F567" s="15"/>
      <c r="G567" s="15"/>
      <c r="H567" s="15"/>
      <c r="I567" s="15"/>
      <c r="J567" s="15"/>
      <c r="K567" s="15"/>
      <c r="L567" s="15"/>
      <c r="M567" s="15"/>
      <c r="N567" s="87"/>
      <c r="O567" s="87"/>
      <c r="P567" s="87"/>
      <c r="Q567" s="88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</row>
    <row r="568" customFormat="false" ht="15.75" hidden="false" customHeight="true" outlineLevel="0" collapsed="false">
      <c r="A568" s="83"/>
      <c r="B568" s="84"/>
      <c r="C568" s="85"/>
      <c r="D568" s="86"/>
      <c r="E568" s="15"/>
      <c r="F568" s="15"/>
      <c r="G568" s="15"/>
      <c r="H568" s="15"/>
      <c r="I568" s="15"/>
      <c r="J568" s="15"/>
      <c r="K568" s="15"/>
      <c r="L568" s="15"/>
      <c r="M568" s="15"/>
      <c r="N568" s="87"/>
      <c r="O568" s="87"/>
      <c r="P568" s="87"/>
      <c r="Q568" s="88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</row>
    <row r="569" customFormat="false" ht="15.75" hidden="false" customHeight="true" outlineLevel="0" collapsed="false">
      <c r="A569" s="83"/>
      <c r="B569" s="84"/>
      <c r="C569" s="85"/>
      <c r="D569" s="86"/>
      <c r="E569" s="15"/>
      <c r="F569" s="15"/>
      <c r="G569" s="15"/>
      <c r="H569" s="15"/>
      <c r="I569" s="15"/>
      <c r="J569" s="15"/>
      <c r="K569" s="15"/>
      <c r="L569" s="15"/>
      <c r="M569" s="15"/>
      <c r="N569" s="87"/>
      <c r="O569" s="87"/>
      <c r="P569" s="87"/>
      <c r="Q569" s="88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15"/>
      <c r="AX569" s="15"/>
      <c r="AY569" s="15"/>
      <c r="AZ569" s="15"/>
      <c r="BA569" s="15"/>
      <c r="BB569" s="15"/>
    </row>
    <row r="570" customFormat="false" ht="15.75" hidden="false" customHeight="true" outlineLevel="0" collapsed="false">
      <c r="A570" s="83"/>
      <c r="B570" s="84"/>
      <c r="C570" s="85"/>
      <c r="D570" s="86"/>
      <c r="E570" s="15"/>
      <c r="F570" s="15"/>
      <c r="G570" s="15"/>
      <c r="H570" s="15"/>
      <c r="I570" s="15"/>
      <c r="J570" s="15"/>
      <c r="K570" s="15"/>
      <c r="L570" s="15"/>
      <c r="M570" s="15"/>
      <c r="N570" s="87"/>
      <c r="O570" s="87"/>
      <c r="P570" s="87"/>
      <c r="Q570" s="88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</row>
    <row r="571" customFormat="false" ht="15.75" hidden="false" customHeight="true" outlineLevel="0" collapsed="false">
      <c r="A571" s="83"/>
      <c r="B571" s="84"/>
      <c r="C571" s="85"/>
      <c r="D571" s="86"/>
      <c r="E571" s="15"/>
      <c r="F571" s="15"/>
      <c r="G571" s="15"/>
      <c r="H571" s="15"/>
      <c r="I571" s="15"/>
      <c r="J571" s="15"/>
      <c r="K571" s="15"/>
      <c r="L571" s="15"/>
      <c r="M571" s="15"/>
      <c r="N571" s="87"/>
      <c r="O571" s="87"/>
      <c r="P571" s="87"/>
      <c r="Q571" s="88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</row>
    <row r="572" customFormat="false" ht="15.75" hidden="false" customHeight="true" outlineLevel="0" collapsed="false">
      <c r="A572" s="83"/>
      <c r="B572" s="84"/>
      <c r="C572" s="85"/>
      <c r="D572" s="86"/>
      <c r="E572" s="15"/>
      <c r="F572" s="15"/>
      <c r="G572" s="15"/>
      <c r="H572" s="15"/>
      <c r="I572" s="15"/>
      <c r="J572" s="15"/>
      <c r="K572" s="15"/>
      <c r="L572" s="15"/>
      <c r="M572" s="15"/>
      <c r="N572" s="87"/>
      <c r="O572" s="87"/>
      <c r="P572" s="87"/>
      <c r="Q572" s="88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</row>
    <row r="573" customFormat="false" ht="15.75" hidden="false" customHeight="true" outlineLevel="0" collapsed="false">
      <c r="A573" s="83"/>
      <c r="B573" s="84"/>
      <c r="C573" s="85"/>
      <c r="D573" s="86"/>
      <c r="E573" s="15"/>
      <c r="F573" s="15"/>
      <c r="G573" s="15"/>
      <c r="H573" s="15"/>
      <c r="I573" s="15"/>
      <c r="J573" s="15"/>
      <c r="K573" s="15"/>
      <c r="L573" s="15"/>
      <c r="M573" s="15"/>
      <c r="N573" s="87"/>
      <c r="O573" s="87"/>
      <c r="P573" s="87"/>
      <c r="Q573" s="88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15"/>
      <c r="AW573" s="15"/>
      <c r="AX573" s="15"/>
      <c r="AY573" s="15"/>
      <c r="AZ573" s="15"/>
      <c r="BA573" s="15"/>
      <c r="BB573" s="15"/>
    </row>
    <row r="574" customFormat="false" ht="15.75" hidden="false" customHeight="true" outlineLevel="0" collapsed="false">
      <c r="A574" s="83"/>
      <c r="B574" s="84"/>
      <c r="C574" s="85"/>
      <c r="D574" s="86"/>
      <c r="E574" s="15"/>
      <c r="F574" s="15"/>
      <c r="G574" s="15"/>
      <c r="H574" s="15"/>
      <c r="I574" s="15"/>
      <c r="J574" s="15"/>
      <c r="K574" s="15"/>
      <c r="L574" s="15"/>
      <c r="M574" s="15"/>
      <c r="N574" s="87"/>
      <c r="O574" s="87"/>
      <c r="P574" s="87"/>
      <c r="Q574" s="88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</row>
    <row r="575" customFormat="false" ht="15.75" hidden="false" customHeight="true" outlineLevel="0" collapsed="false">
      <c r="A575" s="83"/>
      <c r="B575" s="84"/>
      <c r="C575" s="85"/>
      <c r="D575" s="86"/>
      <c r="E575" s="15"/>
      <c r="F575" s="15"/>
      <c r="G575" s="15"/>
      <c r="H575" s="15"/>
      <c r="I575" s="15"/>
      <c r="J575" s="15"/>
      <c r="K575" s="15"/>
      <c r="L575" s="15"/>
      <c r="M575" s="15"/>
      <c r="N575" s="87"/>
      <c r="O575" s="87"/>
      <c r="P575" s="87"/>
      <c r="Q575" s="88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</row>
    <row r="576" customFormat="false" ht="15.75" hidden="false" customHeight="true" outlineLevel="0" collapsed="false">
      <c r="A576" s="83"/>
      <c r="B576" s="84"/>
      <c r="C576" s="85"/>
      <c r="D576" s="86"/>
      <c r="E576" s="15"/>
      <c r="F576" s="15"/>
      <c r="G576" s="15"/>
      <c r="H576" s="15"/>
      <c r="I576" s="15"/>
      <c r="J576" s="15"/>
      <c r="K576" s="15"/>
      <c r="L576" s="15"/>
      <c r="M576" s="15"/>
      <c r="N576" s="87"/>
      <c r="O576" s="87"/>
      <c r="P576" s="87"/>
      <c r="Q576" s="88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</row>
    <row r="577" customFormat="false" ht="15.75" hidden="false" customHeight="true" outlineLevel="0" collapsed="false">
      <c r="A577" s="83"/>
      <c r="B577" s="84"/>
      <c r="C577" s="85"/>
      <c r="D577" s="86"/>
      <c r="E577" s="15"/>
      <c r="F577" s="15"/>
      <c r="G577" s="15"/>
      <c r="H577" s="15"/>
      <c r="I577" s="15"/>
      <c r="J577" s="15"/>
      <c r="K577" s="15"/>
      <c r="L577" s="15"/>
      <c r="M577" s="15"/>
      <c r="N577" s="87"/>
      <c r="O577" s="87"/>
      <c r="P577" s="87"/>
      <c r="Q577" s="88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  <c r="AU577" s="15"/>
      <c r="AV577" s="15"/>
      <c r="AW577" s="15"/>
      <c r="AX577" s="15"/>
      <c r="AY577" s="15"/>
      <c r="AZ577" s="15"/>
      <c r="BA577" s="15"/>
      <c r="BB577" s="15"/>
    </row>
    <row r="578" customFormat="false" ht="15.75" hidden="false" customHeight="true" outlineLevel="0" collapsed="false">
      <c r="A578" s="83"/>
      <c r="B578" s="84"/>
      <c r="C578" s="85"/>
      <c r="D578" s="86"/>
      <c r="E578" s="15"/>
      <c r="F578" s="15"/>
      <c r="G578" s="15"/>
      <c r="H578" s="15"/>
      <c r="I578" s="15"/>
      <c r="J578" s="15"/>
      <c r="K578" s="15"/>
      <c r="L578" s="15"/>
      <c r="M578" s="15"/>
      <c r="N578" s="87"/>
      <c r="O578" s="87"/>
      <c r="P578" s="87"/>
      <c r="Q578" s="88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</row>
    <row r="579" customFormat="false" ht="15.75" hidden="false" customHeight="true" outlineLevel="0" collapsed="false">
      <c r="A579" s="83"/>
      <c r="B579" s="84"/>
      <c r="C579" s="85"/>
      <c r="D579" s="86"/>
      <c r="E579" s="15"/>
      <c r="F579" s="15"/>
      <c r="G579" s="15"/>
      <c r="H579" s="15"/>
      <c r="I579" s="15"/>
      <c r="J579" s="15"/>
      <c r="K579" s="15"/>
      <c r="L579" s="15"/>
      <c r="M579" s="15"/>
      <c r="N579" s="87"/>
      <c r="O579" s="87"/>
      <c r="P579" s="87"/>
      <c r="Q579" s="88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</row>
    <row r="580" customFormat="false" ht="15.75" hidden="false" customHeight="true" outlineLevel="0" collapsed="false">
      <c r="A580" s="83"/>
      <c r="B580" s="84"/>
      <c r="C580" s="85"/>
      <c r="D580" s="86"/>
      <c r="E580" s="15"/>
      <c r="F580" s="15"/>
      <c r="G580" s="15"/>
      <c r="H580" s="15"/>
      <c r="I580" s="15"/>
      <c r="J580" s="15"/>
      <c r="K580" s="15"/>
      <c r="L580" s="15"/>
      <c r="M580" s="15"/>
      <c r="N580" s="87"/>
      <c r="O580" s="87"/>
      <c r="P580" s="87"/>
      <c r="Q580" s="88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</row>
    <row r="581" customFormat="false" ht="15.75" hidden="false" customHeight="true" outlineLevel="0" collapsed="false">
      <c r="A581" s="83"/>
      <c r="B581" s="84"/>
      <c r="C581" s="85"/>
      <c r="D581" s="86"/>
      <c r="E581" s="15"/>
      <c r="F581" s="15"/>
      <c r="G581" s="15"/>
      <c r="H581" s="15"/>
      <c r="I581" s="15"/>
      <c r="J581" s="15"/>
      <c r="K581" s="15"/>
      <c r="L581" s="15"/>
      <c r="M581" s="15"/>
      <c r="N581" s="87"/>
      <c r="O581" s="87"/>
      <c r="P581" s="87"/>
      <c r="Q581" s="88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</row>
    <row r="582" customFormat="false" ht="15.75" hidden="false" customHeight="true" outlineLevel="0" collapsed="false">
      <c r="A582" s="83"/>
      <c r="B582" s="84"/>
      <c r="C582" s="85"/>
      <c r="D582" s="86"/>
      <c r="E582" s="15"/>
      <c r="F582" s="15"/>
      <c r="G582" s="15"/>
      <c r="H582" s="15"/>
      <c r="I582" s="15"/>
      <c r="J582" s="15"/>
      <c r="K582" s="15"/>
      <c r="L582" s="15"/>
      <c r="M582" s="15"/>
      <c r="N582" s="87"/>
      <c r="O582" s="87"/>
      <c r="P582" s="87"/>
      <c r="Q582" s="88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W582" s="15"/>
      <c r="AX582" s="15"/>
      <c r="AY582" s="15"/>
      <c r="AZ582" s="15"/>
      <c r="BA582" s="15"/>
      <c r="BB582" s="15"/>
    </row>
    <row r="583" customFormat="false" ht="15.75" hidden="false" customHeight="true" outlineLevel="0" collapsed="false">
      <c r="A583" s="83"/>
      <c r="B583" s="84"/>
      <c r="C583" s="85"/>
      <c r="D583" s="86"/>
      <c r="E583" s="15"/>
      <c r="F583" s="15"/>
      <c r="G583" s="15"/>
      <c r="H583" s="15"/>
      <c r="I583" s="15"/>
      <c r="J583" s="15"/>
      <c r="K583" s="15"/>
      <c r="L583" s="15"/>
      <c r="M583" s="15"/>
      <c r="N583" s="87"/>
      <c r="O583" s="87"/>
      <c r="P583" s="87"/>
      <c r="Q583" s="88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</row>
    <row r="584" customFormat="false" ht="15.75" hidden="false" customHeight="true" outlineLevel="0" collapsed="false">
      <c r="A584" s="83"/>
      <c r="B584" s="84"/>
      <c r="C584" s="85"/>
      <c r="D584" s="86"/>
      <c r="E584" s="15"/>
      <c r="F584" s="15"/>
      <c r="G584" s="15"/>
      <c r="H584" s="15"/>
      <c r="I584" s="15"/>
      <c r="J584" s="15"/>
      <c r="K584" s="15"/>
      <c r="L584" s="15"/>
      <c r="M584" s="15"/>
      <c r="N584" s="87"/>
      <c r="O584" s="87"/>
      <c r="P584" s="87"/>
      <c r="Q584" s="88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</row>
    <row r="585" customFormat="false" ht="15.75" hidden="false" customHeight="true" outlineLevel="0" collapsed="false">
      <c r="A585" s="83"/>
      <c r="B585" s="84"/>
      <c r="C585" s="85"/>
      <c r="D585" s="86"/>
      <c r="E585" s="15"/>
      <c r="F585" s="15"/>
      <c r="G585" s="15"/>
      <c r="H585" s="15"/>
      <c r="I585" s="15"/>
      <c r="J585" s="15"/>
      <c r="K585" s="15"/>
      <c r="L585" s="15"/>
      <c r="M585" s="15"/>
      <c r="N585" s="87"/>
      <c r="O585" s="87"/>
      <c r="P585" s="87"/>
      <c r="Q585" s="88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</row>
    <row r="586" customFormat="false" ht="15.75" hidden="false" customHeight="true" outlineLevel="0" collapsed="false">
      <c r="A586" s="83"/>
      <c r="B586" s="84"/>
      <c r="C586" s="85"/>
      <c r="D586" s="86"/>
      <c r="E586" s="15"/>
      <c r="F586" s="15"/>
      <c r="G586" s="15"/>
      <c r="H586" s="15"/>
      <c r="I586" s="15"/>
      <c r="J586" s="15"/>
      <c r="K586" s="15"/>
      <c r="L586" s="15"/>
      <c r="M586" s="15"/>
      <c r="N586" s="87"/>
      <c r="O586" s="87"/>
      <c r="P586" s="87"/>
      <c r="Q586" s="88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</row>
    <row r="587" customFormat="false" ht="15.75" hidden="false" customHeight="true" outlineLevel="0" collapsed="false">
      <c r="A587" s="83"/>
      <c r="B587" s="84"/>
      <c r="C587" s="85"/>
      <c r="D587" s="86"/>
      <c r="E587" s="15"/>
      <c r="F587" s="15"/>
      <c r="G587" s="15"/>
      <c r="H587" s="15"/>
      <c r="I587" s="15"/>
      <c r="J587" s="15"/>
      <c r="K587" s="15"/>
      <c r="L587" s="15"/>
      <c r="M587" s="15"/>
      <c r="N587" s="87"/>
      <c r="O587" s="87"/>
      <c r="P587" s="87"/>
      <c r="Q587" s="88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</row>
    <row r="588" customFormat="false" ht="15.75" hidden="false" customHeight="true" outlineLevel="0" collapsed="false">
      <c r="A588" s="83"/>
      <c r="B588" s="84"/>
      <c r="C588" s="85"/>
      <c r="D588" s="86"/>
      <c r="E588" s="15"/>
      <c r="F588" s="15"/>
      <c r="G588" s="15"/>
      <c r="H588" s="15"/>
      <c r="I588" s="15"/>
      <c r="J588" s="15"/>
      <c r="K588" s="15"/>
      <c r="L588" s="15"/>
      <c r="M588" s="15"/>
      <c r="N588" s="87"/>
      <c r="O588" s="87"/>
      <c r="P588" s="87"/>
      <c r="Q588" s="88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</row>
    <row r="589" customFormat="false" ht="15.75" hidden="false" customHeight="true" outlineLevel="0" collapsed="false">
      <c r="A589" s="83"/>
      <c r="B589" s="84"/>
      <c r="C589" s="85"/>
      <c r="D589" s="86"/>
      <c r="E589" s="15"/>
      <c r="F589" s="15"/>
      <c r="G589" s="15"/>
      <c r="H589" s="15"/>
      <c r="I589" s="15"/>
      <c r="J589" s="15"/>
      <c r="K589" s="15"/>
      <c r="L589" s="15"/>
      <c r="M589" s="15"/>
      <c r="N589" s="87"/>
      <c r="O589" s="87"/>
      <c r="P589" s="87"/>
      <c r="Q589" s="88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</row>
    <row r="590" customFormat="false" ht="15.75" hidden="false" customHeight="true" outlineLevel="0" collapsed="false">
      <c r="A590" s="83"/>
      <c r="B590" s="84"/>
      <c r="C590" s="85"/>
      <c r="D590" s="86"/>
      <c r="E590" s="15"/>
      <c r="F590" s="15"/>
      <c r="G590" s="15"/>
      <c r="H590" s="15"/>
      <c r="I590" s="15"/>
      <c r="J590" s="15"/>
      <c r="K590" s="15"/>
      <c r="L590" s="15"/>
      <c r="M590" s="15"/>
      <c r="N590" s="87"/>
      <c r="O590" s="87"/>
      <c r="P590" s="87"/>
      <c r="Q590" s="88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</row>
    <row r="591" customFormat="false" ht="15.75" hidden="false" customHeight="true" outlineLevel="0" collapsed="false">
      <c r="A591" s="83"/>
      <c r="B591" s="84"/>
      <c r="C591" s="85"/>
      <c r="D591" s="86"/>
      <c r="E591" s="15"/>
      <c r="F591" s="15"/>
      <c r="G591" s="15"/>
      <c r="H591" s="15"/>
      <c r="I591" s="15"/>
      <c r="J591" s="15"/>
      <c r="K591" s="15"/>
      <c r="L591" s="15"/>
      <c r="M591" s="15"/>
      <c r="N591" s="87"/>
      <c r="O591" s="87"/>
      <c r="P591" s="87"/>
      <c r="Q591" s="88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</row>
    <row r="592" customFormat="false" ht="15.75" hidden="false" customHeight="true" outlineLevel="0" collapsed="false">
      <c r="A592" s="83"/>
      <c r="B592" s="84"/>
      <c r="C592" s="85"/>
      <c r="D592" s="86"/>
      <c r="E592" s="15"/>
      <c r="F592" s="15"/>
      <c r="G592" s="15"/>
      <c r="H592" s="15"/>
      <c r="I592" s="15"/>
      <c r="J592" s="15"/>
      <c r="K592" s="15"/>
      <c r="L592" s="15"/>
      <c r="M592" s="15"/>
      <c r="N592" s="87"/>
      <c r="O592" s="87"/>
      <c r="P592" s="87"/>
      <c r="Q592" s="88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A592" s="15"/>
      <c r="BB592" s="15"/>
    </row>
    <row r="593" customFormat="false" ht="15.75" hidden="false" customHeight="true" outlineLevel="0" collapsed="false">
      <c r="A593" s="83"/>
      <c r="B593" s="84"/>
      <c r="C593" s="85"/>
      <c r="D593" s="86"/>
      <c r="E593" s="15"/>
      <c r="F593" s="15"/>
      <c r="G593" s="15"/>
      <c r="H593" s="15"/>
      <c r="I593" s="15"/>
      <c r="J593" s="15"/>
      <c r="K593" s="15"/>
      <c r="L593" s="15"/>
      <c r="M593" s="15"/>
      <c r="N593" s="87"/>
      <c r="O593" s="87"/>
      <c r="P593" s="87"/>
      <c r="Q593" s="88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</row>
    <row r="594" customFormat="false" ht="15.75" hidden="false" customHeight="true" outlineLevel="0" collapsed="false">
      <c r="A594" s="83"/>
      <c r="B594" s="84"/>
      <c r="C594" s="85"/>
      <c r="D594" s="86"/>
      <c r="E594" s="15"/>
      <c r="F594" s="15"/>
      <c r="G594" s="15"/>
      <c r="H594" s="15"/>
      <c r="I594" s="15"/>
      <c r="J594" s="15"/>
      <c r="K594" s="15"/>
      <c r="L594" s="15"/>
      <c r="M594" s="15"/>
      <c r="N594" s="87"/>
      <c r="O594" s="87"/>
      <c r="P594" s="87"/>
      <c r="Q594" s="88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</row>
    <row r="595" customFormat="false" ht="15.75" hidden="false" customHeight="true" outlineLevel="0" collapsed="false">
      <c r="A595" s="83"/>
      <c r="B595" s="84"/>
      <c r="C595" s="85"/>
      <c r="D595" s="86"/>
      <c r="E595" s="15"/>
      <c r="F595" s="15"/>
      <c r="G595" s="15"/>
      <c r="H595" s="15"/>
      <c r="I595" s="15"/>
      <c r="J595" s="15"/>
      <c r="K595" s="15"/>
      <c r="L595" s="15"/>
      <c r="M595" s="15"/>
      <c r="N595" s="87"/>
      <c r="O595" s="87"/>
      <c r="P595" s="87"/>
      <c r="Q595" s="88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A595" s="15"/>
      <c r="BB595" s="15"/>
    </row>
    <row r="596" customFormat="false" ht="15.75" hidden="false" customHeight="true" outlineLevel="0" collapsed="false">
      <c r="A596" s="83"/>
      <c r="B596" s="84"/>
      <c r="C596" s="85"/>
      <c r="D596" s="86"/>
      <c r="E596" s="15"/>
      <c r="F596" s="15"/>
      <c r="G596" s="15"/>
      <c r="H596" s="15"/>
      <c r="I596" s="15"/>
      <c r="J596" s="15"/>
      <c r="K596" s="15"/>
      <c r="L596" s="15"/>
      <c r="M596" s="15"/>
      <c r="N596" s="87"/>
      <c r="O596" s="87"/>
      <c r="P596" s="87"/>
      <c r="Q596" s="88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W596" s="15"/>
      <c r="AX596" s="15"/>
      <c r="AY596" s="15"/>
      <c r="AZ596" s="15"/>
      <c r="BA596" s="15"/>
      <c r="BB596" s="15"/>
    </row>
    <row r="597" customFormat="false" ht="15.75" hidden="false" customHeight="true" outlineLevel="0" collapsed="false">
      <c r="A597" s="83"/>
      <c r="B597" s="84"/>
      <c r="C597" s="85"/>
      <c r="D597" s="86"/>
      <c r="E597" s="15"/>
      <c r="F597" s="15"/>
      <c r="G597" s="15"/>
      <c r="H597" s="15"/>
      <c r="I597" s="15"/>
      <c r="J597" s="15"/>
      <c r="K597" s="15"/>
      <c r="L597" s="15"/>
      <c r="M597" s="15"/>
      <c r="N597" s="87"/>
      <c r="O597" s="87"/>
      <c r="P597" s="87"/>
      <c r="Q597" s="88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</row>
    <row r="598" customFormat="false" ht="15.75" hidden="false" customHeight="true" outlineLevel="0" collapsed="false">
      <c r="A598" s="83"/>
      <c r="B598" s="84"/>
      <c r="C598" s="85"/>
      <c r="D598" s="86"/>
      <c r="E598" s="15"/>
      <c r="F598" s="15"/>
      <c r="G598" s="15"/>
      <c r="H598" s="15"/>
      <c r="I598" s="15"/>
      <c r="J598" s="15"/>
      <c r="K598" s="15"/>
      <c r="L598" s="15"/>
      <c r="M598" s="15"/>
      <c r="N598" s="87"/>
      <c r="O598" s="87"/>
      <c r="P598" s="87"/>
      <c r="Q598" s="88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</row>
    <row r="599" customFormat="false" ht="15.75" hidden="false" customHeight="true" outlineLevel="0" collapsed="false">
      <c r="A599" s="83"/>
      <c r="B599" s="84"/>
      <c r="C599" s="85"/>
      <c r="D599" s="86"/>
      <c r="E599" s="15"/>
      <c r="F599" s="15"/>
      <c r="G599" s="15"/>
      <c r="H599" s="15"/>
      <c r="I599" s="15"/>
      <c r="J599" s="15"/>
      <c r="K599" s="15"/>
      <c r="L599" s="15"/>
      <c r="M599" s="15"/>
      <c r="N599" s="87"/>
      <c r="O599" s="87"/>
      <c r="P599" s="87"/>
      <c r="Q599" s="88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</row>
    <row r="600" customFormat="false" ht="15.75" hidden="false" customHeight="true" outlineLevel="0" collapsed="false">
      <c r="A600" s="83"/>
      <c r="B600" s="84"/>
      <c r="C600" s="85"/>
      <c r="D600" s="86"/>
      <c r="E600" s="15"/>
      <c r="F600" s="15"/>
      <c r="G600" s="15"/>
      <c r="H600" s="15"/>
      <c r="I600" s="15"/>
      <c r="J600" s="15"/>
      <c r="K600" s="15"/>
      <c r="L600" s="15"/>
      <c r="M600" s="15"/>
      <c r="N600" s="87"/>
      <c r="O600" s="87"/>
      <c r="P600" s="87"/>
      <c r="Q600" s="88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</row>
    <row r="601" customFormat="false" ht="15.75" hidden="false" customHeight="true" outlineLevel="0" collapsed="false">
      <c r="A601" s="83"/>
      <c r="B601" s="84"/>
      <c r="C601" s="85"/>
      <c r="D601" s="86"/>
      <c r="E601" s="15"/>
      <c r="F601" s="15"/>
      <c r="G601" s="15"/>
      <c r="H601" s="15"/>
      <c r="I601" s="15"/>
      <c r="J601" s="15"/>
      <c r="K601" s="15"/>
      <c r="L601" s="15"/>
      <c r="M601" s="15"/>
      <c r="N601" s="87"/>
      <c r="O601" s="87"/>
      <c r="P601" s="87"/>
      <c r="Q601" s="88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</row>
    <row r="602" customFormat="false" ht="15.75" hidden="false" customHeight="true" outlineLevel="0" collapsed="false">
      <c r="A602" s="83"/>
      <c r="B602" s="84"/>
      <c r="C602" s="85"/>
      <c r="D602" s="86"/>
      <c r="E602" s="15"/>
      <c r="F602" s="15"/>
      <c r="G602" s="15"/>
      <c r="H602" s="15"/>
      <c r="I602" s="15"/>
      <c r="J602" s="15"/>
      <c r="K602" s="15"/>
      <c r="L602" s="15"/>
      <c r="M602" s="15"/>
      <c r="N602" s="87"/>
      <c r="O602" s="87"/>
      <c r="P602" s="87"/>
      <c r="Q602" s="88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  <c r="AW602" s="15"/>
      <c r="AX602" s="15"/>
      <c r="AY602" s="15"/>
      <c r="AZ602" s="15"/>
      <c r="BA602" s="15"/>
      <c r="BB602" s="15"/>
    </row>
    <row r="603" customFormat="false" ht="15.75" hidden="false" customHeight="true" outlineLevel="0" collapsed="false">
      <c r="A603" s="83"/>
      <c r="B603" s="84"/>
      <c r="C603" s="85"/>
      <c r="D603" s="86"/>
      <c r="E603" s="15"/>
      <c r="F603" s="15"/>
      <c r="G603" s="15"/>
      <c r="H603" s="15"/>
      <c r="I603" s="15"/>
      <c r="J603" s="15"/>
      <c r="K603" s="15"/>
      <c r="L603" s="15"/>
      <c r="M603" s="15"/>
      <c r="N603" s="87"/>
      <c r="O603" s="87"/>
      <c r="P603" s="87"/>
      <c r="Q603" s="88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</row>
    <row r="604" customFormat="false" ht="15.75" hidden="false" customHeight="true" outlineLevel="0" collapsed="false">
      <c r="A604" s="83"/>
      <c r="B604" s="84"/>
      <c r="C604" s="85"/>
      <c r="D604" s="86"/>
      <c r="E604" s="15"/>
      <c r="F604" s="15"/>
      <c r="G604" s="15"/>
      <c r="H604" s="15"/>
      <c r="I604" s="15"/>
      <c r="J604" s="15"/>
      <c r="K604" s="15"/>
      <c r="L604" s="15"/>
      <c r="M604" s="15"/>
      <c r="N604" s="87"/>
      <c r="O604" s="87"/>
      <c r="P604" s="87"/>
      <c r="Q604" s="88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  <c r="AX604" s="15"/>
      <c r="AY604" s="15"/>
      <c r="AZ604" s="15"/>
      <c r="BA604" s="15"/>
      <c r="BB604" s="15"/>
    </row>
    <row r="605" customFormat="false" ht="15.75" hidden="false" customHeight="true" outlineLevel="0" collapsed="false">
      <c r="A605" s="83"/>
      <c r="B605" s="84"/>
      <c r="C605" s="85"/>
      <c r="D605" s="86"/>
      <c r="E605" s="15"/>
      <c r="F605" s="15"/>
      <c r="G605" s="15"/>
      <c r="H605" s="15"/>
      <c r="I605" s="15"/>
      <c r="J605" s="15"/>
      <c r="K605" s="15"/>
      <c r="L605" s="15"/>
      <c r="M605" s="15"/>
      <c r="N605" s="87"/>
      <c r="O605" s="87"/>
      <c r="P605" s="87"/>
      <c r="Q605" s="88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  <c r="AS605" s="15"/>
      <c r="AT605" s="15"/>
      <c r="AU605" s="15"/>
      <c r="AV605" s="15"/>
      <c r="AW605" s="15"/>
      <c r="AX605" s="15"/>
      <c r="AY605" s="15"/>
      <c r="AZ605" s="15"/>
      <c r="BA605" s="15"/>
      <c r="BB605" s="15"/>
    </row>
    <row r="606" customFormat="false" ht="15.75" hidden="false" customHeight="true" outlineLevel="0" collapsed="false">
      <c r="A606" s="83"/>
      <c r="B606" s="84"/>
      <c r="C606" s="85"/>
      <c r="D606" s="86"/>
      <c r="E606" s="15"/>
      <c r="F606" s="15"/>
      <c r="G606" s="15"/>
      <c r="H606" s="15"/>
      <c r="I606" s="15"/>
      <c r="J606" s="15"/>
      <c r="K606" s="15"/>
      <c r="L606" s="15"/>
      <c r="M606" s="15"/>
      <c r="N606" s="87"/>
      <c r="O606" s="87"/>
      <c r="P606" s="87"/>
      <c r="Q606" s="88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  <c r="AU606" s="15"/>
      <c r="AV606" s="15"/>
      <c r="AW606" s="15"/>
      <c r="AX606" s="15"/>
      <c r="AY606" s="15"/>
      <c r="AZ606" s="15"/>
      <c r="BA606" s="15"/>
      <c r="BB606" s="15"/>
    </row>
    <row r="607" customFormat="false" ht="15.75" hidden="false" customHeight="true" outlineLevel="0" collapsed="false">
      <c r="A607" s="83"/>
      <c r="B607" s="84"/>
      <c r="C607" s="85"/>
      <c r="D607" s="86"/>
      <c r="E607" s="15"/>
      <c r="F607" s="15"/>
      <c r="G607" s="15"/>
      <c r="H607" s="15"/>
      <c r="I607" s="15"/>
      <c r="J607" s="15"/>
      <c r="K607" s="15"/>
      <c r="L607" s="15"/>
      <c r="M607" s="15"/>
      <c r="N607" s="87"/>
      <c r="O607" s="87"/>
      <c r="P607" s="87"/>
      <c r="Q607" s="88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</row>
    <row r="608" customFormat="false" ht="15.75" hidden="false" customHeight="true" outlineLevel="0" collapsed="false">
      <c r="A608" s="83"/>
      <c r="B608" s="84"/>
      <c r="C608" s="85"/>
      <c r="D608" s="86"/>
      <c r="E608" s="15"/>
      <c r="F608" s="15"/>
      <c r="G608" s="15"/>
      <c r="H608" s="15"/>
      <c r="I608" s="15"/>
      <c r="J608" s="15"/>
      <c r="K608" s="15"/>
      <c r="L608" s="15"/>
      <c r="M608" s="15"/>
      <c r="N608" s="87"/>
      <c r="O608" s="87"/>
      <c r="P608" s="87"/>
      <c r="Q608" s="88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W608" s="15"/>
      <c r="AX608" s="15"/>
      <c r="AY608" s="15"/>
      <c r="AZ608" s="15"/>
      <c r="BA608" s="15"/>
      <c r="BB608" s="15"/>
    </row>
    <row r="609" customFormat="false" ht="15.75" hidden="false" customHeight="true" outlineLevel="0" collapsed="false">
      <c r="A609" s="83"/>
      <c r="B609" s="84"/>
      <c r="C609" s="85"/>
      <c r="D609" s="86"/>
      <c r="E609" s="15"/>
      <c r="F609" s="15"/>
      <c r="G609" s="15"/>
      <c r="H609" s="15"/>
      <c r="I609" s="15"/>
      <c r="J609" s="15"/>
      <c r="K609" s="15"/>
      <c r="L609" s="15"/>
      <c r="M609" s="15"/>
      <c r="N609" s="87"/>
      <c r="O609" s="87"/>
      <c r="P609" s="87"/>
      <c r="Q609" s="88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</row>
    <row r="610" customFormat="false" ht="15.75" hidden="false" customHeight="true" outlineLevel="0" collapsed="false">
      <c r="A610" s="83"/>
      <c r="B610" s="84"/>
      <c r="C610" s="85"/>
      <c r="D610" s="86"/>
      <c r="E610" s="15"/>
      <c r="F610" s="15"/>
      <c r="G610" s="15"/>
      <c r="H610" s="15"/>
      <c r="I610" s="15"/>
      <c r="J610" s="15"/>
      <c r="K610" s="15"/>
      <c r="L610" s="15"/>
      <c r="M610" s="15"/>
      <c r="N610" s="87"/>
      <c r="O610" s="87"/>
      <c r="P610" s="87"/>
      <c r="Q610" s="88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  <c r="AU610" s="15"/>
      <c r="AV610" s="15"/>
      <c r="AW610" s="15"/>
      <c r="AX610" s="15"/>
      <c r="AY610" s="15"/>
      <c r="AZ610" s="15"/>
      <c r="BA610" s="15"/>
      <c r="BB610" s="15"/>
    </row>
    <row r="611" customFormat="false" ht="15.75" hidden="false" customHeight="true" outlineLevel="0" collapsed="false">
      <c r="A611" s="83"/>
      <c r="B611" s="84"/>
      <c r="C611" s="85"/>
      <c r="D611" s="86"/>
      <c r="E611" s="15"/>
      <c r="F611" s="15"/>
      <c r="G611" s="15"/>
      <c r="H611" s="15"/>
      <c r="I611" s="15"/>
      <c r="J611" s="15"/>
      <c r="K611" s="15"/>
      <c r="L611" s="15"/>
      <c r="M611" s="15"/>
      <c r="N611" s="87"/>
      <c r="O611" s="87"/>
      <c r="P611" s="87"/>
      <c r="Q611" s="88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</row>
    <row r="612" customFormat="false" ht="15.75" hidden="false" customHeight="true" outlineLevel="0" collapsed="false">
      <c r="A612" s="83"/>
      <c r="B612" s="84"/>
      <c r="C612" s="85"/>
      <c r="D612" s="86"/>
      <c r="E612" s="15"/>
      <c r="F612" s="15"/>
      <c r="G612" s="15"/>
      <c r="H612" s="15"/>
      <c r="I612" s="15"/>
      <c r="J612" s="15"/>
      <c r="K612" s="15"/>
      <c r="L612" s="15"/>
      <c r="M612" s="15"/>
      <c r="N612" s="87"/>
      <c r="O612" s="87"/>
      <c r="P612" s="87"/>
      <c r="Q612" s="88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</row>
    <row r="613" customFormat="false" ht="15.75" hidden="false" customHeight="true" outlineLevel="0" collapsed="false">
      <c r="A613" s="83"/>
      <c r="B613" s="84"/>
      <c r="C613" s="85"/>
      <c r="D613" s="86"/>
      <c r="E613" s="15"/>
      <c r="F613" s="15"/>
      <c r="G613" s="15"/>
      <c r="H613" s="15"/>
      <c r="I613" s="15"/>
      <c r="J613" s="15"/>
      <c r="K613" s="15"/>
      <c r="L613" s="15"/>
      <c r="M613" s="15"/>
      <c r="N613" s="87"/>
      <c r="O613" s="87"/>
      <c r="P613" s="87"/>
      <c r="Q613" s="88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</row>
    <row r="614" customFormat="false" ht="15.75" hidden="false" customHeight="true" outlineLevel="0" collapsed="false">
      <c r="A614" s="83"/>
      <c r="B614" s="84"/>
      <c r="C614" s="85"/>
      <c r="D614" s="86"/>
      <c r="E614" s="15"/>
      <c r="F614" s="15"/>
      <c r="G614" s="15"/>
      <c r="H614" s="15"/>
      <c r="I614" s="15"/>
      <c r="J614" s="15"/>
      <c r="K614" s="15"/>
      <c r="L614" s="15"/>
      <c r="M614" s="15"/>
      <c r="N614" s="87"/>
      <c r="O614" s="87"/>
      <c r="P614" s="87"/>
      <c r="Q614" s="88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</row>
    <row r="615" customFormat="false" ht="15.75" hidden="false" customHeight="true" outlineLevel="0" collapsed="false">
      <c r="A615" s="83"/>
      <c r="B615" s="84"/>
      <c r="C615" s="85"/>
      <c r="D615" s="86"/>
      <c r="E615" s="15"/>
      <c r="F615" s="15"/>
      <c r="G615" s="15"/>
      <c r="H615" s="15"/>
      <c r="I615" s="15"/>
      <c r="J615" s="15"/>
      <c r="K615" s="15"/>
      <c r="L615" s="15"/>
      <c r="M615" s="15"/>
      <c r="N615" s="87"/>
      <c r="O615" s="87"/>
      <c r="P615" s="87"/>
      <c r="Q615" s="88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</row>
    <row r="616" customFormat="false" ht="15.75" hidden="false" customHeight="true" outlineLevel="0" collapsed="false">
      <c r="A616" s="83"/>
      <c r="B616" s="84"/>
      <c r="C616" s="85"/>
      <c r="D616" s="86"/>
      <c r="E616" s="15"/>
      <c r="F616" s="15"/>
      <c r="G616" s="15"/>
      <c r="H616" s="15"/>
      <c r="I616" s="15"/>
      <c r="J616" s="15"/>
      <c r="K616" s="15"/>
      <c r="L616" s="15"/>
      <c r="M616" s="15"/>
      <c r="N616" s="87"/>
      <c r="O616" s="87"/>
      <c r="P616" s="87"/>
      <c r="Q616" s="88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</row>
    <row r="617" customFormat="false" ht="15.75" hidden="false" customHeight="true" outlineLevel="0" collapsed="false">
      <c r="A617" s="83"/>
      <c r="B617" s="84"/>
      <c r="C617" s="85"/>
      <c r="D617" s="86"/>
      <c r="E617" s="15"/>
      <c r="F617" s="15"/>
      <c r="G617" s="15"/>
      <c r="H617" s="15"/>
      <c r="I617" s="15"/>
      <c r="J617" s="15"/>
      <c r="K617" s="15"/>
      <c r="L617" s="15"/>
      <c r="M617" s="15"/>
      <c r="N617" s="87"/>
      <c r="O617" s="87"/>
      <c r="P617" s="87"/>
      <c r="Q617" s="88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  <c r="AW617" s="15"/>
      <c r="AX617" s="15"/>
      <c r="AY617" s="15"/>
      <c r="AZ617" s="15"/>
      <c r="BA617" s="15"/>
      <c r="BB617" s="15"/>
    </row>
    <row r="618" customFormat="false" ht="15.75" hidden="false" customHeight="true" outlineLevel="0" collapsed="false">
      <c r="A618" s="83"/>
      <c r="B618" s="84"/>
      <c r="C618" s="85"/>
      <c r="D618" s="86"/>
      <c r="E618" s="15"/>
      <c r="F618" s="15"/>
      <c r="G618" s="15"/>
      <c r="H618" s="15"/>
      <c r="I618" s="15"/>
      <c r="J618" s="15"/>
      <c r="K618" s="15"/>
      <c r="L618" s="15"/>
      <c r="M618" s="15"/>
      <c r="N618" s="87"/>
      <c r="O618" s="87"/>
      <c r="P618" s="87"/>
      <c r="Q618" s="88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  <c r="AW618" s="15"/>
      <c r="AX618" s="15"/>
      <c r="AY618" s="15"/>
      <c r="AZ618" s="15"/>
      <c r="BA618" s="15"/>
      <c r="BB618" s="15"/>
    </row>
    <row r="619" customFormat="false" ht="15.75" hidden="false" customHeight="true" outlineLevel="0" collapsed="false">
      <c r="A619" s="83"/>
      <c r="B619" s="84"/>
      <c r="C619" s="85"/>
      <c r="D619" s="86"/>
      <c r="E619" s="15"/>
      <c r="F619" s="15"/>
      <c r="G619" s="15"/>
      <c r="H619" s="15"/>
      <c r="I619" s="15"/>
      <c r="J619" s="15"/>
      <c r="K619" s="15"/>
      <c r="L619" s="15"/>
      <c r="M619" s="15"/>
      <c r="N619" s="87"/>
      <c r="O619" s="87"/>
      <c r="P619" s="87"/>
      <c r="Q619" s="88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</row>
    <row r="620" customFormat="false" ht="15.75" hidden="false" customHeight="true" outlineLevel="0" collapsed="false">
      <c r="A620" s="83"/>
      <c r="B620" s="84"/>
      <c r="C620" s="85"/>
      <c r="D620" s="86"/>
      <c r="E620" s="15"/>
      <c r="F620" s="15"/>
      <c r="G620" s="15"/>
      <c r="H620" s="15"/>
      <c r="I620" s="15"/>
      <c r="J620" s="15"/>
      <c r="K620" s="15"/>
      <c r="L620" s="15"/>
      <c r="M620" s="15"/>
      <c r="N620" s="87"/>
      <c r="O620" s="87"/>
      <c r="P620" s="87"/>
      <c r="Q620" s="88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</row>
    <row r="621" customFormat="false" ht="15.75" hidden="false" customHeight="true" outlineLevel="0" collapsed="false">
      <c r="A621" s="83"/>
      <c r="B621" s="84"/>
      <c r="C621" s="85"/>
      <c r="D621" s="86"/>
      <c r="E621" s="15"/>
      <c r="F621" s="15"/>
      <c r="G621" s="15"/>
      <c r="H621" s="15"/>
      <c r="I621" s="15"/>
      <c r="J621" s="15"/>
      <c r="K621" s="15"/>
      <c r="L621" s="15"/>
      <c r="M621" s="15"/>
      <c r="N621" s="87"/>
      <c r="O621" s="87"/>
      <c r="P621" s="87"/>
      <c r="Q621" s="88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</row>
    <row r="622" customFormat="false" ht="15.75" hidden="false" customHeight="true" outlineLevel="0" collapsed="false">
      <c r="A622" s="83"/>
      <c r="B622" s="84"/>
      <c r="C622" s="85"/>
      <c r="D622" s="86"/>
      <c r="E622" s="15"/>
      <c r="F622" s="15"/>
      <c r="G622" s="15"/>
      <c r="H622" s="15"/>
      <c r="I622" s="15"/>
      <c r="J622" s="15"/>
      <c r="K622" s="15"/>
      <c r="L622" s="15"/>
      <c r="M622" s="15"/>
      <c r="N622" s="87"/>
      <c r="O622" s="87"/>
      <c r="P622" s="87"/>
      <c r="Q622" s="88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</row>
    <row r="623" customFormat="false" ht="15.75" hidden="false" customHeight="true" outlineLevel="0" collapsed="false">
      <c r="A623" s="83"/>
      <c r="B623" s="84"/>
      <c r="C623" s="85"/>
      <c r="D623" s="86"/>
      <c r="E623" s="15"/>
      <c r="F623" s="15"/>
      <c r="G623" s="15"/>
      <c r="H623" s="15"/>
      <c r="I623" s="15"/>
      <c r="J623" s="15"/>
      <c r="K623" s="15"/>
      <c r="L623" s="15"/>
      <c r="M623" s="15"/>
      <c r="N623" s="87"/>
      <c r="O623" s="87"/>
      <c r="P623" s="87"/>
      <c r="Q623" s="88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  <c r="AS623" s="15"/>
      <c r="AT623" s="15"/>
      <c r="AU623" s="15"/>
      <c r="AV623" s="15"/>
      <c r="AW623" s="15"/>
      <c r="AX623" s="15"/>
      <c r="AY623" s="15"/>
      <c r="AZ623" s="15"/>
      <c r="BA623" s="15"/>
      <c r="BB623" s="15"/>
    </row>
    <row r="624" customFormat="false" ht="15.75" hidden="false" customHeight="true" outlineLevel="0" collapsed="false">
      <c r="A624" s="83"/>
      <c r="B624" s="84"/>
      <c r="C624" s="85"/>
      <c r="D624" s="86"/>
      <c r="E624" s="15"/>
      <c r="F624" s="15"/>
      <c r="G624" s="15"/>
      <c r="H624" s="15"/>
      <c r="I624" s="15"/>
      <c r="J624" s="15"/>
      <c r="K624" s="15"/>
      <c r="L624" s="15"/>
      <c r="M624" s="15"/>
      <c r="N624" s="87"/>
      <c r="O624" s="87"/>
      <c r="P624" s="87"/>
      <c r="Q624" s="88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  <c r="AW624" s="15"/>
      <c r="AX624" s="15"/>
      <c r="AY624" s="15"/>
      <c r="AZ624" s="15"/>
      <c r="BA624" s="15"/>
      <c r="BB624" s="15"/>
    </row>
    <row r="625" customFormat="false" ht="15.75" hidden="false" customHeight="true" outlineLevel="0" collapsed="false">
      <c r="A625" s="83"/>
      <c r="B625" s="84"/>
      <c r="C625" s="85"/>
      <c r="D625" s="86"/>
      <c r="E625" s="15"/>
      <c r="F625" s="15"/>
      <c r="G625" s="15"/>
      <c r="H625" s="15"/>
      <c r="I625" s="15"/>
      <c r="J625" s="15"/>
      <c r="K625" s="15"/>
      <c r="L625" s="15"/>
      <c r="M625" s="15"/>
      <c r="N625" s="87"/>
      <c r="O625" s="87"/>
      <c r="P625" s="87"/>
      <c r="Q625" s="88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</row>
    <row r="626" customFormat="false" ht="15.75" hidden="false" customHeight="true" outlineLevel="0" collapsed="false">
      <c r="A626" s="83"/>
      <c r="B626" s="84"/>
      <c r="C626" s="85"/>
      <c r="D626" s="86"/>
      <c r="E626" s="15"/>
      <c r="F626" s="15"/>
      <c r="G626" s="15"/>
      <c r="H626" s="15"/>
      <c r="I626" s="15"/>
      <c r="J626" s="15"/>
      <c r="K626" s="15"/>
      <c r="L626" s="15"/>
      <c r="M626" s="15"/>
      <c r="N626" s="87"/>
      <c r="O626" s="87"/>
      <c r="P626" s="87"/>
      <c r="Q626" s="88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</row>
    <row r="627" customFormat="false" ht="15.75" hidden="false" customHeight="true" outlineLevel="0" collapsed="false">
      <c r="A627" s="83"/>
      <c r="B627" s="84"/>
      <c r="C627" s="85"/>
      <c r="D627" s="86"/>
      <c r="E627" s="15"/>
      <c r="F627" s="15"/>
      <c r="G627" s="15"/>
      <c r="H627" s="15"/>
      <c r="I627" s="15"/>
      <c r="J627" s="15"/>
      <c r="K627" s="15"/>
      <c r="L627" s="15"/>
      <c r="M627" s="15"/>
      <c r="N627" s="87"/>
      <c r="O627" s="87"/>
      <c r="P627" s="87"/>
      <c r="Q627" s="88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  <c r="AU627" s="15"/>
      <c r="AV627" s="15"/>
      <c r="AW627" s="15"/>
      <c r="AX627" s="15"/>
      <c r="AY627" s="15"/>
      <c r="AZ627" s="15"/>
      <c r="BA627" s="15"/>
      <c r="BB627" s="15"/>
    </row>
    <row r="628" customFormat="false" ht="15.75" hidden="false" customHeight="true" outlineLevel="0" collapsed="false">
      <c r="A628" s="83"/>
      <c r="B628" s="84"/>
      <c r="C628" s="85"/>
      <c r="D628" s="86"/>
      <c r="E628" s="15"/>
      <c r="F628" s="15"/>
      <c r="G628" s="15"/>
      <c r="H628" s="15"/>
      <c r="I628" s="15"/>
      <c r="J628" s="15"/>
      <c r="K628" s="15"/>
      <c r="L628" s="15"/>
      <c r="M628" s="15"/>
      <c r="N628" s="87"/>
      <c r="O628" s="87"/>
      <c r="P628" s="87"/>
      <c r="Q628" s="88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</row>
    <row r="629" customFormat="false" ht="15.75" hidden="false" customHeight="true" outlineLevel="0" collapsed="false">
      <c r="A629" s="83"/>
      <c r="B629" s="84"/>
      <c r="C629" s="85"/>
      <c r="D629" s="86"/>
      <c r="E629" s="15"/>
      <c r="F629" s="15"/>
      <c r="G629" s="15"/>
      <c r="H629" s="15"/>
      <c r="I629" s="15"/>
      <c r="J629" s="15"/>
      <c r="K629" s="15"/>
      <c r="L629" s="15"/>
      <c r="M629" s="15"/>
      <c r="N629" s="87"/>
      <c r="O629" s="87"/>
      <c r="P629" s="87"/>
      <c r="Q629" s="88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</row>
    <row r="630" customFormat="false" ht="15.75" hidden="false" customHeight="true" outlineLevel="0" collapsed="false">
      <c r="A630" s="83"/>
      <c r="B630" s="84"/>
      <c r="C630" s="85"/>
      <c r="D630" s="86"/>
      <c r="E630" s="15"/>
      <c r="F630" s="15"/>
      <c r="G630" s="15"/>
      <c r="H630" s="15"/>
      <c r="I630" s="15"/>
      <c r="J630" s="15"/>
      <c r="K630" s="15"/>
      <c r="L630" s="15"/>
      <c r="M630" s="15"/>
      <c r="N630" s="87"/>
      <c r="O630" s="87"/>
      <c r="P630" s="87"/>
      <c r="Q630" s="88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</row>
    <row r="631" customFormat="false" ht="15.75" hidden="false" customHeight="true" outlineLevel="0" collapsed="false">
      <c r="A631" s="83"/>
      <c r="B631" s="84"/>
      <c r="C631" s="85"/>
      <c r="D631" s="86"/>
      <c r="E631" s="15"/>
      <c r="F631" s="15"/>
      <c r="G631" s="15"/>
      <c r="H631" s="15"/>
      <c r="I631" s="15"/>
      <c r="J631" s="15"/>
      <c r="K631" s="15"/>
      <c r="L631" s="15"/>
      <c r="M631" s="15"/>
      <c r="N631" s="87"/>
      <c r="O631" s="87"/>
      <c r="P631" s="87"/>
      <c r="Q631" s="88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</row>
    <row r="632" customFormat="false" ht="15.75" hidden="false" customHeight="true" outlineLevel="0" collapsed="false">
      <c r="A632" s="83"/>
      <c r="B632" s="84"/>
      <c r="C632" s="85"/>
      <c r="D632" s="86"/>
      <c r="E632" s="15"/>
      <c r="F632" s="15"/>
      <c r="G632" s="15"/>
      <c r="H632" s="15"/>
      <c r="I632" s="15"/>
      <c r="J632" s="15"/>
      <c r="K632" s="15"/>
      <c r="L632" s="15"/>
      <c r="M632" s="15"/>
      <c r="N632" s="87"/>
      <c r="O632" s="87"/>
      <c r="P632" s="87"/>
      <c r="Q632" s="88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  <c r="AW632" s="15"/>
      <c r="AX632" s="15"/>
      <c r="AY632" s="15"/>
      <c r="AZ632" s="15"/>
      <c r="BA632" s="15"/>
      <c r="BB632" s="15"/>
    </row>
    <row r="633" customFormat="false" ht="15.75" hidden="false" customHeight="true" outlineLevel="0" collapsed="false">
      <c r="A633" s="83"/>
      <c r="B633" s="84"/>
      <c r="C633" s="85"/>
      <c r="D633" s="86"/>
      <c r="E633" s="15"/>
      <c r="F633" s="15"/>
      <c r="G633" s="15"/>
      <c r="H633" s="15"/>
      <c r="I633" s="15"/>
      <c r="J633" s="15"/>
      <c r="K633" s="15"/>
      <c r="L633" s="15"/>
      <c r="M633" s="15"/>
      <c r="N633" s="87"/>
      <c r="O633" s="87"/>
      <c r="P633" s="87"/>
      <c r="Q633" s="88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</row>
    <row r="634" customFormat="false" ht="15.75" hidden="false" customHeight="true" outlineLevel="0" collapsed="false">
      <c r="A634" s="83"/>
      <c r="B634" s="84"/>
      <c r="C634" s="85"/>
      <c r="D634" s="86"/>
      <c r="E634" s="15"/>
      <c r="F634" s="15"/>
      <c r="G634" s="15"/>
      <c r="H634" s="15"/>
      <c r="I634" s="15"/>
      <c r="J634" s="15"/>
      <c r="K634" s="15"/>
      <c r="L634" s="15"/>
      <c r="M634" s="15"/>
      <c r="N634" s="87"/>
      <c r="O634" s="87"/>
      <c r="P634" s="87"/>
      <c r="Q634" s="88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</row>
    <row r="635" customFormat="false" ht="15.75" hidden="false" customHeight="true" outlineLevel="0" collapsed="false">
      <c r="A635" s="83"/>
      <c r="B635" s="84"/>
      <c r="C635" s="85"/>
      <c r="D635" s="86"/>
      <c r="E635" s="15"/>
      <c r="F635" s="15"/>
      <c r="G635" s="15"/>
      <c r="H635" s="15"/>
      <c r="I635" s="15"/>
      <c r="J635" s="15"/>
      <c r="K635" s="15"/>
      <c r="L635" s="15"/>
      <c r="M635" s="15"/>
      <c r="N635" s="87"/>
      <c r="O635" s="87"/>
      <c r="P635" s="87"/>
      <c r="Q635" s="88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</row>
    <row r="636" customFormat="false" ht="15.75" hidden="false" customHeight="true" outlineLevel="0" collapsed="false">
      <c r="A636" s="83"/>
      <c r="B636" s="84"/>
      <c r="C636" s="85"/>
      <c r="D636" s="86"/>
      <c r="E636" s="15"/>
      <c r="F636" s="15"/>
      <c r="G636" s="15"/>
      <c r="H636" s="15"/>
      <c r="I636" s="15"/>
      <c r="J636" s="15"/>
      <c r="K636" s="15"/>
      <c r="L636" s="15"/>
      <c r="M636" s="15"/>
      <c r="N636" s="87"/>
      <c r="O636" s="87"/>
      <c r="P636" s="87"/>
      <c r="Q636" s="88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</row>
    <row r="637" customFormat="false" ht="15.75" hidden="false" customHeight="true" outlineLevel="0" collapsed="false">
      <c r="A637" s="83"/>
      <c r="B637" s="84"/>
      <c r="C637" s="85"/>
      <c r="D637" s="86"/>
      <c r="E637" s="15"/>
      <c r="F637" s="15"/>
      <c r="G637" s="15"/>
      <c r="H637" s="15"/>
      <c r="I637" s="15"/>
      <c r="J637" s="15"/>
      <c r="K637" s="15"/>
      <c r="L637" s="15"/>
      <c r="M637" s="15"/>
      <c r="N637" s="87"/>
      <c r="O637" s="87"/>
      <c r="P637" s="87"/>
      <c r="Q637" s="88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</row>
    <row r="638" customFormat="false" ht="15.75" hidden="false" customHeight="true" outlineLevel="0" collapsed="false">
      <c r="A638" s="83"/>
      <c r="B638" s="84"/>
      <c r="C638" s="85"/>
      <c r="D638" s="86"/>
      <c r="E638" s="15"/>
      <c r="F638" s="15"/>
      <c r="G638" s="15"/>
      <c r="H638" s="15"/>
      <c r="I638" s="15"/>
      <c r="J638" s="15"/>
      <c r="K638" s="15"/>
      <c r="L638" s="15"/>
      <c r="M638" s="15"/>
      <c r="N638" s="87"/>
      <c r="O638" s="87"/>
      <c r="P638" s="87"/>
      <c r="Q638" s="88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</row>
    <row r="639" customFormat="false" ht="15.75" hidden="false" customHeight="true" outlineLevel="0" collapsed="false">
      <c r="A639" s="83"/>
      <c r="B639" s="84"/>
      <c r="C639" s="85"/>
      <c r="D639" s="86"/>
      <c r="E639" s="15"/>
      <c r="F639" s="15"/>
      <c r="G639" s="15"/>
      <c r="H639" s="15"/>
      <c r="I639" s="15"/>
      <c r="J639" s="15"/>
      <c r="K639" s="15"/>
      <c r="L639" s="15"/>
      <c r="M639" s="15"/>
      <c r="N639" s="87"/>
      <c r="O639" s="87"/>
      <c r="P639" s="87"/>
      <c r="Q639" s="88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5"/>
      <c r="BA639" s="15"/>
      <c r="BB639" s="15"/>
    </row>
    <row r="640" customFormat="false" ht="15.75" hidden="false" customHeight="true" outlineLevel="0" collapsed="false">
      <c r="A640" s="83"/>
      <c r="B640" s="84"/>
      <c r="C640" s="85"/>
      <c r="D640" s="86"/>
      <c r="E640" s="15"/>
      <c r="F640" s="15"/>
      <c r="G640" s="15"/>
      <c r="H640" s="15"/>
      <c r="I640" s="15"/>
      <c r="J640" s="15"/>
      <c r="K640" s="15"/>
      <c r="L640" s="15"/>
      <c r="M640" s="15"/>
      <c r="N640" s="87"/>
      <c r="O640" s="87"/>
      <c r="P640" s="87"/>
      <c r="Q640" s="88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</row>
    <row r="641" customFormat="false" ht="15.75" hidden="false" customHeight="true" outlineLevel="0" collapsed="false">
      <c r="A641" s="83"/>
      <c r="B641" s="84"/>
      <c r="C641" s="85"/>
      <c r="D641" s="86"/>
      <c r="E641" s="15"/>
      <c r="F641" s="15"/>
      <c r="G641" s="15"/>
      <c r="H641" s="15"/>
      <c r="I641" s="15"/>
      <c r="J641" s="15"/>
      <c r="K641" s="15"/>
      <c r="L641" s="15"/>
      <c r="M641" s="15"/>
      <c r="N641" s="87"/>
      <c r="O641" s="87"/>
      <c r="P641" s="87"/>
      <c r="Q641" s="88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</row>
    <row r="642" customFormat="false" ht="15.75" hidden="false" customHeight="true" outlineLevel="0" collapsed="false">
      <c r="A642" s="83"/>
      <c r="B642" s="84"/>
      <c r="C642" s="85"/>
      <c r="D642" s="86"/>
      <c r="E642" s="15"/>
      <c r="F642" s="15"/>
      <c r="G642" s="15"/>
      <c r="H642" s="15"/>
      <c r="I642" s="15"/>
      <c r="J642" s="15"/>
      <c r="K642" s="15"/>
      <c r="L642" s="15"/>
      <c r="M642" s="15"/>
      <c r="N642" s="87"/>
      <c r="O642" s="87"/>
      <c r="P642" s="87"/>
      <c r="Q642" s="88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</row>
    <row r="643" customFormat="false" ht="15.75" hidden="false" customHeight="true" outlineLevel="0" collapsed="false">
      <c r="A643" s="83"/>
      <c r="B643" s="84"/>
      <c r="C643" s="85"/>
      <c r="D643" s="86"/>
      <c r="E643" s="15"/>
      <c r="F643" s="15"/>
      <c r="G643" s="15"/>
      <c r="H643" s="15"/>
      <c r="I643" s="15"/>
      <c r="J643" s="15"/>
      <c r="K643" s="15"/>
      <c r="L643" s="15"/>
      <c r="M643" s="15"/>
      <c r="N643" s="87"/>
      <c r="O643" s="87"/>
      <c r="P643" s="87"/>
      <c r="Q643" s="88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  <c r="BA643" s="15"/>
      <c r="BB643" s="15"/>
    </row>
    <row r="644" customFormat="false" ht="15.75" hidden="false" customHeight="true" outlineLevel="0" collapsed="false">
      <c r="A644" s="83"/>
      <c r="B644" s="84"/>
      <c r="C644" s="85"/>
      <c r="D644" s="86"/>
      <c r="E644" s="15"/>
      <c r="F644" s="15"/>
      <c r="G644" s="15"/>
      <c r="H644" s="15"/>
      <c r="I644" s="15"/>
      <c r="J644" s="15"/>
      <c r="K644" s="15"/>
      <c r="L644" s="15"/>
      <c r="M644" s="15"/>
      <c r="N644" s="87"/>
      <c r="O644" s="87"/>
      <c r="P644" s="87"/>
      <c r="Q644" s="88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  <c r="AW644" s="15"/>
      <c r="AX644" s="15"/>
      <c r="AY644" s="15"/>
      <c r="AZ644" s="15"/>
      <c r="BA644" s="15"/>
      <c r="BB644" s="15"/>
    </row>
    <row r="645" customFormat="false" ht="15.75" hidden="false" customHeight="true" outlineLevel="0" collapsed="false">
      <c r="A645" s="83"/>
      <c r="B645" s="84"/>
      <c r="C645" s="85"/>
      <c r="D645" s="86"/>
      <c r="E645" s="15"/>
      <c r="F645" s="15"/>
      <c r="G645" s="15"/>
      <c r="H645" s="15"/>
      <c r="I645" s="15"/>
      <c r="J645" s="15"/>
      <c r="K645" s="15"/>
      <c r="L645" s="15"/>
      <c r="M645" s="15"/>
      <c r="N645" s="87"/>
      <c r="O645" s="87"/>
      <c r="P645" s="87"/>
      <c r="Q645" s="88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</row>
    <row r="646" customFormat="false" ht="15.75" hidden="false" customHeight="true" outlineLevel="0" collapsed="false">
      <c r="A646" s="83"/>
      <c r="B646" s="84"/>
      <c r="C646" s="85"/>
      <c r="D646" s="86"/>
      <c r="E646" s="15"/>
      <c r="F646" s="15"/>
      <c r="G646" s="15"/>
      <c r="H646" s="15"/>
      <c r="I646" s="15"/>
      <c r="J646" s="15"/>
      <c r="K646" s="15"/>
      <c r="L646" s="15"/>
      <c r="M646" s="15"/>
      <c r="N646" s="87"/>
      <c r="O646" s="87"/>
      <c r="P646" s="87"/>
      <c r="Q646" s="88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</row>
    <row r="647" customFormat="false" ht="15.75" hidden="false" customHeight="true" outlineLevel="0" collapsed="false">
      <c r="A647" s="83"/>
      <c r="B647" s="84"/>
      <c r="C647" s="85"/>
      <c r="D647" s="86"/>
      <c r="E647" s="15"/>
      <c r="F647" s="15"/>
      <c r="G647" s="15"/>
      <c r="H647" s="15"/>
      <c r="I647" s="15"/>
      <c r="J647" s="15"/>
      <c r="K647" s="15"/>
      <c r="L647" s="15"/>
      <c r="M647" s="15"/>
      <c r="N647" s="87"/>
      <c r="O647" s="87"/>
      <c r="P647" s="87"/>
      <c r="Q647" s="88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</row>
    <row r="648" customFormat="false" ht="15.75" hidden="false" customHeight="true" outlineLevel="0" collapsed="false">
      <c r="A648" s="83"/>
      <c r="B648" s="84"/>
      <c r="C648" s="85"/>
      <c r="D648" s="86"/>
      <c r="E648" s="15"/>
      <c r="F648" s="15"/>
      <c r="G648" s="15"/>
      <c r="H648" s="15"/>
      <c r="I648" s="15"/>
      <c r="J648" s="15"/>
      <c r="K648" s="15"/>
      <c r="L648" s="15"/>
      <c r="M648" s="15"/>
      <c r="N648" s="87"/>
      <c r="O648" s="87"/>
      <c r="P648" s="87"/>
      <c r="Q648" s="88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  <c r="AU648" s="15"/>
      <c r="AV648" s="15"/>
      <c r="AW648" s="15"/>
      <c r="AX648" s="15"/>
      <c r="AY648" s="15"/>
      <c r="AZ648" s="15"/>
      <c r="BA648" s="15"/>
      <c r="BB648" s="15"/>
    </row>
    <row r="649" customFormat="false" ht="15.75" hidden="false" customHeight="true" outlineLevel="0" collapsed="false">
      <c r="A649" s="83"/>
      <c r="B649" s="84"/>
      <c r="C649" s="85"/>
      <c r="D649" s="86"/>
      <c r="E649" s="15"/>
      <c r="F649" s="15"/>
      <c r="G649" s="15"/>
      <c r="H649" s="15"/>
      <c r="I649" s="15"/>
      <c r="J649" s="15"/>
      <c r="K649" s="15"/>
      <c r="L649" s="15"/>
      <c r="M649" s="15"/>
      <c r="N649" s="87"/>
      <c r="O649" s="87"/>
      <c r="P649" s="87"/>
      <c r="Q649" s="88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  <c r="AW649" s="15"/>
      <c r="AX649" s="15"/>
      <c r="AY649" s="15"/>
      <c r="AZ649" s="15"/>
      <c r="BA649" s="15"/>
      <c r="BB649" s="15"/>
    </row>
    <row r="650" customFormat="false" ht="15.75" hidden="false" customHeight="true" outlineLevel="0" collapsed="false">
      <c r="A650" s="83"/>
      <c r="B650" s="84"/>
      <c r="C650" s="85"/>
      <c r="D650" s="86"/>
      <c r="E650" s="15"/>
      <c r="F650" s="15"/>
      <c r="G650" s="15"/>
      <c r="H650" s="15"/>
      <c r="I650" s="15"/>
      <c r="J650" s="15"/>
      <c r="K650" s="15"/>
      <c r="L650" s="15"/>
      <c r="M650" s="15"/>
      <c r="N650" s="87"/>
      <c r="O650" s="87"/>
      <c r="P650" s="87"/>
      <c r="Q650" s="88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A650" s="15"/>
      <c r="BB650" s="15"/>
    </row>
    <row r="651" customFormat="false" ht="15.75" hidden="false" customHeight="true" outlineLevel="0" collapsed="false">
      <c r="A651" s="83"/>
      <c r="B651" s="84"/>
      <c r="C651" s="85"/>
      <c r="D651" s="86"/>
      <c r="E651" s="15"/>
      <c r="F651" s="15"/>
      <c r="G651" s="15"/>
      <c r="H651" s="15"/>
      <c r="I651" s="15"/>
      <c r="J651" s="15"/>
      <c r="K651" s="15"/>
      <c r="L651" s="15"/>
      <c r="M651" s="15"/>
      <c r="N651" s="87"/>
      <c r="O651" s="87"/>
      <c r="P651" s="87"/>
      <c r="Q651" s="88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</row>
    <row r="652" customFormat="false" ht="15.75" hidden="false" customHeight="true" outlineLevel="0" collapsed="false">
      <c r="A652" s="83"/>
      <c r="B652" s="84"/>
      <c r="C652" s="85"/>
      <c r="D652" s="86"/>
      <c r="E652" s="15"/>
      <c r="F652" s="15"/>
      <c r="G652" s="15"/>
      <c r="H652" s="15"/>
      <c r="I652" s="15"/>
      <c r="J652" s="15"/>
      <c r="K652" s="15"/>
      <c r="L652" s="15"/>
      <c r="M652" s="15"/>
      <c r="N652" s="87"/>
      <c r="O652" s="87"/>
      <c r="P652" s="87"/>
      <c r="Q652" s="88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A652" s="15"/>
      <c r="BB652" s="15"/>
    </row>
    <row r="653" customFormat="false" ht="15.75" hidden="false" customHeight="true" outlineLevel="0" collapsed="false">
      <c r="A653" s="83"/>
      <c r="B653" s="84"/>
      <c r="C653" s="85"/>
      <c r="D653" s="86"/>
      <c r="E653" s="15"/>
      <c r="F653" s="15"/>
      <c r="G653" s="15"/>
      <c r="H653" s="15"/>
      <c r="I653" s="15"/>
      <c r="J653" s="15"/>
      <c r="K653" s="15"/>
      <c r="L653" s="15"/>
      <c r="M653" s="15"/>
      <c r="N653" s="87"/>
      <c r="O653" s="87"/>
      <c r="P653" s="87"/>
      <c r="Q653" s="88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  <c r="BA653" s="15"/>
      <c r="BB653" s="15"/>
    </row>
    <row r="654" customFormat="false" ht="15.75" hidden="false" customHeight="true" outlineLevel="0" collapsed="false">
      <c r="A654" s="83"/>
      <c r="B654" s="84"/>
      <c r="C654" s="85"/>
      <c r="D654" s="86"/>
      <c r="E654" s="15"/>
      <c r="F654" s="15"/>
      <c r="G654" s="15"/>
      <c r="H654" s="15"/>
      <c r="I654" s="15"/>
      <c r="J654" s="15"/>
      <c r="K654" s="15"/>
      <c r="L654" s="15"/>
      <c r="M654" s="15"/>
      <c r="N654" s="87"/>
      <c r="O654" s="87"/>
      <c r="P654" s="87"/>
      <c r="Q654" s="88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  <c r="AW654" s="15"/>
      <c r="AX654" s="15"/>
      <c r="AY654" s="15"/>
      <c r="AZ654" s="15"/>
      <c r="BA654" s="15"/>
      <c r="BB654" s="15"/>
    </row>
    <row r="655" customFormat="false" ht="15.75" hidden="false" customHeight="true" outlineLevel="0" collapsed="false">
      <c r="A655" s="83"/>
      <c r="B655" s="84"/>
      <c r="C655" s="85"/>
      <c r="D655" s="86"/>
      <c r="E655" s="15"/>
      <c r="F655" s="15"/>
      <c r="G655" s="15"/>
      <c r="H655" s="15"/>
      <c r="I655" s="15"/>
      <c r="J655" s="15"/>
      <c r="K655" s="15"/>
      <c r="L655" s="15"/>
      <c r="M655" s="15"/>
      <c r="N655" s="87"/>
      <c r="O655" s="87"/>
      <c r="P655" s="87"/>
      <c r="Q655" s="88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</row>
    <row r="656" customFormat="false" ht="15.75" hidden="false" customHeight="true" outlineLevel="0" collapsed="false">
      <c r="A656" s="83"/>
      <c r="B656" s="84"/>
      <c r="C656" s="85"/>
      <c r="D656" s="86"/>
      <c r="E656" s="15"/>
      <c r="F656" s="15"/>
      <c r="G656" s="15"/>
      <c r="H656" s="15"/>
      <c r="I656" s="15"/>
      <c r="J656" s="15"/>
      <c r="K656" s="15"/>
      <c r="L656" s="15"/>
      <c r="M656" s="15"/>
      <c r="N656" s="87"/>
      <c r="O656" s="87"/>
      <c r="P656" s="87"/>
      <c r="Q656" s="88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</row>
    <row r="657" customFormat="false" ht="15.75" hidden="false" customHeight="true" outlineLevel="0" collapsed="false">
      <c r="A657" s="83"/>
      <c r="B657" s="84"/>
      <c r="C657" s="85"/>
      <c r="D657" s="86"/>
      <c r="E657" s="15"/>
      <c r="F657" s="15"/>
      <c r="G657" s="15"/>
      <c r="H657" s="15"/>
      <c r="I657" s="15"/>
      <c r="J657" s="15"/>
      <c r="K657" s="15"/>
      <c r="L657" s="15"/>
      <c r="M657" s="15"/>
      <c r="N657" s="87"/>
      <c r="O657" s="87"/>
      <c r="P657" s="87"/>
      <c r="Q657" s="88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</row>
    <row r="658" customFormat="false" ht="15.75" hidden="false" customHeight="true" outlineLevel="0" collapsed="false">
      <c r="A658" s="83"/>
      <c r="B658" s="84"/>
      <c r="C658" s="85"/>
      <c r="D658" s="86"/>
      <c r="E658" s="15"/>
      <c r="F658" s="15"/>
      <c r="G658" s="15"/>
      <c r="H658" s="15"/>
      <c r="I658" s="15"/>
      <c r="J658" s="15"/>
      <c r="K658" s="15"/>
      <c r="L658" s="15"/>
      <c r="M658" s="15"/>
      <c r="N658" s="87"/>
      <c r="O658" s="87"/>
      <c r="P658" s="87"/>
      <c r="Q658" s="88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S658" s="15"/>
      <c r="AT658" s="15"/>
      <c r="AU658" s="15"/>
      <c r="AV658" s="15"/>
      <c r="AW658" s="15"/>
      <c r="AX658" s="15"/>
      <c r="AY658" s="15"/>
      <c r="AZ658" s="15"/>
      <c r="BA658" s="15"/>
      <c r="BB658" s="15"/>
    </row>
    <row r="659" customFormat="false" ht="15.75" hidden="false" customHeight="true" outlineLevel="0" collapsed="false">
      <c r="A659" s="83"/>
      <c r="B659" s="84"/>
      <c r="C659" s="85"/>
      <c r="D659" s="86"/>
      <c r="E659" s="15"/>
      <c r="F659" s="15"/>
      <c r="G659" s="15"/>
      <c r="H659" s="15"/>
      <c r="I659" s="15"/>
      <c r="J659" s="15"/>
      <c r="K659" s="15"/>
      <c r="L659" s="15"/>
      <c r="M659" s="15"/>
      <c r="N659" s="87"/>
      <c r="O659" s="87"/>
      <c r="P659" s="87"/>
      <c r="Q659" s="88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  <c r="AU659" s="15"/>
      <c r="AV659" s="15"/>
      <c r="AW659" s="15"/>
      <c r="AX659" s="15"/>
      <c r="AY659" s="15"/>
      <c r="AZ659" s="15"/>
      <c r="BA659" s="15"/>
      <c r="BB659" s="15"/>
    </row>
    <row r="660" customFormat="false" ht="15.75" hidden="false" customHeight="true" outlineLevel="0" collapsed="false">
      <c r="A660" s="83"/>
      <c r="B660" s="84"/>
      <c r="C660" s="85"/>
      <c r="D660" s="86"/>
      <c r="E660" s="15"/>
      <c r="F660" s="15"/>
      <c r="G660" s="15"/>
      <c r="H660" s="15"/>
      <c r="I660" s="15"/>
      <c r="J660" s="15"/>
      <c r="K660" s="15"/>
      <c r="L660" s="15"/>
      <c r="M660" s="15"/>
      <c r="N660" s="87"/>
      <c r="O660" s="87"/>
      <c r="P660" s="87"/>
      <c r="Q660" s="88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  <c r="BA660" s="15"/>
      <c r="BB660" s="15"/>
    </row>
    <row r="661" customFormat="false" ht="15.75" hidden="false" customHeight="true" outlineLevel="0" collapsed="false">
      <c r="A661" s="83"/>
      <c r="B661" s="84"/>
      <c r="C661" s="85"/>
      <c r="D661" s="86"/>
      <c r="E661" s="15"/>
      <c r="F661" s="15"/>
      <c r="G661" s="15"/>
      <c r="H661" s="15"/>
      <c r="I661" s="15"/>
      <c r="J661" s="15"/>
      <c r="K661" s="15"/>
      <c r="L661" s="15"/>
      <c r="M661" s="15"/>
      <c r="N661" s="87"/>
      <c r="O661" s="87"/>
      <c r="P661" s="87"/>
      <c r="Q661" s="88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W661" s="15"/>
      <c r="AX661" s="15"/>
      <c r="AY661" s="15"/>
      <c r="AZ661" s="15"/>
      <c r="BA661" s="15"/>
      <c r="BB661" s="15"/>
    </row>
    <row r="662" customFormat="false" ht="15.75" hidden="false" customHeight="true" outlineLevel="0" collapsed="false">
      <c r="A662" s="83"/>
      <c r="B662" s="84"/>
      <c r="C662" s="85"/>
      <c r="D662" s="86"/>
      <c r="E662" s="15"/>
      <c r="F662" s="15"/>
      <c r="G662" s="15"/>
      <c r="H662" s="15"/>
      <c r="I662" s="15"/>
      <c r="J662" s="15"/>
      <c r="K662" s="15"/>
      <c r="L662" s="15"/>
      <c r="M662" s="15"/>
      <c r="N662" s="87"/>
      <c r="O662" s="87"/>
      <c r="P662" s="87"/>
      <c r="Q662" s="88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  <c r="AU662" s="15"/>
      <c r="AV662" s="15"/>
      <c r="AW662" s="15"/>
      <c r="AX662" s="15"/>
      <c r="AY662" s="15"/>
      <c r="AZ662" s="15"/>
      <c r="BA662" s="15"/>
      <c r="BB662" s="15"/>
    </row>
    <row r="663" customFormat="false" ht="15.75" hidden="false" customHeight="true" outlineLevel="0" collapsed="false">
      <c r="A663" s="83"/>
      <c r="B663" s="84"/>
      <c r="C663" s="85"/>
      <c r="D663" s="86"/>
      <c r="E663" s="15"/>
      <c r="F663" s="15"/>
      <c r="G663" s="15"/>
      <c r="H663" s="15"/>
      <c r="I663" s="15"/>
      <c r="J663" s="15"/>
      <c r="K663" s="15"/>
      <c r="L663" s="15"/>
      <c r="M663" s="15"/>
      <c r="N663" s="87"/>
      <c r="O663" s="87"/>
      <c r="P663" s="87"/>
      <c r="Q663" s="88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  <c r="AW663" s="15"/>
      <c r="AX663" s="15"/>
      <c r="AY663" s="15"/>
      <c r="AZ663" s="15"/>
      <c r="BA663" s="15"/>
      <c r="BB663" s="15"/>
    </row>
    <row r="664" customFormat="false" ht="15.75" hidden="false" customHeight="true" outlineLevel="0" collapsed="false">
      <c r="A664" s="83"/>
      <c r="B664" s="84"/>
      <c r="C664" s="85"/>
      <c r="D664" s="86"/>
      <c r="E664" s="15"/>
      <c r="F664" s="15"/>
      <c r="G664" s="15"/>
      <c r="H664" s="15"/>
      <c r="I664" s="15"/>
      <c r="J664" s="15"/>
      <c r="K664" s="15"/>
      <c r="L664" s="15"/>
      <c r="M664" s="15"/>
      <c r="N664" s="87"/>
      <c r="O664" s="87"/>
      <c r="P664" s="87"/>
      <c r="Q664" s="88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  <c r="AN664" s="15"/>
      <c r="AO664" s="15"/>
      <c r="AP664" s="15"/>
      <c r="AQ664" s="15"/>
      <c r="AR664" s="15"/>
      <c r="AS664" s="15"/>
      <c r="AT664" s="15"/>
      <c r="AU664" s="15"/>
      <c r="AV664" s="15"/>
      <c r="AW664" s="15"/>
      <c r="AX664" s="15"/>
      <c r="AY664" s="15"/>
      <c r="AZ664" s="15"/>
      <c r="BA664" s="15"/>
      <c r="BB664" s="15"/>
    </row>
    <row r="665" customFormat="false" ht="15.75" hidden="false" customHeight="true" outlineLevel="0" collapsed="false">
      <c r="A665" s="83"/>
      <c r="B665" s="84"/>
      <c r="C665" s="85"/>
      <c r="D665" s="86"/>
      <c r="E665" s="15"/>
      <c r="F665" s="15"/>
      <c r="G665" s="15"/>
      <c r="H665" s="15"/>
      <c r="I665" s="15"/>
      <c r="J665" s="15"/>
      <c r="K665" s="15"/>
      <c r="L665" s="15"/>
      <c r="M665" s="15"/>
      <c r="N665" s="87"/>
      <c r="O665" s="87"/>
      <c r="P665" s="87"/>
      <c r="Q665" s="88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  <c r="AU665" s="15"/>
      <c r="AV665" s="15"/>
      <c r="AW665" s="15"/>
      <c r="AX665" s="15"/>
      <c r="AY665" s="15"/>
      <c r="AZ665" s="15"/>
      <c r="BA665" s="15"/>
      <c r="BB665" s="15"/>
    </row>
    <row r="666" customFormat="false" ht="15.75" hidden="false" customHeight="true" outlineLevel="0" collapsed="false">
      <c r="A666" s="83"/>
      <c r="B666" s="84"/>
      <c r="C666" s="85"/>
      <c r="D666" s="86"/>
      <c r="E666" s="15"/>
      <c r="F666" s="15"/>
      <c r="G666" s="15"/>
      <c r="H666" s="15"/>
      <c r="I666" s="15"/>
      <c r="J666" s="15"/>
      <c r="K666" s="15"/>
      <c r="L666" s="15"/>
      <c r="M666" s="15"/>
      <c r="N666" s="87"/>
      <c r="O666" s="87"/>
      <c r="P666" s="87"/>
      <c r="Q666" s="88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  <c r="AU666" s="15"/>
      <c r="AV666" s="15"/>
      <c r="AW666" s="15"/>
      <c r="AX666" s="15"/>
      <c r="AY666" s="15"/>
      <c r="AZ666" s="15"/>
      <c r="BA666" s="15"/>
      <c r="BB666" s="15"/>
    </row>
    <row r="667" customFormat="false" ht="15.75" hidden="false" customHeight="true" outlineLevel="0" collapsed="false">
      <c r="A667" s="83"/>
      <c r="B667" s="84"/>
      <c r="C667" s="85"/>
      <c r="D667" s="86"/>
      <c r="E667" s="15"/>
      <c r="F667" s="15"/>
      <c r="G667" s="15"/>
      <c r="H667" s="15"/>
      <c r="I667" s="15"/>
      <c r="J667" s="15"/>
      <c r="K667" s="15"/>
      <c r="L667" s="15"/>
      <c r="M667" s="15"/>
      <c r="N667" s="87"/>
      <c r="O667" s="87"/>
      <c r="P667" s="87"/>
      <c r="Q667" s="88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  <c r="AS667" s="15"/>
      <c r="AT667" s="15"/>
      <c r="AU667" s="15"/>
      <c r="AV667" s="15"/>
      <c r="AW667" s="15"/>
      <c r="AX667" s="15"/>
      <c r="AY667" s="15"/>
      <c r="AZ667" s="15"/>
      <c r="BA667" s="15"/>
      <c r="BB667" s="15"/>
    </row>
    <row r="668" customFormat="false" ht="15.75" hidden="false" customHeight="true" outlineLevel="0" collapsed="false">
      <c r="A668" s="83"/>
      <c r="B668" s="84"/>
      <c r="C668" s="85"/>
      <c r="D668" s="86"/>
      <c r="E668" s="15"/>
      <c r="F668" s="15"/>
      <c r="G668" s="15"/>
      <c r="H668" s="15"/>
      <c r="I668" s="15"/>
      <c r="J668" s="15"/>
      <c r="K668" s="15"/>
      <c r="L668" s="15"/>
      <c r="M668" s="15"/>
      <c r="N668" s="87"/>
      <c r="O668" s="87"/>
      <c r="P668" s="87"/>
      <c r="Q668" s="88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  <c r="AN668" s="15"/>
      <c r="AO668" s="15"/>
      <c r="AP668" s="15"/>
      <c r="AQ668" s="15"/>
      <c r="AR668" s="15"/>
      <c r="AS668" s="15"/>
      <c r="AT668" s="15"/>
      <c r="AU668" s="15"/>
      <c r="AV668" s="15"/>
      <c r="AW668" s="15"/>
      <c r="AX668" s="15"/>
      <c r="AY668" s="15"/>
      <c r="AZ668" s="15"/>
      <c r="BA668" s="15"/>
      <c r="BB668" s="15"/>
    </row>
    <row r="669" customFormat="false" ht="15.75" hidden="false" customHeight="true" outlineLevel="0" collapsed="false">
      <c r="A669" s="83"/>
      <c r="B669" s="84"/>
      <c r="C669" s="85"/>
      <c r="D669" s="86"/>
      <c r="E669" s="15"/>
      <c r="F669" s="15"/>
      <c r="G669" s="15"/>
      <c r="H669" s="15"/>
      <c r="I669" s="15"/>
      <c r="J669" s="15"/>
      <c r="K669" s="15"/>
      <c r="L669" s="15"/>
      <c r="M669" s="15"/>
      <c r="N669" s="87"/>
      <c r="O669" s="87"/>
      <c r="P669" s="87"/>
      <c r="Q669" s="88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  <c r="AS669" s="15"/>
      <c r="AT669" s="15"/>
      <c r="AU669" s="15"/>
      <c r="AV669" s="15"/>
      <c r="AW669" s="15"/>
      <c r="AX669" s="15"/>
      <c r="AY669" s="15"/>
      <c r="AZ669" s="15"/>
      <c r="BA669" s="15"/>
      <c r="BB669" s="15"/>
    </row>
    <row r="670" customFormat="false" ht="15.75" hidden="false" customHeight="true" outlineLevel="0" collapsed="false">
      <c r="A670" s="83"/>
      <c r="B670" s="84"/>
      <c r="C670" s="85"/>
      <c r="D670" s="86"/>
      <c r="E670" s="15"/>
      <c r="F670" s="15"/>
      <c r="G670" s="15"/>
      <c r="H670" s="15"/>
      <c r="I670" s="15"/>
      <c r="J670" s="15"/>
      <c r="K670" s="15"/>
      <c r="L670" s="15"/>
      <c r="M670" s="15"/>
      <c r="N670" s="87"/>
      <c r="O670" s="87"/>
      <c r="P670" s="87"/>
      <c r="Q670" s="88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A670" s="15"/>
      <c r="BB670" s="15"/>
    </row>
    <row r="671" customFormat="false" ht="15.75" hidden="false" customHeight="true" outlineLevel="0" collapsed="false">
      <c r="A671" s="83"/>
      <c r="B671" s="84"/>
      <c r="C671" s="85"/>
      <c r="D671" s="86"/>
      <c r="E671" s="15"/>
      <c r="F671" s="15"/>
      <c r="G671" s="15"/>
      <c r="H671" s="15"/>
      <c r="I671" s="15"/>
      <c r="J671" s="15"/>
      <c r="K671" s="15"/>
      <c r="L671" s="15"/>
      <c r="M671" s="15"/>
      <c r="N671" s="87"/>
      <c r="O671" s="87"/>
      <c r="P671" s="87"/>
      <c r="Q671" s="88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  <c r="AU671" s="15"/>
      <c r="AV671" s="15"/>
      <c r="AW671" s="15"/>
      <c r="AX671" s="15"/>
      <c r="AY671" s="15"/>
      <c r="AZ671" s="15"/>
      <c r="BA671" s="15"/>
      <c r="BB671" s="15"/>
    </row>
    <row r="672" customFormat="false" ht="15.75" hidden="false" customHeight="true" outlineLevel="0" collapsed="false">
      <c r="A672" s="83"/>
      <c r="B672" s="84"/>
      <c r="C672" s="85"/>
      <c r="D672" s="86"/>
      <c r="E672" s="15"/>
      <c r="F672" s="15"/>
      <c r="G672" s="15"/>
      <c r="H672" s="15"/>
      <c r="I672" s="15"/>
      <c r="J672" s="15"/>
      <c r="K672" s="15"/>
      <c r="L672" s="15"/>
      <c r="M672" s="15"/>
      <c r="N672" s="87"/>
      <c r="O672" s="87"/>
      <c r="P672" s="87"/>
      <c r="Q672" s="88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  <c r="AS672" s="15"/>
      <c r="AT672" s="15"/>
      <c r="AU672" s="15"/>
      <c r="AV672" s="15"/>
      <c r="AW672" s="15"/>
      <c r="AX672" s="15"/>
      <c r="AY672" s="15"/>
      <c r="AZ672" s="15"/>
      <c r="BA672" s="15"/>
      <c r="BB672" s="15"/>
    </row>
    <row r="673" customFormat="false" ht="15.75" hidden="false" customHeight="true" outlineLevel="0" collapsed="false">
      <c r="A673" s="83"/>
      <c r="B673" s="84"/>
      <c r="C673" s="85"/>
      <c r="D673" s="86"/>
      <c r="E673" s="15"/>
      <c r="F673" s="15"/>
      <c r="G673" s="15"/>
      <c r="H673" s="15"/>
      <c r="I673" s="15"/>
      <c r="J673" s="15"/>
      <c r="K673" s="15"/>
      <c r="L673" s="15"/>
      <c r="M673" s="15"/>
      <c r="N673" s="87"/>
      <c r="O673" s="87"/>
      <c r="P673" s="87"/>
      <c r="Q673" s="88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  <c r="AU673" s="15"/>
      <c r="AV673" s="15"/>
      <c r="AW673" s="15"/>
      <c r="AX673" s="15"/>
      <c r="AY673" s="15"/>
      <c r="AZ673" s="15"/>
      <c r="BA673" s="15"/>
      <c r="BB673" s="15"/>
    </row>
    <row r="674" customFormat="false" ht="15.75" hidden="false" customHeight="true" outlineLevel="0" collapsed="false">
      <c r="A674" s="83"/>
      <c r="B674" s="84"/>
      <c r="C674" s="85"/>
      <c r="D674" s="86"/>
      <c r="E674" s="15"/>
      <c r="F674" s="15"/>
      <c r="G674" s="15"/>
      <c r="H674" s="15"/>
      <c r="I674" s="15"/>
      <c r="J674" s="15"/>
      <c r="K674" s="15"/>
      <c r="L674" s="15"/>
      <c r="M674" s="15"/>
      <c r="N674" s="87"/>
      <c r="O674" s="87"/>
      <c r="P674" s="87"/>
      <c r="Q674" s="88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  <c r="AS674" s="15"/>
      <c r="AT674" s="15"/>
      <c r="AU674" s="15"/>
      <c r="AV674" s="15"/>
      <c r="AW674" s="15"/>
      <c r="AX674" s="15"/>
      <c r="AY674" s="15"/>
      <c r="AZ674" s="15"/>
      <c r="BA674" s="15"/>
      <c r="BB674" s="15"/>
    </row>
    <row r="675" customFormat="false" ht="15.75" hidden="false" customHeight="true" outlineLevel="0" collapsed="false">
      <c r="A675" s="83"/>
      <c r="B675" s="84"/>
      <c r="C675" s="85"/>
      <c r="D675" s="86"/>
      <c r="E675" s="15"/>
      <c r="F675" s="15"/>
      <c r="G675" s="15"/>
      <c r="H675" s="15"/>
      <c r="I675" s="15"/>
      <c r="J675" s="15"/>
      <c r="K675" s="15"/>
      <c r="L675" s="15"/>
      <c r="M675" s="15"/>
      <c r="N675" s="87"/>
      <c r="O675" s="87"/>
      <c r="P675" s="87"/>
      <c r="Q675" s="88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15"/>
      <c r="AW675" s="15"/>
      <c r="AX675" s="15"/>
      <c r="AY675" s="15"/>
      <c r="AZ675" s="15"/>
      <c r="BA675" s="15"/>
      <c r="BB675" s="15"/>
    </row>
    <row r="676" customFormat="false" ht="15.75" hidden="false" customHeight="true" outlineLevel="0" collapsed="false">
      <c r="A676" s="83"/>
      <c r="B676" s="84"/>
      <c r="C676" s="85"/>
      <c r="D676" s="86"/>
      <c r="E676" s="15"/>
      <c r="F676" s="15"/>
      <c r="G676" s="15"/>
      <c r="H676" s="15"/>
      <c r="I676" s="15"/>
      <c r="J676" s="15"/>
      <c r="K676" s="15"/>
      <c r="L676" s="15"/>
      <c r="M676" s="15"/>
      <c r="N676" s="87"/>
      <c r="O676" s="87"/>
      <c r="P676" s="87"/>
      <c r="Q676" s="88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  <c r="AW676" s="15"/>
      <c r="AX676" s="15"/>
      <c r="AY676" s="15"/>
      <c r="AZ676" s="15"/>
      <c r="BA676" s="15"/>
      <c r="BB676" s="15"/>
    </row>
    <row r="677" customFormat="false" ht="15.75" hidden="false" customHeight="true" outlineLevel="0" collapsed="false">
      <c r="A677" s="83"/>
      <c r="B677" s="84"/>
      <c r="C677" s="85"/>
      <c r="D677" s="86"/>
      <c r="E677" s="15"/>
      <c r="F677" s="15"/>
      <c r="G677" s="15"/>
      <c r="H677" s="15"/>
      <c r="I677" s="15"/>
      <c r="J677" s="15"/>
      <c r="K677" s="15"/>
      <c r="L677" s="15"/>
      <c r="M677" s="15"/>
      <c r="N677" s="87"/>
      <c r="O677" s="87"/>
      <c r="P677" s="87"/>
      <c r="Q677" s="88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</row>
    <row r="678" customFormat="false" ht="15.75" hidden="false" customHeight="true" outlineLevel="0" collapsed="false">
      <c r="A678" s="83"/>
      <c r="B678" s="84"/>
      <c r="C678" s="85"/>
      <c r="D678" s="86"/>
      <c r="E678" s="15"/>
      <c r="F678" s="15"/>
      <c r="G678" s="15"/>
      <c r="H678" s="15"/>
      <c r="I678" s="15"/>
      <c r="J678" s="15"/>
      <c r="K678" s="15"/>
      <c r="L678" s="15"/>
      <c r="M678" s="15"/>
      <c r="N678" s="87"/>
      <c r="O678" s="87"/>
      <c r="P678" s="87"/>
      <c r="Q678" s="88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15"/>
      <c r="AW678" s="15"/>
      <c r="AX678" s="15"/>
      <c r="AY678" s="15"/>
      <c r="AZ678" s="15"/>
      <c r="BA678" s="15"/>
      <c r="BB678" s="15"/>
    </row>
    <row r="679" customFormat="false" ht="15.75" hidden="false" customHeight="true" outlineLevel="0" collapsed="false">
      <c r="A679" s="83"/>
      <c r="B679" s="84"/>
      <c r="C679" s="85"/>
      <c r="D679" s="86"/>
      <c r="E679" s="15"/>
      <c r="F679" s="15"/>
      <c r="G679" s="15"/>
      <c r="H679" s="15"/>
      <c r="I679" s="15"/>
      <c r="J679" s="15"/>
      <c r="K679" s="15"/>
      <c r="L679" s="15"/>
      <c r="M679" s="15"/>
      <c r="N679" s="87"/>
      <c r="O679" s="87"/>
      <c r="P679" s="87"/>
      <c r="Q679" s="88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  <c r="AU679" s="15"/>
      <c r="AV679" s="15"/>
      <c r="AW679" s="15"/>
      <c r="AX679" s="15"/>
      <c r="AY679" s="15"/>
      <c r="AZ679" s="15"/>
      <c r="BA679" s="15"/>
      <c r="BB679" s="15"/>
    </row>
    <row r="680" customFormat="false" ht="15.75" hidden="false" customHeight="true" outlineLevel="0" collapsed="false">
      <c r="A680" s="83"/>
      <c r="B680" s="84"/>
      <c r="C680" s="85"/>
      <c r="D680" s="86"/>
      <c r="E680" s="15"/>
      <c r="F680" s="15"/>
      <c r="G680" s="15"/>
      <c r="H680" s="15"/>
      <c r="I680" s="15"/>
      <c r="J680" s="15"/>
      <c r="K680" s="15"/>
      <c r="L680" s="15"/>
      <c r="M680" s="15"/>
      <c r="N680" s="87"/>
      <c r="O680" s="87"/>
      <c r="P680" s="87"/>
      <c r="Q680" s="88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</row>
    <row r="681" customFormat="false" ht="15.75" hidden="false" customHeight="true" outlineLevel="0" collapsed="false">
      <c r="A681" s="83"/>
      <c r="B681" s="84"/>
      <c r="C681" s="85"/>
      <c r="D681" s="86"/>
      <c r="E681" s="15"/>
      <c r="F681" s="15"/>
      <c r="G681" s="15"/>
      <c r="H681" s="15"/>
      <c r="I681" s="15"/>
      <c r="J681" s="15"/>
      <c r="K681" s="15"/>
      <c r="L681" s="15"/>
      <c r="M681" s="15"/>
      <c r="N681" s="87"/>
      <c r="O681" s="87"/>
      <c r="P681" s="87"/>
      <c r="Q681" s="88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</row>
    <row r="682" customFormat="false" ht="15.75" hidden="false" customHeight="true" outlineLevel="0" collapsed="false">
      <c r="A682" s="83"/>
      <c r="B682" s="84"/>
      <c r="C682" s="85"/>
      <c r="D682" s="86"/>
      <c r="E682" s="15"/>
      <c r="F682" s="15"/>
      <c r="G682" s="15"/>
      <c r="H682" s="15"/>
      <c r="I682" s="15"/>
      <c r="J682" s="15"/>
      <c r="K682" s="15"/>
      <c r="L682" s="15"/>
      <c r="M682" s="15"/>
      <c r="N682" s="87"/>
      <c r="O682" s="87"/>
      <c r="P682" s="87"/>
      <c r="Q682" s="88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  <c r="AS682" s="15"/>
      <c r="AT682" s="15"/>
      <c r="AU682" s="15"/>
      <c r="AV682" s="15"/>
      <c r="AW682" s="15"/>
      <c r="AX682" s="15"/>
      <c r="AY682" s="15"/>
      <c r="AZ682" s="15"/>
      <c r="BA682" s="15"/>
      <c r="BB682" s="15"/>
    </row>
    <row r="683" customFormat="false" ht="15.75" hidden="false" customHeight="true" outlineLevel="0" collapsed="false">
      <c r="A683" s="83"/>
      <c r="B683" s="84"/>
      <c r="C683" s="85"/>
      <c r="D683" s="86"/>
      <c r="E683" s="15"/>
      <c r="F683" s="15"/>
      <c r="G683" s="15"/>
      <c r="H683" s="15"/>
      <c r="I683" s="15"/>
      <c r="J683" s="15"/>
      <c r="K683" s="15"/>
      <c r="L683" s="15"/>
      <c r="M683" s="15"/>
      <c r="N683" s="87"/>
      <c r="O683" s="87"/>
      <c r="P683" s="87"/>
      <c r="Q683" s="88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  <c r="AU683" s="15"/>
      <c r="AV683" s="15"/>
      <c r="AW683" s="15"/>
      <c r="AX683" s="15"/>
      <c r="AY683" s="15"/>
      <c r="AZ683" s="15"/>
      <c r="BA683" s="15"/>
      <c r="BB683" s="15"/>
    </row>
    <row r="684" customFormat="false" ht="15.75" hidden="false" customHeight="true" outlineLevel="0" collapsed="false">
      <c r="A684" s="83"/>
      <c r="B684" s="84"/>
      <c r="C684" s="85"/>
      <c r="D684" s="86"/>
      <c r="E684" s="15"/>
      <c r="F684" s="15"/>
      <c r="G684" s="15"/>
      <c r="H684" s="15"/>
      <c r="I684" s="15"/>
      <c r="J684" s="15"/>
      <c r="K684" s="15"/>
      <c r="L684" s="15"/>
      <c r="M684" s="15"/>
      <c r="N684" s="87"/>
      <c r="O684" s="87"/>
      <c r="P684" s="87"/>
      <c r="Q684" s="88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15"/>
      <c r="AW684" s="15"/>
      <c r="AX684" s="15"/>
      <c r="AY684" s="15"/>
      <c r="AZ684" s="15"/>
      <c r="BA684" s="15"/>
      <c r="BB684" s="15"/>
    </row>
    <row r="685" customFormat="false" ht="15.75" hidden="false" customHeight="true" outlineLevel="0" collapsed="false">
      <c r="A685" s="83"/>
      <c r="B685" s="84"/>
      <c r="C685" s="85"/>
      <c r="D685" s="86"/>
      <c r="E685" s="15"/>
      <c r="F685" s="15"/>
      <c r="G685" s="15"/>
      <c r="H685" s="15"/>
      <c r="I685" s="15"/>
      <c r="J685" s="15"/>
      <c r="K685" s="15"/>
      <c r="L685" s="15"/>
      <c r="M685" s="15"/>
      <c r="N685" s="87"/>
      <c r="O685" s="87"/>
      <c r="P685" s="87"/>
      <c r="Q685" s="88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  <c r="AW685" s="15"/>
      <c r="AX685" s="15"/>
      <c r="AY685" s="15"/>
      <c r="AZ685" s="15"/>
      <c r="BA685" s="15"/>
      <c r="BB685" s="15"/>
    </row>
    <row r="686" customFormat="false" ht="15.75" hidden="false" customHeight="true" outlineLevel="0" collapsed="false">
      <c r="A686" s="83"/>
      <c r="B686" s="84"/>
      <c r="C686" s="85"/>
      <c r="D686" s="86"/>
      <c r="E686" s="15"/>
      <c r="F686" s="15"/>
      <c r="G686" s="15"/>
      <c r="H686" s="15"/>
      <c r="I686" s="15"/>
      <c r="J686" s="15"/>
      <c r="K686" s="15"/>
      <c r="L686" s="15"/>
      <c r="M686" s="15"/>
      <c r="N686" s="87"/>
      <c r="O686" s="87"/>
      <c r="P686" s="87"/>
      <c r="Q686" s="88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5"/>
      <c r="AY686" s="15"/>
      <c r="AZ686" s="15"/>
      <c r="BA686" s="15"/>
      <c r="BB686" s="15"/>
    </row>
    <row r="687" customFormat="false" ht="15.75" hidden="false" customHeight="true" outlineLevel="0" collapsed="false">
      <c r="A687" s="83"/>
      <c r="B687" s="84"/>
      <c r="C687" s="85"/>
      <c r="D687" s="86"/>
      <c r="E687" s="15"/>
      <c r="F687" s="15"/>
      <c r="G687" s="15"/>
      <c r="H687" s="15"/>
      <c r="I687" s="15"/>
      <c r="J687" s="15"/>
      <c r="K687" s="15"/>
      <c r="L687" s="15"/>
      <c r="M687" s="15"/>
      <c r="N687" s="87"/>
      <c r="O687" s="87"/>
      <c r="P687" s="87"/>
      <c r="Q687" s="88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  <c r="AS687" s="15"/>
      <c r="AT687" s="15"/>
      <c r="AU687" s="15"/>
      <c r="AV687" s="15"/>
      <c r="AW687" s="15"/>
      <c r="AX687" s="15"/>
      <c r="AY687" s="15"/>
      <c r="AZ687" s="15"/>
      <c r="BA687" s="15"/>
      <c r="BB687" s="15"/>
    </row>
    <row r="688" customFormat="false" ht="15.75" hidden="false" customHeight="true" outlineLevel="0" collapsed="false">
      <c r="A688" s="83"/>
      <c r="B688" s="84"/>
      <c r="C688" s="85"/>
      <c r="D688" s="86"/>
      <c r="E688" s="15"/>
      <c r="F688" s="15"/>
      <c r="G688" s="15"/>
      <c r="H688" s="15"/>
      <c r="I688" s="15"/>
      <c r="J688" s="15"/>
      <c r="K688" s="15"/>
      <c r="L688" s="15"/>
      <c r="M688" s="15"/>
      <c r="N688" s="87"/>
      <c r="O688" s="87"/>
      <c r="P688" s="87"/>
      <c r="Q688" s="88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  <c r="AU688" s="15"/>
      <c r="AV688" s="15"/>
      <c r="AW688" s="15"/>
      <c r="AX688" s="15"/>
      <c r="AY688" s="15"/>
      <c r="AZ688" s="15"/>
      <c r="BA688" s="15"/>
      <c r="BB688" s="15"/>
    </row>
    <row r="689" customFormat="false" ht="15.75" hidden="false" customHeight="true" outlineLevel="0" collapsed="false">
      <c r="A689" s="83"/>
      <c r="B689" s="84"/>
      <c r="C689" s="85"/>
      <c r="D689" s="86"/>
      <c r="E689" s="15"/>
      <c r="F689" s="15"/>
      <c r="G689" s="15"/>
      <c r="H689" s="15"/>
      <c r="I689" s="15"/>
      <c r="J689" s="15"/>
      <c r="K689" s="15"/>
      <c r="L689" s="15"/>
      <c r="M689" s="15"/>
      <c r="N689" s="87"/>
      <c r="O689" s="87"/>
      <c r="P689" s="87"/>
      <c r="Q689" s="88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15"/>
      <c r="AW689" s="15"/>
      <c r="AX689" s="15"/>
      <c r="AY689" s="15"/>
      <c r="AZ689" s="15"/>
      <c r="BA689" s="15"/>
      <c r="BB689" s="15"/>
    </row>
    <row r="690" customFormat="false" ht="15.75" hidden="false" customHeight="true" outlineLevel="0" collapsed="false">
      <c r="A690" s="83"/>
      <c r="B690" s="84"/>
      <c r="C690" s="85"/>
      <c r="D690" s="86"/>
      <c r="E690" s="15"/>
      <c r="F690" s="15"/>
      <c r="G690" s="15"/>
      <c r="H690" s="15"/>
      <c r="I690" s="15"/>
      <c r="J690" s="15"/>
      <c r="K690" s="15"/>
      <c r="L690" s="15"/>
      <c r="M690" s="15"/>
      <c r="N690" s="87"/>
      <c r="O690" s="87"/>
      <c r="P690" s="87"/>
      <c r="Q690" s="88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A690" s="15"/>
      <c r="BB690" s="15"/>
    </row>
    <row r="691" customFormat="false" ht="15.75" hidden="false" customHeight="true" outlineLevel="0" collapsed="false">
      <c r="A691" s="83"/>
      <c r="B691" s="84"/>
      <c r="C691" s="85"/>
      <c r="D691" s="86"/>
      <c r="E691" s="15"/>
      <c r="F691" s="15"/>
      <c r="G691" s="15"/>
      <c r="H691" s="15"/>
      <c r="I691" s="15"/>
      <c r="J691" s="15"/>
      <c r="K691" s="15"/>
      <c r="L691" s="15"/>
      <c r="M691" s="15"/>
      <c r="N691" s="87"/>
      <c r="O691" s="87"/>
      <c r="P691" s="87"/>
      <c r="Q691" s="88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  <c r="AW691" s="15"/>
      <c r="AX691" s="15"/>
      <c r="AY691" s="15"/>
      <c r="AZ691" s="15"/>
      <c r="BA691" s="15"/>
      <c r="BB691" s="15"/>
    </row>
    <row r="692" customFormat="false" ht="15.75" hidden="false" customHeight="true" outlineLevel="0" collapsed="false">
      <c r="A692" s="83"/>
      <c r="B692" s="84"/>
      <c r="C692" s="85"/>
      <c r="D692" s="86"/>
      <c r="E692" s="15"/>
      <c r="F692" s="15"/>
      <c r="G692" s="15"/>
      <c r="H692" s="15"/>
      <c r="I692" s="15"/>
      <c r="J692" s="15"/>
      <c r="K692" s="15"/>
      <c r="L692" s="15"/>
      <c r="M692" s="15"/>
      <c r="N692" s="87"/>
      <c r="O692" s="87"/>
      <c r="P692" s="87"/>
      <c r="Q692" s="88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  <c r="AN692" s="15"/>
      <c r="AO692" s="15"/>
      <c r="AP692" s="15"/>
      <c r="AQ692" s="15"/>
      <c r="AR692" s="15"/>
      <c r="AS692" s="15"/>
      <c r="AT692" s="15"/>
      <c r="AU692" s="15"/>
      <c r="AV692" s="15"/>
      <c r="AW692" s="15"/>
      <c r="AX692" s="15"/>
      <c r="AY692" s="15"/>
      <c r="AZ692" s="15"/>
      <c r="BA692" s="15"/>
      <c r="BB692" s="15"/>
    </row>
    <row r="693" customFormat="false" ht="15.75" hidden="false" customHeight="true" outlineLevel="0" collapsed="false">
      <c r="A693" s="83"/>
      <c r="B693" s="84"/>
      <c r="C693" s="85"/>
      <c r="D693" s="86"/>
      <c r="E693" s="15"/>
      <c r="F693" s="15"/>
      <c r="G693" s="15"/>
      <c r="H693" s="15"/>
      <c r="I693" s="15"/>
      <c r="J693" s="15"/>
      <c r="K693" s="15"/>
      <c r="L693" s="15"/>
      <c r="M693" s="15"/>
      <c r="N693" s="87"/>
      <c r="O693" s="87"/>
      <c r="P693" s="87"/>
      <c r="Q693" s="88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  <c r="AS693" s="15"/>
      <c r="AT693" s="15"/>
      <c r="AU693" s="15"/>
      <c r="AV693" s="15"/>
      <c r="AW693" s="15"/>
      <c r="AX693" s="15"/>
      <c r="AY693" s="15"/>
      <c r="AZ693" s="15"/>
      <c r="BA693" s="15"/>
      <c r="BB693" s="15"/>
    </row>
    <row r="694" customFormat="false" ht="15.75" hidden="false" customHeight="true" outlineLevel="0" collapsed="false">
      <c r="A694" s="83"/>
      <c r="B694" s="84"/>
      <c r="C694" s="85"/>
      <c r="D694" s="86"/>
      <c r="E694" s="15"/>
      <c r="F694" s="15"/>
      <c r="G694" s="15"/>
      <c r="H694" s="15"/>
      <c r="I694" s="15"/>
      <c r="J694" s="15"/>
      <c r="K694" s="15"/>
      <c r="L694" s="15"/>
      <c r="M694" s="15"/>
      <c r="N694" s="87"/>
      <c r="O694" s="87"/>
      <c r="P694" s="87"/>
      <c r="Q694" s="88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/>
      <c r="AO694" s="15"/>
      <c r="AP694" s="15"/>
      <c r="AQ694" s="15"/>
      <c r="AR694" s="15"/>
      <c r="AS694" s="15"/>
      <c r="AT694" s="15"/>
      <c r="AU694" s="15"/>
      <c r="AV694" s="15"/>
      <c r="AW694" s="15"/>
      <c r="AX694" s="15"/>
      <c r="AY694" s="15"/>
      <c r="AZ694" s="15"/>
      <c r="BA694" s="15"/>
      <c r="BB694" s="15"/>
    </row>
    <row r="695" customFormat="false" ht="15.75" hidden="false" customHeight="true" outlineLevel="0" collapsed="false">
      <c r="A695" s="83"/>
      <c r="B695" s="84"/>
      <c r="C695" s="85"/>
      <c r="D695" s="86"/>
      <c r="E695" s="15"/>
      <c r="F695" s="15"/>
      <c r="G695" s="15"/>
      <c r="H695" s="15"/>
      <c r="I695" s="15"/>
      <c r="J695" s="15"/>
      <c r="K695" s="15"/>
      <c r="L695" s="15"/>
      <c r="M695" s="15"/>
      <c r="N695" s="87"/>
      <c r="O695" s="87"/>
      <c r="P695" s="87"/>
      <c r="Q695" s="88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  <c r="AW695" s="15"/>
      <c r="AX695" s="15"/>
      <c r="AY695" s="15"/>
      <c r="AZ695" s="15"/>
      <c r="BA695" s="15"/>
      <c r="BB695" s="15"/>
    </row>
    <row r="696" customFormat="false" ht="15.75" hidden="false" customHeight="true" outlineLevel="0" collapsed="false">
      <c r="A696" s="83"/>
      <c r="B696" s="84"/>
      <c r="C696" s="85"/>
      <c r="D696" s="86"/>
      <c r="E696" s="15"/>
      <c r="F696" s="15"/>
      <c r="G696" s="15"/>
      <c r="H696" s="15"/>
      <c r="I696" s="15"/>
      <c r="J696" s="15"/>
      <c r="K696" s="15"/>
      <c r="L696" s="15"/>
      <c r="M696" s="15"/>
      <c r="N696" s="87"/>
      <c r="O696" s="87"/>
      <c r="P696" s="87"/>
      <c r="Q696" s="88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  <c r="AS696" s="15"/>
      <c r="AT696" s="15"/>
      <c r="AU696" s="15"/>
      <c r="AV696" s="15"/>
      <c r="AW696" s="15"/>
      <c r="AX696" s="15"/>
      <c r="AY696" s="15"/>
      <c r="AZ696" s="15"/>
      <c r="BA696" s="15"/>
      <c r="BB696" s="15"/>
    </row>
    <row r="697" customFormat="false" ht="15.75" hidden="false" customHeight="true" outlineLevel="0" collapsed="false">
      <c r="A697" s="83"/>
      <c r="B697" s="84"/>
      <c r="C697" s="85"/>
      <c r="D697" s="86"/>
      <c r="E697" s="15"/>
      <c r="F697" s="15"/>
      <c r="G697" s="15"/>
      <c r="H697" s="15"/>
      <c r="I697" s="15"/>
      <c r="J697" s="15"/>
      <c r="K697" s="15"/>
      <c r="L697" s="15"/>
      <c r="M697" s="15"/>
      <c r="N697" s="87"/>
      <c r="O697" s="87"/>
      <c r="P697" s="87"/>
      <c r="Q697" s="88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  <c r="AN697" s="15"/>
      <c r="AO697" s="15"/>
      <c r="AP697" s="15"/>
      <c r="AQ697" s="15"/>
      <c r="AR697" s="15"/>
      <c r="AS697" s="15"/>
      <c r="AT697" s="15"/>
      <c r="AU697" s="15"/>
      <c r="AV697" s="15"/>
      <c r="AW697" s="15"/>
      <c r="AX697" s="15"/>
      <c r="AY697" s="15"/>
      <c r="AZ697" s="15"/>
      <c r="BA697" s="15"/>
      <c r="BB697" s="15"/>
    </row>
    <row r="698" customFormat="false" ht="15.75" hidden="false" customHeight="true" outlineLevel="0" collapsed="false">
      <c r="A698" s="83"/>
      <c r="B698" s="84"/>
      <c r="C698" s="85"/>
      <c r="D698" s="86"/>
      <c r="E698" s="15"/>
      <c r="F698" s="15"/>
      <c r="G698" s="15"/>
      <c r="H698" s="15"/>
      <c r="I698" s="15"/>
      <c r="J698" s="15"/>
      <c r="K698" s="15"/>
      <c r="L698" s="15"/>
      <c r="M698" s="15"/>
      <c r="N698" s="87"/>
      <c r="O698" s="87"/>
      <c r="P698" s="87"/>
      <c r="Q698" s="88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  <c r="AW698" s="15"/>
      <c r="AX698" s="15"/>
      <c r="AY698" s="15"/>
      <c r="AZ698" s="15"/>
      <c r="BA698" s="15"/>
      <c r="BB698" s="15"/>
    </row>
    <row r="699" customFormat="false" ht="15.75" hidden="false" customHeight="true" outlineLevel="0" collapsed="false">
      <c r="A699" s="83"/>
      <c r="B699" s="84"/>
      <c r="C699" s="85"/>
      <c r="D699" s="86"/>
      <c r="E699" s="15"/>
      <c r="F699" s="15"/>
      <c r="G699" s="15"/>
      <c r="H699" s="15"/>
      <c r="I699" s="15"/>
      <c r="J699" s="15"/>
      <c r="K699" s="15"/>
      <c r="L699" s="15"/>
      <c r="M699" s="15"/>
      <c r="N699" s="87"/>
      <c r="O699" s="87"/>
      <c r="P699" s="87"/>
      <c r="Q699" s="88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  <c r="AW699" s="15"/>
      <c r="AX699" s="15"/>
      <c r="AY699" s="15"/>
      <c r="AZ699" s="15"/>
      <c r="BA699" s="15"/>
      <c r="BB699" s="15"/>
    </row>
    <row r="700" customFormat="false" ht="15.75" hidden="false" customHeight="true" outlineLevel="0" collapsed="false">
      <c r="A700" s="83"/>
      <c r="B700" s="84"/>
      <c r="C700" s="85"/>
      <c r="D700" s="86"/>
      <c r="E700" s="15"/>
      <c r="F700" s="15"/>
      <c r="G700" s="15"/>
      <c r="H700" s="15"/>
      <c r="I700" s="15"/>
      <c r="J700" s="15"/>
      <c r="K700" s="15"/>
      <c r="L700" s="15"/>
      <c r="M700" s="15"/>
      <c r="N700" s="87"/>
      <c r="O700" s="87"/>
      <c r="P700" s="87"/>
      <c r="Q700" s="88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15"/>
      <c r="AW700" s="15"/>
      <c r="AX700" s="15"/>
      <c r="AY700" s="15"/>
      <c r="AZ700" s="15"/>
      <c r="BA700" s="15"/>
      <c r="BB700" s="15"/>
    </row>
    <row r="701" customFormat="false" ht="15.75" hidden="false" customHeight="true" outlineLevel="0" collapsed="false">
      <c r="A701" s="83"/>
      <c r="B701" s="84"/>
      <c r="C701" s="85"/>
      <c r="D701" s="86"/>
      <c r="E701" s="15"/>
      <c r="F701" s="15"/>
      <c r="G701" s="15"/>
      <c r="H701" s="15"/>
      <c r="I701" s="15"/>
      <c r="J701" s="15"/>
      <c r="K701" s="15"/>
      <c r="L701" s="15"/>
      <c r="M701" s="15"/>
      <c r="N701" s="87"/>
      <c r="O701" s="87"/>
      <c r="P701" s="87"/>
      <c r="Q701" s="88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15"/>
      <c r="AW701" s="15"/>
      <c r="AX701" s="15"/>
      <c r="AY701" s="15"/>
      <c r="AZ701" s="15"/>
      <c r="BA701" s="15"/>
      <c r="BB701" s="15"/>
    </row>
    <row r="702" customFormat="false" ht="15.75" hidden="false" customHeight="true" outlineLevel="0" collapsed="false">
      <c r="A702" s="83"/>
      <c r="B702" s="84"/>
      <c r="C702" s="85"/>
      <c r="D702" s="86"/>
      <c r="E702" s="15"/>
      <c r="F702" s="15"/>
      <c r="G702" s="15"/>
      <c r="H702" s="15"/>
      <c r="I702" s="15"/>
      <c r="J702" s="15"/>
      <c r="K702" s="15"/>
      <c r="L702" s="15"/>
      <c r="M702" s="15"/>
      <c r="N702" s="87"/>
      <c r="O702" s="87"/>
      <c r="P702" s="87"/>
      <c r="Q702" s="88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  <c r="AN702" s="15"/>
      <c r="AO702" s="15"/>
      <c r="AP702" s="15"/>
      <c r="AQ702" s="15"/>
      <c r="AR702" s="15"/>
      <c r="AS702" s="15"/>
      <c r="AT702" s="15"/>
      <c r="AU702" s="15"/>
      <c r="AV702" s="15"/>
      <c r="AW702" s="15"/>
      <c r="AX702" s="15"/>
      <c r="AY702" s="15"/>
      <c r="AZ702" s="15"/>
      <c r="BA702" s="15"/>
      <c r="BB702" s="15"/>
    </row>
    <row r="703" customFormat="false" ht="15.75" hidden="false" customHeight="true" outlineLevel="0" collapsed="false">
      <c r="A703" s="83"/>
      <c r="B703" s="84"/>
      <c r="C703" s="85"/>
      <c r="D703" s="86"/>
      <c r="E703" s="15"/>
      <c r="F703" s="15"/>
      <c r="G703" s="15"/>
      <c r="H703" s="15"/>
      <c r="I703" s="15"/>
      <c r="J703" s="15"/>
      <c r="K703" s="15"/>
      <c r="L703" s="15"/>
      <c r="M703" s="15"/>
      <c r="N703" s="87"/>
      <c r="O703" s="87"/>
      <c r="P703" s="87"/>
      <c r="Q703" s="88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15"/>
      <c r="AQ703" s="15"/>
      <c r="AR703" s="15"/>
      <c r="AS703" s="15"/>
      <c r="AT703" s="15"/>
      <c r="AU703" s="15"/>
      <c r="AV703" s="15"/>
      <c r="AW703" s="15"/>
      <c r="AX703" s="15"/>
      <c r="AY703" s="15"/>
      <c r="AZ703" s="15"/>
      <c r="BA703" s="15"/>
      <c r="BB703" s="15"/>
    </row>
    <row r="704" customFormat="false" ht="15.75" hidden="false" customHeight="true" outlineLevel="0" collapsed="false">
      <c r="A704" s="83"/>
      <c r="B704" s="84"/>
      <c r="C704" s="85"/>
      <c r="D704" s="86"/>
      <c r="E704" s="15"/>
      <c r="F704" s="15"/>
      <c r="G704" s="15"/>
      <c r="H704" s="15"/>
      <c r="I704" s="15"/>
      <c r="J704" s="15"/>
      <c r="K704" s="15"/>
      <c r="L704" s="15"/>
      <c r="M704" s="15"/>
      <c r="N704" s="87"/>
      <c r="O704" s="87"/>
      <c r="P704" s="87"/>
      <c r="Q704" s="88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  <c r="AN704" s="15"/>
      <c r="AO704" s="15"/>
      <c r="AP704" s="15"/>
      <c r="AQ704" s="15"/>
      <c r="AR704" s="15"/>
      <c r="AS704" s="15"/>
      <c r="AT704" s="15"/>
      <c r="AU704" s="15"/>
      <c r="AV704" s="15"/>
      <c r="AW704" s="15"/>
      <c r="AX704" s="15"/>
      <c r="AY704" s="15"/>
      <c r="AZ704" s="15"/>
      <c r="BA704" s="15"/>
      <c r="BB704" s="15"/>
    </row>
    <row r="705" customFormat="false" ht="15.75" hidden="false" customHeight="true" outlineLevel="0" collapsed="false">
      <c r="A705" s="83"/>
      <c r="B705" s="84"/>
      <c r="C705" s="85"/>
      <c r="D705" s="86"/>
      <c r="E705" s="15"/>
      <c r="F705" s="15"/>
      <c r="G705" s="15"/>
      <c r="H705" s="15"/>
      <c r="I705" s="15"/>
      <c r="J705" s="15"/>
      <c r="K705" s="15"/>
      <c r="L705" s="15"/>
      <c r="M705" s="15"/>
      <c r="N705" s="87"/>
      <c r="O705" s="87"/>
      <c r="P705" s="87"/>
      <c r="Q705" s="88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  <c r="AW705" s="15"/>
      <c r="AX705" s="15"/>
      <c r="AY705" s="15"/>
      <c r="AZ705" s="15"/>
      <c r="BA705" s="15"/>
      <c r="BB705" s="15"/>
    </row>
    <row r="706" customFormat="false" ht="15.75" hidden="false" customHeight="true" outlineLevel="0" collapsed="false">
      <c r="A706" s="83"/>
      <c r="B706" s="84"/>
      <c r="C706" s="85"/>
      <c r="D706" s="86"/>
      <c r="E706" s="15"/>
      <c r="F706" s="15"/>
      <c r="G706" s="15"/>
      <c r="H706" s="15"/>
      <c r="I706" s="15"/>
      <c r="J706" s="15"/>
      <c r="K706" s="15"/>
      <c r="L706" s="15"/>
      <c r="M706" s="15"/>
      <c r="N706" s="87"/>
      <c r="O706" s="87"/>
      <c r="P706" s="87"/>
      <c r="Q706" s="88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W706" s="15"/>
      <c r="AX706" s="15"/>
      <c r="AY706" s="15"/>
      <c r="AZ706" s="15"/>
      <c r="BA706" s="15"/>
      <c r="BB706" s="15"/>
    </row>
    <row r="707" customFormat="false" ht="15.75" hidden="false" customHeight="true" outlineLevel="0" collapsed="false">
      <c r="A707" s="83"/>
      <c r="B707" s="84"/>
      <c r="C707" s="85"/>
      <c r="D707" s="86"/>
      <c r="E707" s="15"/>
      <c r="F707" s="15"/>
      <c r="G707" s="15"/>
      <c r="H707" s="15"/>
      <c r="I707" s="15"/>
      <c r="J707" s="15"/>
      <c r="K707" s="15"/>
      <c r="L707" s="15"/>
      <c r="M707" s="15"/>
      <c r="N707" s="87"/>
      <c r="O707" s="87"/>
      <c r="P707" s="87"/>
      <c r="Q707" s="88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  <c r="AS707" s="15"/>
      <c r="AT707" s="15"/>
      <c r="AU707" s="15"/>
      <c r="AV707" s="15"/>
      <c r="AW707" s="15"/>
      <c r="AX707" s="15"/>
      <c r="AY707" s="15"/>
      <c r="AZ707" s="15"/>
      <c r="BA707" s="15"/>
      <c r="BB707" s="15"/>
    </row>
    <row r="708" customFormat="false" ht="15.75" hidden="false" customHeight="true" outlineLevel="0" collapsed="false">
      <c r="A708" s="83"/>
      <c r="B708" s="84"/>
      <c r="C708" s="85"/>
      <c r="D708" s="86"/>
      <c r="E708" s="15"/>
      <c r="F708" s="15"/>
      <c r="G708" s="15"/>
      <c r="H708" s="15"/>
      <c r="I708" s="15"/>
      <c r="J708" s="15"/>
      <c r="K708" s="15"/>
      <c r="L708" s="15"/>
      <c r="M708" s="15"/>
      <c r="N708" s="87"/>
      <c r="O708" s="87"/>
      <c r="P708" s="87"/>
      <c r="Q708" s="88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  <c r="AS708" s="15"/>
      <c r="AT708" s="15"/>
      <c r="AU708" s="15"/>
      <c r="AV708" s="15"/>
      <c r="AW708" s="15"/>
      <c r="AX708" s="15"/>
      <c r="AY708" s="15"/>
      <c r="AZ708" s="15"/>
      <c r="BA708" s="15"/>
      <c r="BB708" s="15"/>
    </row>
    <row r="709" customFormat="false" ht="15.75" hidden="false" customHeight="true" outlineLevel="0" collapsed="false">
      <c r="A709" s="83"/>
      <c r="B709" s="84"/>
      <c r="C709" s="85"/>
      <c r="D709" s="86"/>
      <c r="E709" s="15"/>
      <c r="F709" s="15"/>
      <c r="G709" s="15"/>
      <c r="H709" s="15"/>
      <c r="I709" s="15"/>
      <c r="J709" s="15"/>
      <c r="K709" s="15"/>
      <c r="L709" s="15"/>
      <c r="M709" s="15"/>
      <c r="N709" s="87"/>
      <c r="O709" s="87"/>
      <c r="P709" s="87"/>
      <c r="Q709" s="88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15"/>
      <c r="AW709" s="15"/>
      <c r="AX709" s="15"/>
      <c r="AY709" s="15"/>
      <c r="AZ709" s="15"/>
      <c r="BA709" s="15"/>
      <c r="BB709" s="15"/>
    </row>
    <row r="710" customFormat="false" ht="15.75" hidden="false" customHeight="true" outlineLevel="0" collapsed="false">
      <c r="A710" s="83"/>
      <c r="B710" s="84"/>
      <c r="C710" s="85"/>
      <c r="D710" s="86"/>
      <c r="E710" s="15"/>
      <c r="F710" s="15"/>
      <c r="G710" s="15"/>
      <c r="H710" s="15"/>
      <c r="I710" s="15"/>
      <c r="J710" s="15"/>
      <c r="K710" s="15"/>
      <c r="L710" s="15"/>
      <c r="M710" s="15"/>
      <c r="N710" s="87"/>
      <c r="O710" s="87"/>
      <c r="P710" s="87"/>
      <c r="Q710" s="88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  <c r="AU710" s="15"/>
      <c r="AV710" s="15"/>
      <c r="AW710" s="15"/>
      <c r="AX710" s="15"/>
      <c r="AY710" s="15"/>
      <c r="AZ710" s="15"/>
      <c r="BA710" s="15"/>
      <c r="BB710" s="15"/>
    </row>
    <row r="711" customFormat="false" ht="15.75" hidden="false" customHeight="true" outlineLevel="0" collapsed="false">
      <c r="A711" s="83"/>
      <c r="B711" s="84"/>
      <c r="C711" s="85"/>
      <c r="D711" s="86"/>
      <c r="E711" s="15"/>
      <c r="F711" s="15"/>
      <c r="G711" s="15"/>
      <c r="H711" s="15"/>
      <c r="I711" s="15"/>
      <c r="J711" s="15"/>
      <c r="K711" s="15"/>
      <c r="L711" s="15"/>
      <c r="M711" s="15"/>
      <c r="N711" s="87"/>
      <c r="O711" s="87"/>
      <c r="P711" s="87"/>
      <c r="Q711" s="88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15"/>
      <c r="AW711" s="15"/>
      <c r="AX711" s="15"/>
      <c r="AY711" s="15"/>
      <c r="AZ711" s="15"/>
      <c r="BA711" s="15"/>
      <c r="BB711" s="15"/>
    </row>
    <row r="712" customFormat="false" ht="15.75" hidden="false" customHeight="true" outlineLevel="0" collapsed="false">
      <c r="A712" s="83"/>
      <c r="B712" s="84"/>
      <c r="C712" s="85"/>
      <c r="D712" s="86"/>
      <c r="E712" s="15"/>
      <c r="F712" s="15"/>
      <c r="G712" s="15"/>
      <c r="H712" s="15"/>
      <c r="I712" s="15"/>
      <c r="J712" s="15"/>
      <c r="K712" s="15"/>
      <c r="L712" s="15"/>
      <c r="M712" s="15"/>
      <c r="N712" s="87"/>
      <c r="O712" s="87"/>
      <c r="P712" s="87"/>
      <c r="Q712" s="88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W712" s="15"/>
      <c r="AX712" s="15"/>
      <c r="AY712" s="15"/>
      <c r="AZ712" s="15"/>
      <c r="BA712" s="15"/>
      <c r="BB712" s="15"/>
    </row>
    <row r="713" customFormat="false" ht="15.75" hidden="false" customHeight="true" outlineLevel="0" collapsed="false">
      <c r="A713" s="83"/>
      <c r="B713" s="84"/>
      <c r="C713" s="85"/>
      <c r="D713" s="86"/>
      <c r="E713" s="15"/>
      <c r="F713" s="15"/>
      <c r="G713" s="15"/>
      <c r="H713" s="15"/>
      <c r="I713" s="15"/>
      <c r="J713" s="15"/>
      <c r="K713" s="15"/>
      <c r="L713" s="15"/>
      <c r="M713" s="15"/>
      <c r="N713" s="87"/>
      <c r="O713" s="87"/>
      <c r="P713" s="87"/>
      <c r="Q713" s="88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  <c r="AS713" s="15"/>
      <c r="AT713" s="15"/>
      <c r="AU713" s="15"/>
      <c r="AV713" s="15"/>
      <c r="AW713" s="15"/>
      <c r="AX713" s="15"/>
      <c r="AY713" s="15"/>
      <c r="AZ713" s="15"/>
      <c r="BA713" s="15"/>
      <c r="BB713" s="15"/>
    </row>
    <row r="714" customFormat="false" ht="15.75" hidden="false" customHeight="true" outlineLevel="0" collapsed="false">
      <c r="A714" s="83"/>
      <c r="B714" s="84"/>
      <c r="C714" s="85"/>
      <c r="D714" s="86"/>
      <c r="E714" s="15"/>
      <c r="F714" s="15"/>
      <c r="G714" s="15"/>
      <c r="H714" s="15"/>
      <c r="I714" s="15"/>
      <c r="J714" s="15"/>
      <c r="K714" s="15"/>
      <c r="L714" s="15"/>
      <c r="M714" s="15"/>
      <c r="N714" s="87"/>
      <c r="O714" s="87"/>
      <c r="P714" s="87"/>
      <c r="Q714" s="88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  <c r="AS714" s="15"/>
      <c r="AT714" s="15"/>
      <c r="AU714" s="15"/>
      <c r="AV714" s="15"/>
      <c r="AW714" s="15"/>
      <c r="AX714" s="15"/>
      <c r="AY714" s="15"/>
      <c r="AZ714" s="15"/>
      <c r="BA714" s="15"/>
      <c r="BB714" s="15"/>
    </row>
    <row r="715" customFormat="false" ht="15.75" hidden="false" customHeight="true" outlineLevel="0" collapsed="false">
      <c r="A715" s="83"/>
      <c r="B715" s="84"/>
      <c r="C715" s="85"/>
      <c r="D715" s="86"/>
      <c r="E715" s="15"/>
      <c r="F715" s="15"/>
      <c r="G715" s="15"/>
      <c r="H715" s="15"/>
      <c r="I715" s="15"/>
      <c r="J715" s="15"/>
      <c r="K715" s="15"/>
      <c r="L715" s="15"/>
      <c r="M715" s="15"/>
      <c r="N715" s="87"/>
      <c r="O715" s="87"/>
      <c r="P715" s="87"/>
      <c r="Q715" s="88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  <c r="AU715" s="15"/>
      <c r="AV715" s="15"/>
      <c r="AW715" s="15"/>
      <c r="AX715" s="15"/>
      <c r="AY715" s="15"/>
      <c r="AZ715" s="15"/>
      <c r="BA715" s="15"/>
      <c r="BB715" s="15"/>
    </row>
    <row r="716" customFormat="false" ht="15.75" hidden="false" customHeight="true" outlineLevel="0" collapsed="false">
      <c r="A716" s="83"/>
      <c r="B716" s="84"/>
      <c r="C716" s="85"/>
      <c r="D716" s="86"/>
      <c r="E716" s="15"/>
      <c r="F716" s="15"/>
      <c r="G716" s="15"/>
      <c r="H716" s="15"/>
      <c r="I716" s="15"/>
      <c r="J716" s="15"/>
      <c r="K716" s="15"/>
      <c r="L716" s="15"/>
      <c r="M716" s="15"/>
      <c r="N716" s="87"/>
      <c r="O716" s="87"/>
      <c r="P716" s="87"/>
      <c r="Q716" s="88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  <c r="AU716" s="15"/>
      <c r="AV716" s="15"/>
      <c r="AW716" s="15"/>
      <c r="AX716" s="15"/>
      <c r="AY716" s="15"/>
      <c r="AZ716" s="15"/>
      <c r="BA716" s="15"/>
      <c r="BB716" s="15"/>
    </row>
    <row r="717" customFormat="false" ht="15.75" hidden="false" customHeight="true" outlineLevel="0" collapsed="false">
      <c r="A717" s="83"/>
      <c r="B717" s="84"/>
      <c r="C717" s="85"/>
      <c r="D717" s="86"/>
      <c r="E717" s="15"/>
      <c r="F717" s="15"/>
      <c r="G717" s="15"/>
      <c r="H717" s="15"/>
      <c r="I717" s="15"/>
      <c r="J717" s="15"/>
      <c r="K717" s="15"/>
      <c r="L717" s="15"/>
      <c r="M717" s="15"/>
      <c r="N717" s="87"/>
      <c r="O717" s="87"/>
      <c r="P717" s="87"/>
      <c r="Q717" s="88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  <c r="AN717" s="15"/>
      <c r="AO717" s="15"/>
      <c r="AP717" s="15"/>
      <c r="AQ717" s="15"/>
      <c r="AR717" s="15"/>
      <c r="AS717" s="15"/>
      <c r="AT717" s="15"/>
      <c r="AU717" s="15"/>
      <c r="AV717" s="15"/>
      <c r="AW717" s="15"/>
      <c r="AX717" s="15"/>
      <c r="AY717" s="15"/>
      <c r="AZ717" s="15"/>
      <c r="BA717" s="15"/>
      <c r="BB717" s="15"/>
    </row>
    <row r="718" customFormat="false" ht="15.75" hidden="false" customHeight="true" outlineLevel="0" collapsed="false">
      <c r="A718" s="83"/>
      <c r="B718" s="84"/>
      <c r="C718" s="85"/>
      <c r="D718" s="86"/>
      <c r="E718" s="15"/>
      <c r="F718" s="15"/>
      <c r="G718" s="15"/>
      <c r="H718" s="15"/>
      <c r="I718" s="15"/>
      <c r="J718" s="15"/>
      <c r="K718" s="15"/>
      <c r="L718" s="15"/>
      <c r="M718" s="15"/>
      <c r="N718" s="87"/>
      <c r="O718" s="87"/>
      <c r="P718" s="87"/>
      <c r="Q718" s="88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  <c r="AN718" s="15"/>
      <c r="AO718" s="15"/>
      <c r="AP718" s="15"/>
      <c r="AQ718" s="15"/>
      <c r="AR718" s="15"/>
      <c r="AS718" s="15"/>
      <c r="AT718" s="15"/>
      <c r="AU718" s="15"/>
      <c r="AV718" s="15"/>
      <c r="AW718" s="15"/>
      <c r="AX718" s="15"/>
      <c r="AY718" s="15"/>
      <c r="AZ718" s="15"/>
      <c r="BA718" s="15"/>
      <c r="BB718" s="15"/>
    </row>
    <row r="719" customFormat="false" ht="15.75" hidden="false" customHeight="true" outlineLevel="0" collapsed="false">
      <c r="A719" s="83"/>
      <c r="B719" s="84"/>
      <c r="C719" s="85"/>
      <c r="D719" s="86"/>
      <c r="E719" s="15"/>
      <c r="F719" s="15"/>
      <c r="G719" s="15"/>
      <c r="H719" s="15"/>
      <c r="I719" s="15"/>
      <c r="J719" s="15"/>
      <c r="K719" s="15"/>
      <c r="L719" s="15"/>
      <c r="M719" s="15"/>
      <c r="N719" s="87"/>
      <c r="O719" s="87"/>
      <c r="P719" s="87"/>
      <c r="Q719" s="88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  <c r="AS719" s="15"/>
      <c r="AT719" s="15"/>
      <c r="AU719" s="15"/>
      <c r="AV719" s="15"/>
      <c r="AW719" s="15"/>
      <c r="AX719" s="15"/>
      <c r="AY719" s="15"/>
      <c r="AZ719" s="15"/>
      <c r="BA719" s="15"/>
      <c r="BB719" s="15"/>
    </row>
    <row r="720" customFormat="false" ht="15.75" hidden="false" customHeight="true" outlineLevel="0" collapsed="false">
      <c r="A720" s="83"/>
      <c r="B720" s="84"/>
      <c r="C720" s="85"/>
      <c r="D720" s="86"/>
      <c r="E720" s="15"/>
      <c r="F720" s="15"/>
      <c r="G720" s="15"/>
      <c r="H720" s="15"/>
      <c r="I720" s="15"/>
      <c r="J720" s="15"/>
      <c r="K720" s="15"/>
      <c r="L720" s="15"/>
      <c r="M720" s="15"/>
      <c r="N720" s="87"/>
      <c r="O720" s="87"/>
      <c r="P720" s="87"/>
      <c r="Q720" s="88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  <c r="AS720" s="15"/>
      <c r="AT720" s="15"/>
      <c r="AU720" s="15"/>
      <c r="AV720" s="15"/>
      <c r="AW720" s="15"/>
      <c r="AX720" s="15"/>
      <c r="AY720" s="15"/>
      <c r="AZ720" s="15"/>
      <c r="BA720" s="15"/>
      <c r="BB720" s="15"/>
    </row>
    <row r="721" customFormat="false" ht="15.75" hidden="false" customHeight="true" outlineLevel="0" collapsed="false">
      <c r="A721" s="83"/>
      <c r="B721" s="84"/>
      <c r="C721" s="85"/>
      <c r="D721" s="86"/>
      <c r="E721" s="15"/>
      <c r="F721" s="15"/>
      <c r="G721" s="15"/>
      <c r="H721" s="15"/>
      <c r="I721" s="15"/>
      <c r="J721" s="15"/>
      <c r="K721" s="15"/>
      <c r="L721" s="15"/>
      <c r="M721" s="15"/>
      <c r="N721" s="87"/>
      <c r="O721" s="87"/>
      <c r="P721" s="87"/>
      <c r="Q721" s="88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  <c r="AW721" s="15"/>
      <c r="AX721" s="15"/>
      <c r="AY721" s="15"/>
      <c r="AZ721" s="15"/>
      <c r="BA721" s="15"/>
      <c r="BB721" s="15"/>
    </row>
    <row r="722" customFormat="false" ht="15.75" hidden="false" customHeight="true" outlineLevel="0" collapsed="false">
      <c r="A722" s="83"/>
      <c r="B722" s="84"/>
      <c r="C722" s="85"/>
      <c r="D722" s="86"/>
      <c r="E722" s="15"/>
      <c r="F722" s="15"/>
      <c r="G722" s="15"/>
      <c r="H722" s="15"/>
      <c r="I722" s="15"/>
      <c r="J722" s="15"/>
      <c r="K722" s="15"/>
      <c r="L722" s="15"/>
      <c r="M722" s="15"/>
      <c r="N722" s="87"/>
      <c r="O722" s="87"/>
      <c r="P722" s="87"/>
      <c r="Q722" s="88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  <c r="AS722" s="15"/>
      <c r="AT722" s="15"/>
      <c r="AU722" s="15"/>
      <c r="AV722" s="15"/>
      <c r="AW722" s="15"/>
      <c r="AX722" s="15"/>
      <c r="AY722" s="15"/>
      <c r="AZ722" s="15"/>
      <c r="BA722" s="15"/>
      <c r="BB722" s="15"/>
    </row>
    <row r="723" customFormat="false" ht="15.75" hidden="false" customHeight="true" outlineLevel="0" collapsed="false">
      <c r="A723" s="83"/>
      <c r="B723" s="84"/>
      <c r="C723" s="85"/>
      <c r="D723" s="86"/>
      <c r="E723" s="15"/>
      <c r="F723" s="15"/>
      <c r="G723" s="15"/>
      <c r="H723" s="15"/>
      <c r="I723" s="15"/>
      <c r="J723" s="15"/>
      <c r="K723" s="15"/>
      <c r="L723" s="15"/>
      <c r="M723" s="15"/>
      <c r="N723" s="87"/>
      <c r="O723" s="87"/>
      <c r="P723" s="87"/>
      <c r="Q723" s="88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  <c r="AS723" s="15"/>
      <c r="AT723" s="15"/>
      <c r="AU723" s="15"/>
      <c r="AV723" s="15"/>
      <c r="AW723" s="15"/>
      <c r="AX723" s="15"/>
      <c r="AY723" s="15"/>
      <c r="AZ723" s="15"/>
      <c r="BA723" s="15"/>
      <c r="BB723" s="15"/>
    </row>
    <row r="724" customFormat="false" ht="15.75" hidden="false" customHeight="true" outlineLevel="0" collapsed="false">
      <c r="A724" s="83"/>
      <c r="B724" s="84"/>
      <c r="C724" s="85"/>
      <c r="D724" s="86"/>
      <c r="E724" s="15"/>
      <c r="F724" s="15"/>
      <c r="G724" s="15"/>
      <c r="H724" s="15"/>
      <c r="I724" s="15"/>
      <c r="J724" s="15"/>
      <c r="K724" s="15"/>
      <c r="L724" s="15"/>
      <c r="M724" s="15"/>
      <c r="N724" s="87"/>
      <c r="O724" s="87"/>
      <c r="P724" s="87"/>
      <c r="Q724" s="88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/>
      <c r="AO724" s="15"/>
      <c r="AP724" s="15"/>
      <c r="AQ724" s="15"/>
      <c r="AR724" s="15"/>
      <c r="AS724" s="15"/>
      <c r="AT724" s="15"/>
      <c r="AU724" s="15"/>
      <c r="AV724" s="15"/>
      <c r="AW724" s="15"/>
      <c r="AX724" s="15"/>
      <c r="AY724" s="15"/>
      <c r="AZ724" s="15"/>
      <c r="BA724" s="15"/>
      <c r="BB724" s="15"/>
    </row>
    <row r="725" customFormat="false" ht="15.75" hidden="false" customHeight="true" outlineLevel="0" collapsed="false">
      <c r="A725" s="83"/>
      <c r="B725" s="84"/>
      <c r="C725" s="85"/>
      <c r="D725" s="86"/>
      <c r="E725" s="15"/>
      <c r="F725" s="15"/>
      <c r="G725" s="15"/>
      <c r="H725" s="15"/>
      <c r="I725" s="15"/>
      <c r="J725" s="15"/>
      <c r="K725" s="15"/>
      <c r="L725" s="15"/>
      <c r="M725" s="15"/>
      <c r="N725" s="87"/>
      <c r="O725" s="87"/>
      <c r="P725" s="87"/>
      <c r="Q725" s="88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  <c r="AU725" s="15"/>
      <c r="AV725" s="15"/>
      <c r="AW725" s="15"/>
      <c r="AX725" s="15"/>
      <c r="AY725" s="15"/>
      <c r="AZ725" s="15"/>
      <c r="BA725" s="15"/>
      <c r="BB725" s="15"/>
    </row>
    <row r="726" customFormat="false" ht="15.75" hidden="false" customHeight="true" outlineLevel="0" collapsed="false">
      <c r="A726" s="83"/>
      <c r="B726" s="84"/>
      <c r="C726" s="85"/>
      <c r="D726" s="86"/>
      <c r="E726" s="15"/>
      <c r="F726" s="15"/>
      <c r="G726" s="15"/>
      <c r="H726" s="15"/>
      <c r="I726" s="15"/>
      <c r="J726" s="15"/>
      <c r="K726" s="15"/>
      <c r="L726" s="15"/>
      <c r="M726" s="15"/>
      <c r="N726" s="87"/>
      <c r="O726" s="87"/>
      <c r="P726" s="87"/>
      <c r="Q726" s="88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  <c r="AU726" s="15"/>
      <c r="AV726" s="15"/>
      <c r="AW726" s="15"/>
      <c r="AX726" s="15"/>
      <c r="AY726" s="15"/>
      <c r="AZ726" s="15"/>
      <c r="BA726" s="15"/>
      <c r="BB726" s="15"/>
    </row>
    <row r="727" customFormat="false" ht="15.75" hidden="false" customHeight="true" outlineLevel="0" collapsed="false">
      <c r="A727" s="83"/>
      <c r="B727" s="84"/>
      <c r="C727" s="85"/>
      <c r="D727" s="86"/>
      <c r="E727" s="15"/>
      <c r="F727" s="15"/>
      <c r="G727" s="15"/>
      <c r="H727" s="15"/>
      <c r="I727" s="15"/>
      <c r="J727" s="15"/>
      <c r="K727" s="15"/>
      <c r="L727" s="15"/>
      <c r="M727" s="15"/>
      <c r="N727" s="87"/>
      <c r="O727" s="87"/>
      <c r="P727" s="87"/>
      <c r="Q727" s="88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  <c r="AN727" s="15"/>
      <c r="AO727" s="15"/>
      <c r="AP727" s="15"/>
      <c r="AQ727" s="15"/>
      <c r="AR727" s="15"/>
      <c r="AS727" s="15"/>
      <c r="AT727" s="15"/>
      <c r="AU727" s="15"/>
      <c r="AV727" s="15"/>
      <c r="AW727" s="15"/>
      <c r="AX727" s="15"/>
      <c r="AY727" s="15"/>
      <c r="AZ727" s="15"/>
      <c r="BA727" s="15"/>
      <c r="BB727" s="15"/>
    </row>
    <row r="728" customFormat="false" ht="15.75" hidden="false" customHeight="true" outlineLevel="0" collapsed="false">
      <c r="A728" s="83"/>
      <c r="B728" s="84"/>
      <c r="C728" s="85"/>
      <c r="D728" s="86"/>
      <c r="E728" s="15"/>
      <c r="F728" s="15"/>
      <c r="G728" s="15"/>
      <c r="H728" s="15"/>
      <c r="I728" s="15"/>
      <c r="J728" s="15"/>
      <c r="K728" s="15"/>
      <c r="L728" s="15"/>
      <c r="M728" s="15"/>
      <c r="N728" s="87"/>
      <c r="O728" s="87"/>
      <c r="P728" s="87"/>
      <c r="Q728" s="88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5"/>
      <c r="AM728" s="15"/>
      <c r="AN728" s="15"/>
      <c r="AO728" s="15"/>
      <c r="AP728" s="15"/>
      <c r="AQ728" s="15"/>
      <c r="AR728" s="15"/>
      <c r="AS728" s="15"/>
      <c r="AT728" s="15"/>
      <c r="AU728" s="15"/>
      <c r="AV728" s="15"/>
      <c r="AW728" s="15"/>
      <c r="AX728" s="15"/>
      <c r="AY728" s="15"/>
      <c r="AZ728" s="15"/>
      <c r="BA728" s="15"/>
      <c r="BB728" s="15"/>
    </row>
    <row r="729" customFormat="false" ht="15.75" hidden="false" customHeight="true" outlineLevel="0" collapsed="false">
      <c r="A729" s="83"/>
      <c r="B729" s="84"/>
      <c r="C729" s="85"/>
      <c r="D729" s="86"/>
      <c r="E729" s="15"/>
      <c r="F729" s="15"/>
      <c r="G729" s="15"/>
      <c r="H729" s="15"/>
      <c r="I729" s="15"/>
      <c r="J729" s="15"/>
      <c r="K729" s="15"/>
      <c r="L729" s="15"/>
      <c r="M729" s="15"/>
      <c r="N729" s="87"/>
      <c r="O729" s="87"/>
      <c r="P729" s="87"/>
      <c r="Q729" s="88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5"/>
      <c r="AM729" s="15"/>
      <c r="AN729" s="15"/>
      <c r="AO729" s="15"/>
      <c r="AP729" s="15"/>
      <c r="AQ729" s="15"/>
      <c r="AR729" s="15"/>
      <c r="AS729" s="15"/>
      <c r="AT729" s="15"/>
      <c r="AU729" s="15"/>
      <c r="AV729" s="15"/>
      <c r="AW729" s="15"/>
      <c r="AX729" s="15"/>
      <c r="AY729" s="15"/>
      <c r="AZ729" s="15"/>
      <c r="BA729" s="15"/>
      <c r="BB729" s="15"/>
    </row>
    <row r="730" customFormat="false" ht="15.75" hidden="false" customHeight="true" outlineLevel="0" collapsed="false">
      <c r="A730" s="83"/>
      <c r="B730" s="84"/>
      <c r="C730" s="85"/>
      <c r="D730" s="86"/>
      <c r="E730" s="15"/>
      <c r="F730" s="15"/>
      <c r="G730" s="15"/>
      <c r="H730" s="15"/>
      <c r="I730" s="15"/>
      <c r="J730" s="15"/>
      <c r="K730" s="15"/>
      <c r="L730" s="15"/>
      <c r="M730" s="15"/>
      <c r="N730" s="87"/>
      <c r="O730" s="87"/>
      <c r="P730" s="87"/>
      <c r="Q730" s="88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  <c r="AU730" s="15"/>
      <c r="AV730" s="15"/>
      <c r="AW730" s="15"/>
      <c r="AX730" s="15"/>
      <c r="AY730" s="15"/>
      <c r="AZ730" s="15"/>
      <c r="BA730" s="15"/>
      <c r="BB730" s="15"/>
    </row>
    <row r="731" customFormat="false" ht="15.75" hidden="false" customHeight="true" outlineLevel="0" collapsed="false">
      <c r="A731" s="83"/>
      <c r="B731" s="84"/>
      <c r="C731" s="85"/>
      <c r="D731" s="86"/>
      <c r="E731" s="15"/>
      <c r="F731" s="15"/>
      <c r="G731" s="15"/>
      <c r="H731" s="15"/>
      <c r="I731" s="15"/>
      <c r="J731" s="15"/>
      <c r="K731" s="15"/>
      <c r="L731" s="15"/>
      <c r="M731" s="15"/>
      <c r="N731" s="87"/>
      <c r="O731" s="87"/>
      <c r="P731" s="87"/>
      <c r="Q731" s="88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  <c r="AU731" s="15"/>
      <c r="AV731" s="15"/>
      <c r="AW731" s="15"/>
      <c r="AX731" s="15"/>
      <c r="AY731" s="15"/>
      <c r="AZ731" s="15"/>
      <c r="BA731" s="15"/>
      <c r="BB731" s="15"/>
    </row>
    <row r="732" customFormat="false" ht="15.75" hidden="false" customHeight="true" outlineLevel="0" collapsed="false">
      <c r="A732" s="83"/>
      <c r="B732" s="84"/>
      <c r="C732" s="85"/>
      <c r="D732" s="86"/>
      <c r="E732" s="15"/>
      <c r="F732" s="15"/>
      <c r="G732" s="15"/>
      <c r="H732" s="15"/>
      <c r="I732" s="15"/>
      <c r="J732" s="15"/>
      <c r="K732" s="15"/>
      <c r="L732" s="15"/>
      <c r="M732" s="15"/>
      <c r="N732" s="87"/>
      <c r="O732" s="87"/>
      <c r="P732" s="87"/>
      <c r="Q732" s="88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  <c r="AN732" s="15"/>
      <c r="AO732" s="15"/>
      <c r="AP732" s="15"/>
      <c r="AQ732" s="15"/>
      <c r="AR732" s="15"/>
      <c r="AS732" s="15"/>
      <c r="AT732" s="15"/>
      <c r="AU732" s="15"/>
      <c r="AV732" s="15"/>
      <c r="AW732" s="15"/>
      <c r="AX732" s="15"/>
      <c r="AY732" s="15"/>
      <c r="AZ732" s="15"/>
      <c r="BA732" s="15"/>
      <c r="BB732" s="15"/>
    </row>
    <row r="733" customFormat="false" ht="15.75" hidden="false" customHeight="true" outlineLevel="0" collapsed="false">
      <c r="A733" s="83"/>
      <c r="B733" s="84"/>
      <c r="C733" s="85"/>
      <c r="D733" s="86"/>
      <c r="E733" s="15"/>
      <c r="F733" s="15"/>
      <c r="G733" s="15"/>
      <c r="H733" s="15"/>
      <c r="I733" s="15"/>
      <c r="J733" s="15"/>
      <c r="K733" s="15"/>
      <c r="L733" s="15"/>
      <c r="M733" s="15"/>
      <c r="N733" s="87"/>
      <c r="O733" s="87"/>
      <c r="P733" s="87"/>
      <c r="Q733" s="88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  <c r="AS733" s="15"/>
      <c r="AT733" s="15"/>
      <c r="AU733" s="15"/>
      <c r="AV733" s="15"/>
      <c r="AW733" s="15"/>
      <c r="AX733" s="15"/>
      <c r="AY733" s="15"/>
      <c r="AZ733" s="15"/>
      <c r="BA733" s="15"/>
      <c r="BB733" s="15"/>
    </row>
    <row r="734" customFormat="false" ht="15.75" hidden="false" customHeight="true" outlineLevel="0" collapsed="false">
      <c r="A734" s="83"/>
      <c r="B734" s="84"/>
      <c r="C734" s="85"/>
      <c r="D734" s="86"/>
      <c r="E734" s="15"/>
      <c r="F734" s="15"/>
      <c r="G734" s="15"/>
      <c r="H734" s="15"/>
      <c r="I734" s="15"/>
      <c r="J734" s="15"/>
      <c r="K734" s="15"/>
      <c r="L734" s="15"/>
      <c r="M734" s="15"/>
      <c r="N734" s="87"/>
      <c r="O734" s="87"/>
      <c r="P734" s="87"/>
      <c r="Q734" s="88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5"/>
      <c r="AM734" s="15"/>
      <c r="AN734" s="15"/>
      <c r="AO734" s="15"/>
      <c r="AP734" s="15"/>
      <c r="AQ734" s="15"/>
      <c r="AR734" s="15"/>
      <c r="AS734" s="15"/>
      <c r="AT734" s="15"/>
      <c r="AU734" s="15"/>
      <c r="AV734" s="15"/>
      <c r="AW734" s="15"/>
      <c r="AX734" s="15"/>
      <c r="AY734" s="15"/>
      <c r="AZ734" s="15"/>
      <c r="BA734" s="15"/>
      <c r="BB734" s="15"/>
    </row>
    <row r="735" customFormat="false" ht="15.75" hidden="false" customHeight="true" outlineLevel="0" collapsed="false">
      <c r="A735" s="83"/>
      <c r="B735" s="84"/>
      <c r="C735" s="85"/>
      <c r="D735" s="86"/>
      <c r="E735" s="15"/>
      <c r="F735" s="15"/>
      <c r="G735" s="15"/>
      <c r="H735" s="15"/>
      <c r="I735" s="15"/>
      <c r="J735" s="15"/>
      <c r="K735" s="15"/>
      <c r="L735" s="15"/>
      <c r="M735" s="15"/>
      <c r="N735" s="87"/>
      <c r="O735" s="87"/>
      <c r="P735" s="87"/>
      <c r="Q735" s="88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  <c r="AU735" s="15"/>
      <c r="AV735" s="15"/>
      <c r="AW735" s="15"/>
      <c r="AX735" s="15"/>
      <c r="AY735" s="15"/>
      <c r="AZ735" s="15"/>
      <c r="BA735" s="15"/>
      <c r="BB735" s="15"/>
    </row>
    <row r="736" customFormat="false" ht="15.75" hidden="false" customHeight="true" outlineLevel="0" collapsed="false">
      <c r="A736" s="83"/>
      <c r="B736" s="84"/>
      <c r="C736" s="85"/>
      <c r="D736" s="86"/>
      <c r="E736" s="15"/>
      <c r="F736" s="15"/>
      <c r="G736" s="15"/>
      <c r="H736" s="15"/>
      <c r="I736" s="15"/>
      <c r="J736" s="15"/>
      <c r="K736" s="15"/>
      <c r="L736" s="15"/>
      <c r="M736" s="15"/>
      <c r="N736" s="87"/>
      <c r="O736" s="87"/>
      <c r="P736" s="87"/>
      <c r="Q736" s="88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  <c r="AS736" s="15"/>
      <c r="AT736" s="15"/>
      <c r="AU736" s="15"/>
      <c r="AV736" s="15"/>
      <c r="AW736" s="15"/>
      <c r="AX736" s="15"/>
      <c r="AY736" s="15"/>
      <c r="AZ736" s="15"/>
      <c r="BA736" s="15"/>
      <c r="BB736" s="15"/>
    </row>
    <row r="737" customFormat="false" ht="15.75" hidden="false" customHeight="true" outlineLevel="0" collapsed="false">
      <c r="A737" s="83"/>
      <c r="B737" s="84"/>
      <c r="C737" s="85"/>
      <c r="D737" s="86"/>
      <c r="E737" s="15"/>
      <c r="F737" s="15"/>
      <c r="G737" s="15"/>
      <c r="H737" s="15"/>
      <c r="I737" s="15"/>
      <c r="J737" s="15"/>
      <c r="K737" s="15"/>
      <c r="L737" s="15"/>
      <c r="M737" s="15"/>
      <c r="N737" s="87"/>
      <c r="O737" s="87"/>
      <c r="P737" s="87"/>
      <c r="Q737" s="88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5"/>
      <c r="AS737" s="15"/>
      <c r="AT737" s="15"/>
      <c r="AU737" s="15"/>
      <c r="AV737" s="15"/>
      <c r="AW737" s="15"/>
      <c r="AX737" s="15"/>
      <c r="AY737" s="15"/>
      <c r="AZ737" s="15"/>
      <c r="BA737" s="15"/>
      <c r="BB737" s="15"/>
    </row>
    <row r="738" customFormat="false" ht="15.75" hidden="false" customHeight="true" outlineLevel="0" collapsed="false">
      <c r="A738" s="83"/>
      <c r="B738" s="84"/>
      <c r="C738" s="85"/>
      <c r="D738" s="86"/>
      <c r="E738" s="15"/>
      <c r="F738" s="15"/>
      <c r="G738" s="15"/>
      <c r="H738" s="15"/>
      <c r="I738" s="15"/>
      <c r="J738" s="15"/>
      <c r="K738" s="15"/>
      <c r="L738" s="15"/>
      <c r="M738" s="15"/>
      <c r="N738" s="87"/>
      <c r="O738" s="87"/>
      <c r="P738" s="87"/>
      <c r="Q738" s="88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  <c r="AU738" s="15"/>
      <c r="AV738" s="15"/>
      <c r="AW738" s="15"/>
      <c r="AX738" s="15"/>
      <c r="AY738" s="15"/>
      <c r="AZ738" s="15"/>
      <c r="BA738" s="15"/>
      <c r="BB738" s="15"/>
    </row>
    <row r="739" customFormat="false" ht="15.75" hidden="false" customHeight="true" outlineLevel="0" collapsed="false">
      <c r="A739" s="83"/>
      <c r="B739" s="84"/>
      <c r="C739" s="85"/>
      <c r="D739" s="86"/>
      <c r="E739" s="15"/>
      <c r="F739" s="15"/>
      <c r="G739" s="15"/>
      <c r="H739" s="15"/>
      <c r="I739" s="15"/>
      <c r="J739" s="15"/>
      <c r="K739" s="15"/>
      <c r="L739" s="15"/>
      <c r="M739" s="15"/>
      <c r="N739" s="87"/>
      <c r="O739" s="87"/>
      <c r="P739" s="87"/>
      <c r="Q739" s="88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  <c r="AS739" s="15"/>
      <c r="AT739" s="15"/>
      <c r="AU739" s="15"/>
      <c r="AV739" s="15"/>
      <c r="AW739" s="15"/>
      <c r="AX739" s="15"/>
      <c r="AY739" s="15"/>
      <c r="AZ739" s="15"/>
      <c r="BA739" s="15"/>
      <c r="BB739" s="15"/>
    </row>
    <row r="740" customFormat="false" ht="15.75" hidden="false" customHeight="true" outlineLevel="0" collapsed="false">
      <c r="A740" s="83"/>
      <c r="B740" s="84"/>
      <c r="C740" s="85"/>
      <c r="D740" s="86"/>
      <c r="E740" s="15"/>
      <c r="F740" s="15"/>
      <c r="G740" s="15"/>
      <c r="H740" s="15"/>
      <c r="I740" s="15"/>
      <c r="J740" s="15"/>
      <c r="K740" s="15"/>
      <c r="L740" s="15"/>
      <c r="M740" s="15"/>
      <c r="N740" s="87"/>
      <c r="O740" s="87"/>
      <c r="P740" s="87"/>
      <c r="Q740" s="88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  <c r="AU740" s="15"/>
      <c r="AV740" s="15"/>
      <c r="AW740" s="15"/>
      <c r="AX740" s="15"/>
      <c r="AY740" s="15"/>
      <c r="AZ740" s="15"/>
      <c r="BA740" s="15"/>
      <c r="BB740" s="15"/>
    </row>
    <row r="741" customFormat="false" ht="15.75" hidden="false" customHeight="true" outlineLevel="0" collapsed="false">
      <c r="A741" s="83"/>
      <c r="B741" s="84"/>
      <c r="C741" s="85"/>
      <c r="D741" s="86"/>
      <c r="E741" s="15"/>
      <c r="F741" s="15"/>
      <c r="G741" s="15"/>
      <c r="H741" s="15"/>
      <c r="I741" s="15"/>
      <c r="J741" s="15"/>
      <c r="K741" s="15"/>
      <c r="L741" s="15"/>
      <c r="M741" s="15"/>
      <c r="N741" s="87"/>
      <c r="O741" s="87"/>
      <c r="P741" s="87"/>
      <c r="Q741" s="88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  <c r="AS741" s="15"/>
      <c r="AT741" s="15"/>
      <c r="AU741" s="15"/>
      <c r="AV741" s="15"/>
      <c r="AW741" s="15"/>
      <c r="AX741" s="15"/>
      <c r="AY741" s="15"/>
      <c r="AZ741" s="15"/>
      <c r="BA741" s="15"/>
      <c r="BB741" s="15"/>
    </row>
    <row r="742" customFormat="false" ht="15.75" hidden="false" customHeight="true" outlineLevel="0" collapsed="false">
      <c r="A742" s="83"/>
      <c r="B742" s="84"/>
      <c r="C742" s="85"/>
      <c r="D742" s="86"/>
      <c r="E742" s="15"/>
      <c r="F742" s="15"/>
      <c r="G742" s="15"/>
      <c r="H742" s="15"/>
      <c r="I742" s="15"/>
      <c r="J742" s="15"/>
      <c r="K742" s="15"/>
      <c r="L742" s="15"/>
      <c r="M742" s="15"/>
      <c r="N742" s="87"/>
      <c r="O742" s="87"/>
      <c r="P742" s="87"/>
      <c r="Q742" s="88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  <c r="AN742" s="15"/>
      <c r="AO742" s="15"/>
      <c r="AP742" s="15"/>
      <c r="AQ742" s="15"/>
      <c r="AR742" s="15"/>
      <c r="AS742" s="15"/>
      <c r="AT742" s="15"/>
      <c r="AU742" s="15"/>
      <c r="AV742" s="15"/>
      <c r="AW742" s="15"/>
      <c r="AX742" s="15"/>
      <c r="AY742" s="15"/>
      <c r="AZ742" s="15"/>
      <c r="BA742" s="15"/>
      <c r="BB742" s="15"/>
    </row>
    <row r="743" customFormat="false" ht="15.75" hidden="false" customHeight="true" outlineLevel="0" collapsed="false">
      <c r="A743" s="83"/>
      <c r="B743" s="84"/>
      <c r="C743" s="85"/>
      <c r="D743" s="86"/>
      <c r="E743" s="15"/>
      <c r="F743" s="15"/>
      <c r="G743" s="15"/>
      <c r="H743" s="15"/>
      <c r="I743" s="15"/>
      <c r="J743" s="15"/>
      <c r="K743" s="15"/>
      <c r="L743" s="15"/>
      <c r="M743" s="15"/>
      <c r="N743" s="87"/>
      <c r="O743" s="87"/>
      <c r="P743" s="87"/>
      <c r="Q743" s="88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  <c r="AQ743" s="15"/>
      <c r="AR743" s="15"/>
      <c r="AS743" s="15"/>
      <c r="AT743" s="15"/>
      <c r="AU743" s="15"/>
      <c r="AV743" s="15"/>
      <c r="AW743" s="15"/>
      <c r="AX743" s="15"/>
      <c r="AY743" s="15"/>
      <c r="AZ743" s="15"/>
      <c r="BA743" s="15"/>
      <c r="BB743" s="15"/>
    </row>
    <row r="744" customFormat="false" ht="15.75" hidden="false" customHeight="true" outlineLevel="0" collapsed="false">
      <c r="A744" s="83"/>
      <c r="B744" s="84"/>
      <c r="C744" s="85"/>
      <c r="D744" s="86"/>
      <c r="E744" s="15"/>
      <c r="F744" s="15"/>
      <c r="G744" s="15"/>
      <c r="H744" s="15"/>
      <c r="I744" s="15"/>
      <c r="J744" s="15"/>
      <c r="K744" s="15"/>
      <c r="L744" s="15"/>
      <c r="M744" s="15"/>
      <c r="N744" s="87"/>
      <c r="O744" s="87"/>
      <c r="P744" s="87"/>
      <c r="Q744" s="88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  <c r="AS744" s="15"/>
      <c r="AT744" s="15"/>
      <c r="AU744" s="15"/>
      <c r="AV744" s="15"/>
      <c r="AW744" s="15"/>
      <c r="AX744" s="15"/>
      <c r="AY744" s="15"/>
      <c r="AZ744" s="15"/>
      <c r="BA744" s="15"/>
      <c r="BB744" s="15"/>
    </row>
    <row r="745" customFormat="false" ht="15.75" hidden="false" customHeight="true" outlineLevel="0" collapsed="false">
      <c r="A745" s="83"/>
      <c r="B745" s="84"/>
      <c r="C745" s="85"/>
      <c r="D745" s="86"/>
      <c r="E745" s="15"/>
      <c r="F745" s="15"/>
      <c r="G745" s="15"/>
      <c r="H745" s="15"/>
      <c r="I745" s="15"/>
      <c r="J745" s="15"/>
      <c r="K745" s="15"/>
      <c r="L745" s="15"/>
      <c r="M745" s="15"/>
      <c r="N745" s="87"/>
      <c r="O745" s="87"/>
      <c r="P745" s="87"/>
      <c r="Q745" s="88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  <c r="AU745" s="15"/>
      <c r="AV745" s="15"/>
      <c r="AW745" s="15"/>
      <c r="AX745" s="15"/>
      <c r="AY745" s="15"/>
      <c r="AZ745" s="15"/>
      <c r="BA745" s="15"/>
      <c r="BB745" s="15"/>
    </row>
    <row r="746" customFormat="false" ht="15.75" hidden="false" customHeight="true" outlineLevel="0" collapsed="false">
      <c r="A746" s="83"/>
      <c r="B746" s="84"/>
      <c r="C746" s="85"/>
      <c r="D746" s="86"/>
      <c r="E746" s="15"/>
      <c r="F746" s="15"/>
      <c r="G746" s="15"/>
      <c r="H746" s="15"/>
      <c r="I746" s="15"/>
      <c r="J746" s="15"/>
      <c r="K746" s="15"/>
      <c r="L746" s="15"/>
      <c r="M746" s="15"/>
      <c r="N746" s="87"/>
      <c r="O746" s="87"/>
      <c r="P746" s="87"/>
      <c r="Q746" s="88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  <c r="AQ746" s="15"/>
      <c r="AR746" s="15"/>
      <c r="AS746" s="15"/>
      <c r="AT746" s="15"/>
      <c r="AU746" s="15"/>
      <c r="AV746" s="15"/>
      <c r="AW746" s="15"/>
      <c r="AX746" s="15"/>
      <c r="AY746" s="15"/>
      <c r="AZ746" s="15"/>
      <c r="BA746" s="15"/>
      <c r="BB746" s="15"/>
    </row>
    <row r="747" customFormat="false" ht="15.75" hidden="false" customHeight="true" outlineLevel="0" collapsed="false">
      <c r="A747" s="83"/>
      <c r="B747" s="84"/>
      <c r="C747" s="85"/>
      <c r="D747" s="86"/>
      <c r="E747" s="15"/>
      <c r="F747" s="15"/>
      <c r="G747" s="15"/>
      <c r="H747" s="15"/>
      <c r="I747" s="15"/>
      <c r="J747" s="15"/>
      <c r="K747" s="15"/>
      <c r="L747" s="15"/>
      <c r="M747" s="15"/>
      <c r="N747" s="87"/>
      <c r="O747" s="87"/>
      <c r="P747" s="87"/>
      <c r="Q747" s="88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  <c r="AS747" s="15"/>
      <c r="AT747" s="15"/>
      <c r="AU747" s="15"/>
      <c r="AV747" s="15"/>
      <c r="AW747" s="15"/>
      <c r="AX747" s="15"/>
      <c r="AY747" s="15"/>
      <c r="AZ747" s="15"/>
      <c r="BA747" s="15"/>
      <c r="BB747" s="15"/>
    </row>
    <row r="748" customFormat="false" ht="15.75" hidden="false" customHeight="true" outlineLevel="0" collapsed="false">
      <c r="A748" s="83"/>
      <c r="B748" s="84"/>
      <c r="C748" s="85"/>
      <c r="D748" s="86"/>
      <c r="E748" s="15"/>
      <c r="F748" s="15"/>
      <c r="G748" s="15"/>
      <c r="H748" s="15"/>
      <c r="I748" s="15"/>
      <c r="J748" s="15"/>
      <c r="K748" s="15"/>
      <c r="L748" s="15"/>
      <c r="M748" s="15"/>
      <c r="N748" s="87"/>
      <c r="O748" s="87"/>
      <c r="P748" s="87"/>
      <c r="Q748" s="88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  <c r="AQ748" s="15"/>
      <c r="AR748" s="15"/>
      <c r="AS748" s="15"/>
      <c r="AT748" s="15"/>
      <c r="AU748" s="15"/>
      <c r="AV748" s="15"/>
      <c r="AW748" s="15"/>
      <c r="AX748" s="15"/>
      <c r="AY748" s="15"/>
      <c r="AZ748" s="15"/>
      <c r="BA748" s="15"/>
      <c r="BB748" s="15"/>
    </row>
    <row r="749" customFormat="false" ht="15.75" hidden="false" customHeight="true" outlineLevel="0" collapsed="false">
      <c r="A749" s="83"/>
      <c r="B749" s="84"/>
      <c r="C749" s="85"/>
      <c r="D749" s="86"/>
      <c r="E749" s="15"/>
      <c r="F749" s="15"/>
      <c r="G749" s="15"/>
      <c r="H749" s="15"/>
      <c r="I749" s="15"/>
      <c r="J749" s="15"/>
      <c r="K749" s="15"/>
      <c r="L749" s="15"/>
      <c r="M749" s="15"/>
      <c r="N749" s="87"/>
      <c r="O749" s="87"/>
      <c r="P749" s="87"/>
      <c r="Q749" s="88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  <c r="AQ749" s="15"/>
      <c r="AR749" s="15"/>
      <c r="AS749" s="15"/>
      <c r="AT749" s="15"/>
      <c r="AU749" s="15"/>
      <c r="AV749" s="15"/>
      <c r="AW749" s="15"/>
      <c r="AX749" s="15"/>
      <c r="AY749" s="15"/>
      <c r="AZ749" s="15"/>
      <c r="BA749" s="15"/>
      <c r="BB749" s="15"/>
    </row>
    <row r="750" customFormat="false" ht="15.75" hidden="false" customHeight="true" outlineLevel="0" collapsed="false">
      <c r="A750" s="83"/>
      <c r="B750" s="84"/>
      <c r="C750" s="85"/>
      <c r="D750" s="86"/>
      <c r="E750" s="15"/>
      <c r="F750" s="15"/>
      <c r="G750" s="15"/>
      <c r="H750" s="15"/>
      <c r="I750" s="15"/>
      <c r="J750" s="15"/>
      <c r="K750" s="15"/>
      <c r="L750" s="15"/>
      <c r="M750" s="15"/>
      <c r="N750" s="87"/>
      <c r="O750" s="87"/>
      <c r="P750" s="87"/>
      <c r="Q750" s="88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  <c r="AQ750" s="15"/>
      <c r="AR750" s="15"/>
      <c r="AS750" s="15"/>
      <c r="AT750" s="15"/>
      <c r="AU750" s="15"/>
      <c r="AV750" s="15"/>
      <c r="AW750" s="15"/>
      <c r="AX750" s="15"/>
      <c r="AY750" s="15"/>
      <c r="AZ750" s="15"/>
      <c r="BA750" s="15"/>
      <c r="BB750" s="15"/>
    </row>
    <row r="751" customFormat="false" ht="15.75" hidden="false" customHeight="true" outlineLevel="0" collapsed="false">
      <c r="A751" s="83"/>
      <c r="B751" s="84"/>
      <c r="C751" s="85"/>
      <c r="D751" s="86"/>
      <c r="E751" s="15"/>
      <c r="F751" s="15"/>
      <c r="G751" s="15"/>
      <c r="H751" s="15"/>
      <c r="I751" s="15"/>
      <c r="J751" s="15"/>
      <c r="K751" s="15"/>
      <c r="L751" s="15"/>
      <c r="M751" s="15"/>
      <c r="N751" s="87"/>
      <c r="O751" s="87"/>
      <c r="P751" s="87"/>
      <c r="Q751" s="88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</row>
    <row r="752" customFormat="false" ht="15.75" hidden="false" customHeight="true" outlineLevel="0" collapsed="false">
      <c r="A752" s="83"/>
      <c r="B752" s="84"/>
      <c r="C752" s="85"/>
      <c r="D752" s="86"/>
      <c r="E752" s="15"/>
      <c r="F752" s="15"/>
      <c r="G752" s="15"/>
      <c r="H752" s="15"/>
      <c r="I752" s="15"/>
      <c r="J752" s="15"/>
      <c r="K752" s="15"/>
      <c r="L752" s="15"/>
      <c r="M752" s="15"/>
      <c r="N752" s="87"/>
      <c r="O752" s="87"/>
      <c r="P752" s="87"/>
      <c r="Q752" s="88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  <c r="AR752" s="15"/>
      <c r="AS752" s="15"/>
      <c r="AT752" s="15"/>
      <c r="AU752" s="15"/>
      <c r="AV752" s="15"/>
      <c r="AW752" s="15"/>
      <c r="AX752" s="15"/>
      <c r="AY752" s="15"/>
      <c r="AZ752" s="15"/>
      <c r="BA752" s="15"/>
      <c r="BB752" s="15"/>
    </row>
    <row r="753" customFormat="false" ht="15.75" hidden="false" customHeight="true" outlineLevel="0" collapsed="false">
      <c r="A753" s="83"/>
      <c r="B753" s="84"/>
      <c r="C753" s="85"/>
      <c r="D753" s="86"/>
      <c r="E753" s="15"/>
      <c r="F753" s="15"/>
      <c r="G753" s="15"/>
      <c r="H753" s="15"/>
      <c r="I753" s="15"/>
      <c r="J753" s="15"/>
      <c r="K753" s="15"/>
      <c r="L753" s="15"/>
      <c r="M753" s="15"/>
      <c r="N753" s="87"/>
      <c r="O753" s="87"/>
      <c r="P753" s="87"/>
      <c r="Q753" s="88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  <c r="AQ753" s="15"/>
      <c r="AR753" s="15"/>
      <c r="AS753" s="15"/>
      <c r="AT753" s="15"/>
      <c r="AU753" s="15"/>
      <c r="AV753" s="15"/>
      <c r="AW753" s="15"/>
      <c r="AX753" s="15"/>
      <c r="AY753" s="15"/>
      <c r="AZ753" s="15"/>
      <c r="BA753" s="15"/>
      <c r="BB753" s="15"/>
    </row>
    <row r="754" customFormat="false" ht="15.75" hidden="false" customHeight="true" outlineLevel="0" collapsed="false">
      <c r="A754" s="83"/>
      <c r="B754" s="84"/>
      <c r="C754" s="85"/>
      <c r="D754" s="86"/>
      <c r="E754" s="15"/>
      <c r="F754" s="15"/>
      <c r="G754" s="15"/>
      <c r="H754" s="15"/>
      <c r="I754" s="15"/>
      <c r="J754" s="15"/>
      <c r="K754" s="15"/>
      <c r="L754" s="15"/>
      <c r="M754" s="15"/>
      <c r="N754" s="87"/>
      <c r="O754" s="87"/>
      <c r="P754" s="87"/>
      <c r="Q754" s="88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  <c r="AU754" s="15"/>
      <c r="AV754" s="15"/>
      <c r="AW754" s="15"/>
      <c r="AX754" s="15"/>
      <c r="AY754" s="15"/>
      <c r="AZ754" s="15"/>
      <c r="BA754" s="15"/>
      <c r="BB754" s="15"/>
    </row>
    <row r="755" customFormat="false" ht="15.75" hidden="false" customHeight="true" outlineLevel="0" collapsed="false">
      <c r="A755" s="83"/>
      <c r="B755" s="84"/>
      <c r="C755" s="85"/>
      <c r="D755" s="86"/>
      <c r="E755" s="15"/>
      <c r="F755" s="15"/>
      <c r="G755" s="15"/>
      <c r="H755" s="15"/>
      <c r="I755" s="15"/>
      <c r="J755" s="15"/>
      <c r="K755" s="15"/>
      <c r="L755" s="15"/>
      <c r="M755" s="15"/>
      <c r="N755" s="87"/>
      <c r="O755" s="87"/>
      <c r="P755" s="87"/>
      <c r="Q755" s="88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15"/>
      <c r="AW755" s="15"/>
      <c r="AX755" s="15"/>
      <c r="AY755" s="15"/>
      <c r="AZ755" s="15"/>
      <c r="BA755" s="15"/>
      <c r="BB755" s="15"/>
    </row>
    <row r="756" customFormat="false" ht="15.75" hidden="false" customHeight="true" outlineLevel="0" collapsed="false">
      <c r="A756" s="83"/>
      <c r="B756" s="84"/>
      <c r="C756" s="85"/>
      <c r="D756" s="86"/>
      <c r="E756" s="15"/>
      <c r="F756" s="15"/>
      <c r="G756" s="15"/>
      <c r="H756" s="15"/>
      <c r="I756" s="15"/>
      <c r="J756" s="15"/>
      <c r="K756" s="15"/>
      <c r="L756" s="15"/>
      <c r="M756" s="15"/>
      <c r="N756" s="87"/>
      <c r="O756" s="87"/>
      <c r="P756" s="87"/>
      <c r="Q756" s="88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  <c r="AN756" s="15"/>
      <c r="AO756" s="15"/>
      <c r="AP756" s="15"/>
      <c r="AQ756" s="15"/>
      <c r="AR756" s="15"/>
      <c r="AS756" s="15"/>
      <c r="AT756" s="15"/>
      <c r="AU756" s="15"/>
      <c r="AV756" s="15"/>
      <c r="AW756" s="15"/>
      <c r="AX756" s="15"/>
      <c r="AY756" s="15"/>
      <c r="AZ756" s="15"/>
      <c r="BA756" s="15"/>
      <c r="BB756" s="15"/>
    </row>
    <row r="757" customFormat="false" ht="15.75" hidden="false" customHeight="true" outlineLevel="0" collapsed="false">
      <c r="A757" s="83"/>
      <c r="B757" s="84"/>
      <c r="C757" s="85"/>
      <c r="D757" s="86"/>
      <c r="E757" s="15"/>
      <c r="F757" s="15"/>
      <c r="G757" s="15"/>
      <c r="H757" s="15"/>
      <c r="I757" s="15"/>
      <c r="J757" s="15"/>
      <c r="K757" s="15"/>
      <c r="L757" s="15"/>
      <c r="M757" s="15"/>
      <c r="N757" s="87"/>
      <c r="O757" s="87"/>
      <c r="P757" s="87"/>
      <c r="Q757" s="88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  <c r="AN757" s="15"/>
      <c r="AO757" s="15"/>
      <c r="AP757" s="15"/>
      <c r="AQ757" s="15"/>
      <c r="AR757" s="15"/>
      <c r="AS757" s="15"/>
      <c r="AT757" s="15"/>
      <c r="AU757" s="15"/>
      <c r="AV757" s="15"/>
      <c r="AW757" s="15"/>
      <c r="AX757" s="15"/>
      <c r="AY757" s="15"/>
      <c r="AZ757" s="15"/>
      <c r="BA757" s="15"/>
      <c r="BB757" s="15"/>
    </row>
    <row r="758" customFormat="false" ht="15.75" hidden="false" customHeight="true" outlineLevel="0" collapsed="false">
      <c r="A758" s="83"/>
      <c r="B758" s="84"/>
      <c r="C758" s="85"/>
      <c r="D758" s="86"/>
      <c r="E758" s="15"/>
      <c r="F758" s="15"/>
      <c r="G758" s="15"/>
      <c r="H758" s="15"/>
      <c r="I758" s="15"/>
      <c r="J758" s="15"/>
      <c r="K758" s="15"/>
      <c r="L758" s="15"/>
      <c r="M758" s="15"/>
      <c r="N758" s="87"/>
      <c r="O758" s="87"/>
      <c r="P758" s="87"/>
      <c r="Q758" s="88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  <c r="AN758" s="15"/>
      <c r="AO758" s="15"/>
      <c r="AP758" s="15"/>
      <c r="AQ758" s="15"/>
      <c r="AR758" s="15"/>
      <c r="AS758" s="15"/>
      <c r="AT758" s="15"/>
      <c r="AU758" s="15"/>
      <c r="AV758" s="15"/>
      <c r="AW758" s="15"/>
      <c r="AX758" s="15"/>
      <c r="AY758" s="15"/>
      <c r="AZ758" s="15"/>
      <c r="BA758" s="15"/>
      <c r="BB758" s="15"/>
    </row>
    <row r="759" customFormat="false" ht="15.75" hidden="false" customHeight="true" outlineLevel="0" collapsed="false">
      <c r="A759" s="83"/>
      <c r="B759" s="84"/>
      <c r="C759" s="85"/>
      <c r="D759" s="86"/>
      <c r="E759" s="15"/>
      <c r="F759" s="15"/>
      <c r="G759" s="15"/>
      <c r="H759" s="15"/>
      <c r="I759" s="15"/>
      <c r="J759" s="15"/>
      <c r="K759" s="15"/>
      <c r="L759" s="15"/>
      <c r="M759" s="15"/>
      <c r="N759" s="87"/>
      <c r="O759" s="87"/>
      <c r="P759" s="87"/>
      <c r="Q759" s="88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  <c r="AN759" s="15"/>
      <c r="AO759" s="15"/>
      <c r="AP759" s="15"/>
      <c r="AQ759" s="15"/>
      <c r="AR759" s="15"/>
      <c r="AS759" s="15"/>
      <c r="AT759" s="15"/>
      <c r="AU759" s="15"/>
      <c r="AV759" s="15"/>
      <c r="AW759" s="15"/>
      <c r="AX759" s="15"/>
      <c r="AY759" s="15"/>
      <c r="AZ759" s="15"/>
      <c r="BA759" s="15"/>
      <c r="BB759" s="15"/>
    </row>
    <row r="760" customFormat="false" ht="15.75" hidden="false" customHeight="true" outlineLevel="0" collapsed="false">
      <c r="A760" s="83"/>
      <c r="B760" s="84"/>
      <c r="C760" s="85"/>
      <c r="D760" s="86"/>
      <c r="E760" s="15"/>
      <c r="F760" s="15"/>
      <c r="G760" s="15"/>
      <c r="H760" s="15"/>
      <c r="I760" s="15"/>
      <c r="J760" s="15"/>
      <c r="K760" s="15"/>
      <c r="L760" s="15"/>
      <c r="M760" s="15"/>
      <c r="N760" s="87"/>
      <c r="O760" s="87"/>
      <c r="P760" s="87"/>
      <c r="Q760" s="88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5"/>
      <c r="AU760" s="15"/>
      <c r="AV760" s="15"/>
      <c r="AW760" s="15"/>
      <c r="AX760" s="15"/>
      <c r="AY760" s="15"/>
      <c r="AZ760" s="15"/>
      <c r="BA760" s="15"/>
      <c r="BB760" s="15"/>
    </row>
    <row r="761" customFormat="false" ht="15.75" hidden="false" customHeight="true" outlineLevel="0" collapsed="false">
      <c r="A761" s="83"/>
      <c r="B761" s="84"/>
      <c r="C761" s="85"/>
      <c r="D761" s="86"/>
      <c r="E761" s="15"/>
      <c r="F761" s="15"/>
      <c r="G761" s="15"/>
      <c r="H761" s="15"/>
      <c r="I761" s="15"/>
      <c r="J761" s="15"/>
      <c r="K761" s="15"/>
      <c r="L761" s="15"/>
      <c r="M761" s="15"/>
      <c r="N761" s="87"/>
      <c r="O761" s="87"/>
      <c r="P761" s="87"/>
      <c r="Q761" s="88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15"/>
      <c r="AW761" s="15"/>
      <c r="AX761" s="15"/>
      <c r="AY761" s="15"/>
      <c r="AZ761" s="15"/>
      <c r="BA761" s="15"/>
      <c r="BB761" s="15"/>
    </row>
    <row r="762" customFormat="false" ht="15.75" hidden="false" customHeight="true" outlineLevel="0" collapsed="false">
      <c r="A762" s="83"/>
      <c r="B762" s="84"/>
      <c r="C762" s="85"/>
      <c r="D762" s="86"/>
      <c r="E762" s="15"/>
      <c r="F762" s="15"/>
      <c r="G762" s="15"/>
      <c r="H762" s="15"/>
      <c r="I762" s="15"/>
      <c r="J762" s="15"/>
      <c r="K762" s="15"/>
      <c r="L762" s="15"/>
      <c r="M762" s="15"/>
      <c r="N762" s="87"/>
      <c r="O762" s="87"/>
      <c r="P762" s="87"/>
      <c r="Q762" s="88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  <c r="AS762" s="15"/>
      <c r="AT762" s="15"/>
      <c r="AU762" s="15"/>
      <c r="AV762" s="15"/>
      <c r="AW762" s="15"/>
      <c r="AX762" s="15"/>
      <c r="AY762" s="15"/>
      <c r="AZ762" s="15"/>
      <c r="BA762" s="15"/>
      <c r="BB762" s="15"/>
    </row>
    <row r="763" customFormat="false" ht="15.75" hidden="false" customHeight="true" outlineLevel="0" collapsed="false">
      <c r="A763" s="83"/>
      <c r="B763" s="84"/>
      <c r="C763" s="85"/>
      <c r="D763" s="86"/>
      <c r="E763" s="15"/>
      <c r="F763" s="15"/>
      <c r="G763" s="15"/>
      <c r="H763" s="15"/>
      <c r="I763" s="15"/>
      <c r="J763" s="15"/>
      <c r="K763" s="15"/>
      <c r="L763" s="15"/>
      <c r="M763" s="15"/>
      <c r="N763" s="87"/>
      <c r="O763" s="87"/>
      <c r="P763" s="87"/>
      <c r="Q763" s="88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  <c r="AN763" s="15"/>
      <c r="AO763" s="15"/>
      <c r="AP763" s="15"/>
      <c r="AQ763" s="15"/>
      <c r="AR763" s="15"/>
      <c r="AS763" s="15"/>
      <c r="AT763" s="15"/>
      <c r="AU763" s="15"/>
      <c r="AV763" s="15"/>
      <c r="AW763" s="15"/>
      <c r="AX763" s="15"/>
      <c r="AY763" s="15"/>
      <c r="AZ763" s="15"/>
      <c r="BA763" s="15"/>
      <c r="BB763" s="15"/>
    </row>
    <row r="764" customFormat="false" ht="15.75" hidden="false" customHeight="true" outlineLevel="0" collapsed="false">
      <c r="A764" s="83"/>
      <c r="B764" s="84"/>
      <c r="C764" s="85"/>
      <c r="D764" s="86"/>
      <c r="E764" s="15"/>
      <c r="F764" s="15"/>
      <c r="G764" s="15"/>
      <c r="H764" s="15"/>
      <c r="I764" s="15"/>
      <c r="J764" s="15"/>
      <c r="K764" s="15"/>
      <c r="L764" s="15"/>
      <c r="M764" s="15"/>
      <c r="N764" s="87"/>
      <c r="O764" s="87"/>
      <c r="P764" s="87"/>
      <c r="Q764" s="88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/>
      <c r="AO764" s="15"/>
      <c r="AP764" s="15"/>
      <c r="AQ764" s="15"/>
      <c r="AR764" s="15"/>
      <c r="AS764" s="15"/>
      <c r="AT764" s="15"/>
      <c r="AU764" s="15"/>
      <c r="AV764" s="15"/>
      <c r="AW764" s="15"/>
      <c r="AX764" s="15"/>
      <c r="AY764" s="15"/>
      <c r="AZ764" s="15"/>
      <c r="BA764" s="15"/>
      <c r="BB764" s="15"/>
    </row>
    <row r="765" customFormat="false" ht="15.75" hidden="false" customHeight="true" outlineLevel="0" collapsed="false">
      <c r="A765" s="83"/>
      <c r="B765" s="84"/>
      <c r="C765" s="85"/>
      <c r="D765" s="86"/>
      <c r="E765" s="15"/>
      <c r="F765" s="15"/>
      <c r="G765" s="15"/>
      <c r="H765" s="15"/>
      <c r="I765" s="15"/>
      <c r="J765" s="15"/>
      <c r="K765" s="15"/>
      <c r="L765" s="15"/>
      <c r="M765" s="15"/>
      <c r="N765" s="87"/>
      <c r="O765" s="87"/>
      <c r="P765" s="87"/>
      <c r="Q765" s="88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  <c r="AS765" s="15"/>
      <c r="AT765" s="15"/>
      <c r="AU765" s="15"/>
      <c r="AV765" s="15"/>
      <c r="AW765" s="15"/>
      <c r="AX765" s="15"/>
      <c r="AY765" s="15"/>
      <c r="AZ765" s="15"/>
      <c r="BA765" s="15"/>
      <c r="BB765" s="15"/>
    </row>
    <row r="766" customFormat="false" ht="15.75" hidden="false" customHeight="true" outlineLevel="0" collapsed="false">
      <c r="A766" s="83"/>
      <c r="B766" s="84"/>
      <c r="C766" s="85"/>
      <c r="D766" s="86"/>
      <c r="E766" s="15"/>
      <c r="F766" s="15"/>
      <c r="G766" s="15"/>
      <c r="H766" s="15"/>
      <c r="I766" s="15"/>
      <c r="J766" s="15"/>
      <c r="K766" s="15"/>
      <c r="L766" s="15"/>
      <c r="M766" s="15"/>
      <c r="N766" s="87"/>
      <c r="O766" s="87"/>
      <c r="P766" s="87"/>
      <c r="Q766" s="88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  <c r="AS766" s="15"/>
      <c r="AT766" s="15"/>
      <c r="AU766" s="15"/>
      <c r="AV766" s="15"/>
      <c r="AW766" s="15"/>
      <c r="AX766" s="15"/>
      <c r="AY766" s="15"/>
      <c r="AZ766" s="15"/>
      <c r="BA766" s="15"/>
      <c r="BB766" s="15"/>
    </row>
    <row r="767" customFormat="false" ht="15.75" hidden="false" customHeight="true" outlineLevel="0" collapsed="false">
      <c r="A767" s="83"/>
      <c r="B767" s="84"/>
      <c r="C767" s="85"/>
      <c r="D767" s="86"/>
      <c r="E767" s="15"/>
      <c r="F767" s="15"/>
      <c r="G767" s="15"/>
      <c r="H767" s="15"/>
      <c r="I767" s="15"/>
      <c r="J767" s="15"/>
      <c r="K767" s="15"/>
      <c r="L767" s="15"/>
      <c r="M767" s="15"/>
      <c r="N767" s="87"/>
      <c r="O767" s="87"/>
      <c r="P767" s="87"/>
      <c r="Q767" s="88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  <c r="AR767" s="15"/>
      <c r="AS767" s="15"/>
      <c r="AT767" s="15"/>
      <c r="AU767" s="15"/>
      <c r="AV767" s="15"/>
      <c r="AW767" s="15"/>
      <c r="AX767" s="15"/>
      <c r="AY767" s="15"/>
      <c r="AZ767" s="15"/>
      <c r="BA767" s="15"/>
      <c r="BB767" s="15"/>
    </row>
    <row r="768" customFormat="false" ht="15.75" hidden="false" customHeight="true" outlineLevel="0" collapsed="false">
      <c r="A768" s="83"/>
      <c r="B768" s="84"/>
      <c r="C768" s="85"/>
      <c r="D768" s="86"/>
      <c r="E768" s="15"/>
      <c r="F768" s="15"/>
      <c r="G768" s="15"/>
      <c r="H768" s="15"/>
      <c r="I768" s="15"/>
      <c r="J768" s="15"/>
      <c r="K768" s="15"/>
      <c r="L768" s="15"/>
      <c r="M768" s="15"/>
      <c r="N768" s="87"/>
      <c r="O768" s="87"/>
      <c r="P768" s="87"/>
      <c r="Q768" s="88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  <c r="AU768" s="15"/>
      <c r="AV768" s="15"/>
      <c r="AW768" s="15"/>
      <c r="AX768" s="15"/>
      <c r="AY768" s="15"/>
      <c r="AZ768" s="15"/>
      <c r="BA768" s="15"/>
      <c r="BB768" s="15"/>
    </row>
    <row r="769" customFormat="false" ht="15.75" hidden="false" customHeight="true" outlineLevel="0" collapsed="false">
      <c r="A769" s="83"/>
      <c r="B769" s="84"/>
      <c r="C769" s="85"/>
      <c r="D769" s="86"/>
      <c r="E769" s="15"/>
      <c r="F769" s="15"/>
      <c r="G769" s="15"/>
      <c r="H769" s="15"/>
      <c r="I769" s="15"/>
      <c r="J769" s="15"/>
      <c r="K769" s="15"/>
      <c r="L769" s="15"/>
      <c r="M769" s="15"/>
      <c r="N769" s="87"/>
      <c r="O769" s="87"/>
      <c r="P769" s="87"/>
      <c r="Q769" s="88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  <c r="AQ769" s="15"/>
      <c r="AR769" s="15"/>
      <c r="AS769" s="15"/>
      <c r="AT769" s="15"/>
      <c r="AU769" s="15"/>
      <c r="AV769" s="15"/>
      <c r="AW769" s="15"/>
      <c r="AX769" s="15"/>
      <c r="AY769" s="15"/>
      <c r="AZ769" s="15"/>
      <c r="BA769" s="15"/>
      <c r="BB769" s="15"/>
    </row>
    <row r="770" customFormat="false" ht="15.75" hidden="false" customHeight="true" outlineLevel="0" collapsed="false">
      <c r="A770" s="83"/>
      <c r="B770" s="84"/>
      <c r="C770" s="85"/>
      <c r="D770" s="86"/>
      <c r="E770" s="15"/>
      <c r="F770" s="15"/>
      <c r="G770" s="15"/>
      <c r="H770" s="15"/>
      <c r="I770" s="15"/>
      <c r="J770" s="15"/>
      <c r="K770" s="15"/>
      <c r="L770" s="15"/>
      <c r="M770" s="15"/>
      <c r="N770" s="87"/>
      <c r="O770" s="87"/>
      <c r="P770" s="87"/>
      <c r="Q770" s="88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  <c r="AU770" s="15"/>
      <c r="AV770" s="15"/>
      <c r="AW770" s="15"/>
      <c r="AX770" s="15"/>
      <c r="AY770" s="15"/>
      <c r="AZ770" s="15"/>
      <c r="BA770" s="15"/>
      <c r="BB770" s="15"/>
    </row>
    <row r="771" customFormat="false" ht="15.75" hidden="false" customHeight="true" outlineLevel="0" collapsed="false">
      <c r="A771" s="83"/>
      <c r="B771" s="84"/>
      <c r="C771" s="85"/>
      <c r="D771" s="86"/>
      <c r="E771" s="15"/>
      <c r="F771" s="15"/>
      <c r="G771" s="15"/>
      <c r="H771" s="15"/>
      <c r="I771" s="15"/>
      <c r="J771" s="15"/>
      <c r="K771" s="15"/>
      <c r="L771" s="15"/>
      <c r="M771" s="15"/>
      <c r="N771" s="87"/>
      <c r="O771" s="87"/>
      <c r="P771" s="87"/>
      <c r="Q771" s="88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  <c r="AU771" s="15"/>
      <c r="AV771" s="15"/>
      <c r="AW771" s="15"/>
      <c r="AX771" s="15"/>
      <c r="AY771" s="15"/>
      <c r="AZ771" s="15"/>
      <c r="BA771" s="15"/>
      <c r="BB771" s="15"/>
    </row>
    <row r="772" customFormat="false" ht="15.75" hidden="false" customHeight="true" outlineLevel="0" collapsed="false">
      <c r="A772" s="83"/>
      <c r="B772" s="84"/>
      <c r="C772" s="85"/>
      <c r="D772" s="86"/>
      <c r="E772" s="15"/>
      <c r="F772" s="15"/>
      <c r="G772" s="15"/>
      <c r="H772" s="15"/>
      <c r="I772" s="15"/>
      <c r="J772" s="15"/>
      <c r="K772" s="15"/>
      <c r="L772" s="15"/>
      <c r="M772" s="15"/>
      <c r="N772" s="87"/>
      <c r="O772" s="87"/>
      <c r="P772" s="87"/>
      <c r="Q772" s="88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  <c r="AQ772" s="15"/>
      <c r="AR772" s="15"/>
      <c r="AS772" s="15"/>
      <c r="AT772" s="15"/>
      <c r="AU772" s="15"/>
      <c r="AV772" s="15"/>
      <c r="AW772" s="15"/>
      <c r="AX772" s="15"/>
      <c r="AY772" s="15"/>
      <c r="AZ772" s="15"/>
      <c r="BA772" s="15"/>
      <c r="BB772" s="15"/>
    </row>
    <row r="773" customFormat="false" ht="15.75" hidden="false" customHeight="true" outlineLevel="0" collapsed="false">
      <c r="A773" s="83"/>
      <c r="B773" s="84"/>
      <c r="C773" s="85"/>
      <c r="D773" s="86"/>
      <c r="E773" s="15"/>
      <c r="F773" s="15"/>
      <c r="G773" s="15"/>
      <c r="H773" s="15"/>
      <c r="I773" s="15"/>
      <c r="J773" s="15"/>
      <c r="K773" s="15"/>
      <c r="L773" s="15"/>
      <c r="M773" s="15"/>
      <c r="N773" s="87"/>
      <c r="O773" s="87"/>
      <c r="P773" s="87"/>
      <c r="Q773" s="88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  <c r="AS773" s="15"/>
      <c r="AT773" s="15"/>
      <c r="AU773" s="15"/>
      <c r="AV773" s="15"/>
      <c r="AW773" s="15"/>
      <c r="AX773" s="15"/>
      <c r="AY773" s="15"/>
      <c r="AZ773" s="15"/>
      <c r="BA773" s="15"/>
      <c r="BB773" s="15"/>
    </row>
    <row r="774" customFormat="false" ht="15.75" hidden="false" customHeight="true" outlineLevel="0" collapsed="false">
      <c r="A774" s="83"/>
      <c r="B774" s="84"/>
      <c r="C774" s="85"/>
      <c r="D774" s="86"/>
      <c r="E774" s="15"/>
      <c r="F774" s="15"/>
      <c r="G774" s="15"/>
      <c r="H774" s="15"/>
      <c r="I774" s="15"/>
      <c r="J774" s="15"/>
      <c r="K774" s="15"/>
      <c r="L774" s="15"/>
      <c r="M774" s="15"/>
      <c r="N774" s="87"/>
      <c r="O774" s="87"/>
      <c r="P774" s="87"/>
      <c r="Q774" s="88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  <c r="AN774" s="15"/>
      <c r="AO774" s="15"/>
      <c r="AP774" s="15"/>
      <c r="AQ774" s="15"/>
      <c r="AR774" s="15"/>
      <c r="AS774" s="15"/>
      <c r="AT774" s="15"/>
      <c r="AU774" s="15"/>
      <c r="AV774" s="15"/>
      <c r="AW774" s="15"/>
      <c r="AX774" s="15"/>
      <c r="AY774" s="15"/>
      <c r="AZ774" s="15"/>
      <c r="BA774" s="15"/>
      <c r="BB774" s="15"/>
    </row>
    <row r="775" customFormat="false" ht="15.75" hidden="false" customHeight="true" outlineLevel="0" collapsed="false">
      <c r="A775" s="83"/>
      <c r="B775" s="84"/>
      <c r="C775" s="85"/>
      <c r="D775" s="86"/>
      <c r="E775" s="15"/>
      <c r="F775" s="15"/>
      <c r="G775" s="15"/>
      <c r="H775" s="15"/>
      <c r="I775" s="15"/>
      <c r="J775" s="15"/>
      <c r="K775" s="15"/>
      <c r="L775" s="15"/>
      <c r="M775" s="15"/>
      <c r="N775" s="87"/>
      <c r="O775" s="87"/>
      <c r="P775" s="87"/>
      <c r="Q775" s="88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15"/>
      <c r="AW775" s="15"/>
      <c r="AX775" s="15"/>
      <c r="AY775" s="15"/>
      <c r="AZ775" s="15"/>
      <c r="BA775" s="15"/>
      <c r="BB775" s="15"/>
    </row>
    <row r="776" customFormat="false" ht="15.75" hidden="false" customHeight="true" outlineLevel="0" collapsed="false">
      <c r="A776" s="83"/>
      <c r="B776" s="84"/>
      <c r="C776" s="85"/>
      <c r="D776" s="86"/>
      <c r="E776" s="15"/>
      <c r="F776" s="15"/>
      <c r="G776" s="15"/>
      <c r="H776" s="15"/>
      <c r="I776" s="15"/>
      <c r="J776" s="15"/>
      <c r="K776" s="15"/>
      <c r="L776" s="15"/>
      <c r="M776" s="15"/>
      <c r="N776" s="87"/>
      <c r="O776" s="87"/>
      <c r="P776" s="87"/>
      <c r="Q776" s="88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  <c r="AU776" s="15"/>
      <c r="AV776" s="15"/>
      <c r="AW776" s="15"/>
      <c r="AX776" s="15"/>
      <c r="AY776" s="15"/>
      <c r="AZ776" s="15"/>
      <c r="BA776" s="15"/>
      <c r="BB776" s="15"/>
    </row>
    <row r="777" customFormat="false" ht="15.75" hidden="false" customHeight="true" outlineLevel="0" collapsed="false">
      <c r="A777" s="83"/>
      <c r="B777" s="84"/>
      <c r="C777" s="85"/>
      <c r="D777" s="86"/>
      <c r="E777" s="15"/>
      <c r="F777" s="15"/>
      <c r="G777" s="15"/>
      <c r="H777" s="15"/>
      <c r="I777" s="15"/>
      <c r="J777" s="15"/>
      <c r="K777" s="15"/>
      <c r="L777" s="15"/>
      <c r="M777" s="15"/>
      <c r="N777" s="87"/>
      <c r="O777" s="87"/>
      <c r="P777" s="87"/>
      <c r="Q777" s="88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  <c r="AN777" s="15"/>
      <c r="AO777" s="15"/>
      <c r="AP777" s="15"/>
      <c r="AQ777" s="15"/>
      <c r="AR777" s="15"/>
      <c r="AS777" s="15"/>
      <c r="AT777" s="15"/>
      <c r="AU777" s="15"/>
      <c r="AV777" s="15"/>
      <c r="AW777" s="15"/>
      <c r="AX777" s="15"/>
      <c r="AY777" s="15"/>
      <c r="AZ777" s="15"/>
      <c r="BA777" s="15"/>
      <c r="BB777" s="15"/>
    </row>
    <row r="778" customFormat="false" ht="15.75" hidden="false" customHeight="true" outlineLevel="0" collapsed="false">
      <c r="A778" s="83"/>
      <c r="B778" s="84"/>
      <c r="C778" s="85"/>
      <c r="D778" s="86"/>
      <c r="E778" s="15"/>
      <c r="F778" s="15"/>
      <c r="G778" s="15"/>
      <c r="H778" s="15"/>
      <c r="I778" s="15"/>
      <c r="J778" s="15"/>
      <c r="K778" s="15"/>
      <c r="L778" s="15"/>
      <c r="M778" s="15"/>
      <c r="N778" s="87"/>
      <c r="O778" s="87"/>
      <c r="P778" s="87"/>
      <c r="Q778" s="88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  <c r="AS778" s="15"/>
      <c r="AT778" s="15"/>
      <c r="AU778" s="15"/>
      <c r="AV778" s="15"/>
      <c r="AW778" s="15"/>
      <c r="AX778" s="15"/>
      <c r="AY778" s="15"/>
      <c r="AZ778" s="15"/>
      <c r="BA778" s="15"/>
      <c r="BB778" s="15"/>
    </row>
    <row r="779" customFormat="false" ht="15.75" hidden="false" customHeight="true" outlineLevel="0" collapsed="false">
      <c r="A779" s="83"/>
      <c r="B779" s="84"/>
      <c r="C779" s="85"/>
      <c r="D779" s="86"/>
      <c r="E779" s="15"/>
      <c r="F779" s="15"/>
      <c r="G779" s="15"/>
      <c r="H779" s="15"/>
      <c r="I779" s="15"/>
      <c r="J779" s="15"/>
      <c r="K779" s="15"/>
      <c r="L779" s="15"/>
      <c r="M779" s="15"/>
      <c r="N779" s="87"/>
      <c r="O779" s="87"/>
      <c r="P779" s="87"/>
      <c r="Q779" s="88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15"/>
      <c r="AW779" s="15"/>
      <c r="AX779" s="15"/>
      <c r="AY779" s="15"/>
      <c r="AZ779" s="15"/>
      <c r="BA779" s="15"/>
      <c r="BB779" s="15"/>
    </row>
    <row r="780" customFormat="false" ht="15.75" hidden="false" customHeight="true" outlineLevel="0" collapsed="false">
      <c r="A780" s="83"/>
      <c r="B780" s="84"/>
      <c r="C780" s="85"/>
      <c r="D780" s="86"/>
      <c r="E780" s="15"/>
      <c r="F780" s="15"/>
      <c r="G780" s="15"/>
      <c r="H780" s="15"/>
      <c r="I780" s="15"/>
      <c r="J780" s="15"/>
      <c r="K780" s="15"/>
      <c r="L780" s="15"/>
      <c r="M780" s="15"/>
      <c r="N780" s="87"/>
      <c r="O780" s="87"/>
      <c r="P780" s="87"/>
      <c r="Q780" s="88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  <c r="AU780" s="15"/>
      <c r="AV780" s="15"/>
      <c r="AW780" s="15"/>
      <c r="AX780" s="15"/>
      <c r="AY780" s="15"/>
      <c r="AZ780" s="15"/>
      <c r="BA780" s="15"/>
      <c r="BB780" s="15"/>
    </row>
    <row r="781" customFormat="false" ht="15.75" hidden="false" customHeight="true" outlineLevel="0" collapsed="false">
      <c r="A781" s="83"/>
      <c r="B781" s="84"/>
      <c r="C781" s="85"/>
      <c r="D781" s="86"/>
      <c r="E781" s="15"/>
      <c r="F781" s="15"/>
      <c r="G781" s="15"/>
      <c r="H781" s="15"/>
      <c r="I781" s="15"/>
      <c r="J781" s="15"/>
      <c r="K781" s="15"/>
      <c r="L781" s="15"/>
      <c r="M781" s="15"/>
      <c r="N781" s="87"/>
      <c r="O781" s="87"/>
      <c r="P781" s="87"/>
      <c r="Q781" s="88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  <c r="AU781" s="15"/>
      <c r="AV781" s="15"/>
      <c r="AW781" s="15"/>
      <c r="AX781" s="15"/>
      <c r="AY781" s="15"/>
      <c r="AZ781" s="15"/>
      <c r="BA781" s="15"/>
      <c r="BB781" s="15"/>
    </row>
    <row r="782" customFormat="false" ht="15.75" hidden="false" customHeight="true" outlineLevel="0" collapsed="false">
      <c r="A782" s="83"/>
      <c r="B782" s="84"/>
      <c r="C782" s="85"/>
      <c r="D782" s="86"/>
      <c r="E782" s="15"/>
      <c r="F782" s="15"/>
      <c r="G782" s="15"/>
      <c r="H782" s="15"/>
      <c r="I782" s="15"/>
      <c r="J782" s="15"/>
      <c r="K782" s="15"/>
      <c r="L782" s="15"/>
      <c r="M782" s="15"/>
      <c r="N782" s="87"/>
      <c r="O782" s="87"/>
      <c r="P782" s="87"/>
      <c r="Q782" s="88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W782" s="15"/>
      <c r="AX782" s="15"/>
      <c r="AY782" s="15"/>
      <c r="AZ782" s="15"/>
      <c r="BA782" s="15"/>
      <c r="BB782" s="15"/>
    </row>
    <row r="783" customFormat="false" ht="15.75" hidden="false" customHeight="true" outlineLevel="0" collapsed="false">
      <c r="A783" s="83"/>
      <c r="B783" s="84"/>
      <c r="C783" s="85"/>
      <c r="D783" s="86"/>
      <c r="E783" s="15"/>
      <c r="F783" s="15"/>
      <c r="G783" s="15"/>
      <c r="H783" s="15"/>
      <c r="I783" s="15"/>
      <c r="J783" s="15"/>
      <c r="K783" s="15"/>
      <c r="L783" s="15"/>
      <c r="M783" s="15"/>
      <c r="N783" s="87"/>
      <c r="O783" s="87"/>
      <c r="P783" s="87"/>
      <c r="Q783" s="88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  <c r="AU783" s="15"/>
      <c r="AV783" s="15"/>
      <c r="AW783" s="15"/>
      <c r="AX783" s="15"/>
      <c r="AY783" s="15"/>
      <c r="AZ783" s="15"/>
      <c r="BA783" s="15"/>
      <c r="BB783" s="15"/>
    </row>
    <row r="784" customFormat="false" ht="15.75" hidden="false" customHeight="true" outlineLevel="0" collapsed="false">
      <c r="A784" s="83"/>
      <c r="B784" s="84"/>
      <c r="C784" s="85"/>
      <c r="D784" s="86"/>
      <c r="E784" s="15"/>
      <c r="F784" s="15"/>
      <c r="G784" s="15"/>
      <c r="H784" s="15"/>
      <c r="I784" s="15"/>
      <c r="J784" s="15"/>
      <c r="K784" s="15"/>
      <c r="L784" s="15"/>
      <c r="M784" s="15"/>
      <c r="N784" s="87"/>
      <c r="O784" s="87"/>
      <c r="P784" s="87"/>
      <c r="Q784" s="88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/>
      <c r="AO784" s="15"/>
      <c r="AP784" s="15"/>
      <c r="AQ784" s="15"/>
      <c r="AR784" s="15"/>
      <c r="AS784" s="15"/>
      <c r="AT784" s="15"/>
      <c r="AU784" s="15"/>
      <c r="AV784" s="15"/>
      <c r="AW784" s="15"/>
      <c r="AX784" s="15"/>
      <c r="AY784" s="15"/>
      <c r="AZ784" s="15"/>
      <c r="BA784" s="15"/>
      <c r="BB784" s="15"/>
    </row>
    <row r="785" customFormat="false" ht="15.75" hidden="false" customHeight="true" outlineLevel="0" collapsed="false">
      <c r="A785" s="83"/>
      <c r="B785" s="84"/>
      <c r="C785" s="85"/>
      <c r="D785" s="86"/>
      <c r="E785" s="15"/>
      <c r="F785" s="15"/>
      <c r="G785" s="15"/>
      <c r="H785" s="15"/>
      <c r="I785" s="15"/>
      <c r="J785" s="15"/>
      <c r="K785" s="15"/>
      <c r="L785" s="15"/>
      <c r="M785" s="15"/>
      <c r="N785" s="87"/>
      <c r="O785" s="87"/>
      <c r="P785" s="87"/>
      <c r="Q785" s="88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  <c r="AU785" s="15"/>
      <c r="AV785" s="15"/>
      <c r="AW785" s="15"/>
      <c r="AX785" s="15"/>
      <c r="AY785" s="15"/>
      <c r="AZ785" s="15"/>
      <c r="BA785" s="15"/>
      <c r="BB785" s="15"/>
    </row>
    <row r="786" customFormat="false" ht="15.75" hidden="false" customHeight="true" outlineLevel="0" collapsed="false">
      <c r="A786" s="83"/>
      <c r="B786" s="84"/>
      <c r="C786" s="85"/>
      <c r="D786" s="86"/>
      <c r="E786" s="15"/>
      <c r="F786" s="15"/>
      <c r="G786" s="15"/>
      <c r="H786" s="15"/>
      <c r="I786" s="15"/>
      <c r="J786" s="15"/>
      <c r="K786" s="15"/>
      <c r="L786" s="15"/>
      <c r="M786" s="15"/>
      <c r="N786" s="87"/>
      <c r="O786" s="87"/>
      <c r="P786" s="87"/>
      <c r="Q786" s="88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  <c r="AS786" s="15"/>
      <c r="AT786" s="15"/>
      <c r="AU786" s="15"/>
      <c r="AV786" s="15"/>
      <c r="AW786" s="15"/>
      <c r="AX786" s="15"/>
      <c r="AY786" s="15"/>
      <c r="AZ786" s="15"/>
      <c r="BA786" s="15"/>
      <c r="BB786" s="15"/>
    </row>
    <row r="787" customFormat="false" ht="15.75" hidden="false" customHeight="true" outlineLevel="0" collapsed="false">
      <c r="A787" s="83"/>
      <c r="B787" s="84"/>
      <c r="C787" s="85"/>
      <c r="D787" s="86"/>
      <c r="E787" s="15"/>
      <c r="F787" s="15"/>
      <c r="G787" s="15"/>
      <c r="H787" s="15"/>
      <c r="I787" s="15"/>
      <c r="J787" s="15"/>
      <c r="K787" s="15"/>
      <c r="L787" s="15"/>
      <c r="M787" s="15"/>
      <c r="N787" s="87"/>
      <c r="O787" s="87"/>
      <c r="P787" s="87"/>
      <c r="Q787" s="88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  <c r="AN787" s="15"/>
      <c r="AO787" s="15"/>
      <c r="AP787" s="15"/>
      <c r="AQ787" s="15"/>
      <c r="AR787" s="15"/>
      <c r="AS787" s="15"/>
      <c r="AT787" s="15"/>
      <c r="AU787" s="15"/>
      <c r="AV787" s="15"/>
      <c r="AW787" s="15"/>
      <c r="AX787" s="15"/>
      <c r="AY787" s="15"/>
      <c r="AZ787" s="15"/>
      <c r="BA787" s="15"/>
      <c r="BB787" s="15"/>
    </row>
    <row r="788" customFormat="false" ht="15.75" hidden="false" customHeight="true" outlineLevel="0" collapsed="false">
      <c r="A788" s="83"/>
      <c r="B788" s="84"/>
      <c r="C788" s="85"/>
      <c r="D788" s="86"/>
      <c r="E788" s="15"/>
      <c r="F788" s="15"/>
      <c r="G788" s="15"/>
      <c r="H788" s="15"/>
      <c r="I788" s="15"/>
      <c r="J788" s="15"/>
      <c r="K788" s="15"/>
      <c r="L788" s="15"/>
      <c r="M788" s="15"/>
      <c r="N788" s="87"/>
      <c r="O788" s="87"/>
      <c r="P788" s="87"/>
      <c r="Q788" s="88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  <c r="AQ788" s="15"/>
      <c r="AR788" s="15"/>
      <c r="AS788" s="15"/>
      <c r="AT788" s="15"/>
      <c r="AU788" s="15"/>
      <c r="AV788" s="15"/>
      <c r="AW788" s="15"/>
      <c r="AX788" s="15"/>
      <c r="AY788" s="15"/>
      <c r="AZ788" s="15"/>
      <c r="BA788" s="15"/>
      <c r="BB788" s="15"/>
    </row>
    <row r="789" customFormat="false" ht="15.75" hidden="false" customHeight="true" outlineLevel="0" collapsed="false">
      <c r="A789" s="83"/>
      <c r="B789" s="84"/>
      <c r="C789" s="85"/>
      <c r="D789" s="86"/>
      <c r="E789" s="15"/>
      <c r="F789" s="15"/>
      <c r="G789" s="15"/>
      <c r="H789" s="15"/>
      <c r="I789" s="15"/>
      <c r="J789" s="15"/>
      <c r="K789" s="15"/>
      <c r="L789" s="15"/>
      <c r="M789" s="15"/>
      <c r="N789" s="87"/>
      <c r="O789" s="87"/>
      <c r="P789" s="87"/>
      <c r="Q789" s="88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  <c r="AW789" s="15"/>
      <c r="AX789" s="15"/>
      <c r="AY789" s="15"/>
      <c r="AZ789" s="15"/>
      <c r="BA789" s="15"/>
      <c r="BB789" s="15"/>
    </row>
    <row r="790" customFormat="false" ht="15.75" hidden="false" customHeight="true" outlineLevel="0" collapsed="false">
      <c r="A790" s="83"/>
      <c r="B790" s="84"/>
      <c r="C790" s="85"/>
      <c r="D790" s="86"/>
      <c r="E790" s="15"/>
      <c r="F790" s="15"/>
      <c r="G790" s="15"/>
      <c r="H790" s="15"/>
      <c r="I790" s="15"/>
      <c r="J790" s="15"/>
      <c r="K790" s="15"/>
      <c r="L790" s="15"/>
      <c r="M790" s="15"/>
      <c r="N790" s="87"/>
      <c r="O790" s="87"/>
      <c r="P790" s="87"/>
      <c r="Q790" s="88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  <c r="AW790" s="15"/>
      <c r="AX790" s="15"/>
      <c r="AY790" s="15"/>
      <c r="AZ790" s="15"/>
      <c r="BA790" s="15"/>
      <c r="BB790" s="15"/>
    </row>
    <row r="791" customFormat="false" ht="15.75" hidden="false" customHeight="true" outlineLevel="0" collapsed="false">
      <c r="A791" s="83"/>
      <c r="B791" s="84"/>
      <c r="C791" s="85"/>
      <c r="D791" s="86"/>
      <c r="E791" s="15"/>
      <c r="F791" s="15"/>
      <c r="G791" s="15"/>
      <c r="H791" s="15"/>
      <c r="I791" s="15"/>
      <c r="J791" s="15"/>
      <c r="K791" s="15"/>
      <c r="L791" s="15"/>
      <c r="M791" s="15"/>
      <c r="N791" s="87"/>
      <c r="O791" s="87"/>
      <c r="P791" s="87"/>
      <c r="Q791" s="88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  <c r="AU791" s="15"/>
      <c r="AV791" s="15"/>
      <c r="AW791" s="15"/>
      <c r="AX791" s="15"/>
      <c r="AY791" s="15"/>
      <c r="AZ791" s="15"/>
      <c r="BA791" s="15"/>
      <c r="BB791" s="15"/>
    </row>
    <row r="792" customFormat="false" ht="15.75" hidden="false" customHeight="true" outlineLevel="0" collapsed="false">
      <c r="A792" s="83"/>
      <c r="B792" s="84"/>
      <c r="C792" s="85"/>
      <c r="D792" s="86"/>
      <c r="E792" s="15"/>
      <c r="F792" s="15"/>
      <c r="G792" s="15"/>
      <c r="H792" s="15"/>
      <c r="I792" s="15"/>
      <c r="J792" s="15"/>
      <c r="K792" s="15"/>
      <c r="L792" s="15"/>
      <c r="M792" s="15"/>
      <c r="N792" s="87"/>
      <c r="O792" s="87"/>
      <c r="P792" s="87"/>
      <c r="Q792" s="88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  <c r="AW792" s="15"/>
      <c r="AX792" s="15"/>
      <c r="AY792" s="15"/>
      <c r="AZ792" s="15"/>
      <c r="BA792" s="15"/>
      <c r="BB792" s="15"/>
    </row>
    <row r="793" customFormat="false" ht="15.75" hidden="false" customHeight="true" outlineLevel="0" collapsed="false">
      <c r="A793" s="83"/>
      <c r="B793" s="84"/>
      <c r="C793" s="85"/>
      <c r="D793" s="86"/>
      <c r="E793" s="15"/>
      <c r="F793" s="15"/>
      <c r="G793" s="15"/>
      <c r="H793" s="15"/>
      <c r="I793" s="15"/>
      <c r="J793" s="15"/>
      <c r="K793" s="15"/>
      <c r="L793" s="15"/>
      <c r="M793" s="15"/>
      <c r="N793" s="87"/>
      <c r="O793" s="87"/>
      <c r="P793" s="87"/>
      <c r="Q793" s="88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  <c r="AN793" s="15"/>
      <c r="AO793" s="15"/>
      <c r="AP793" s="15"/>
      <c r="AQ793" s="15"/>
      <c r="AR793" s="15"/>
      <c r="AS793" s="15"/>
      <c r="AT793" s="15"/>
      <c r="AU793" s="15"/>
      <c r="AV793" s="15"/>
      <c r="AW793" s="15"/>
      <c r="AX793" s="15"/>
      <c r="AY793" s="15"/>
      <c r="AZ793" s="15"/>
      <c r="BA793" s="15"/>
      <c r="BB793" s="15"/>
    </row>
    <row r="794" customFormat="false" ht="15.75" hidden="false" customHeight="true" outlineLevel="0" collapsed="false">
      <c r="A794" s="83"/>
      <c r="B794" s="84"/>
      <c r="C794" s="85"/>
      <c r="D794" s="86"/>
      <c r="E794" s="15"/>
      <c r="F794" s="15"/>
      <c r="G794" s="15"/>
      <c r="H794" s="15"/>
      <c r="I794" s="15"/>
      <c r="J794" s="15"/>
      <c r="K794" s="15"/>
      <c r="L794" s="15"/>
      <c r="M794" s="15"/>
      <c r="N794" s="87"/>
      <c r="O794" s="87"/>
      <c r="P794" s="87"/>
      <c r="Q794" s="88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  <c r="AN794" s="15"/>
      <c r="AO794" s="15"/>
      <c r="AP794" s="15"/>
      <c r="AQ794" s="15"/>
      <c r="AR794" s="15"/>
      <c r="AS794" s="15"/>
      <c r="AT794" s="15"/>
      <c r="AU794" s="15"/>
      <c r="AV794" s="15"/>
      <c r="AW794" s="15"/>
      <c r="AX794" s="15"/>
      <c r="AY794" s="15"/>
      <c r="AZ794" s="15"/>
      <c r="BA794" s="15"/>
      <c r="BB794" s="15"/>
    </row>
    <row r="795" customFormat="false" ht="15.75" hidden="false" customHeight="true" outlineLevel="0" collapsed="false">
      <c r="A795" s="83"/>
      <c r="B795" s="84"/>
      <c r="C795" s="85"/>
      <c r="D795" s="86"/>
      <c r="E795" s="15"/>
      <c r="F795" s="15"/>
      <c r="G795" s="15"/>
      <c r="H795" s="15"/>
      <c r="I795" s="15"/>
      <c r="J795" s="15"/>
      <c r="K795" s="15"/>
      <c r="L795" s="15"/>
      <c r="M795" s="15"/>
      <c r="N795" s="87"/>
      <c r="O795" s="87"/>
      <c r="P795" s="87"/>
      <c r="Q795" s="88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  <c r="AS795" s="15"/>
      <c r="AT795" s="15"/>
      <c r="AU795" s="15"/>
      <c r="AV795" s="15"/>
      <c r="AW795" s="15"/>
      <c r="AX795" s="15"/>
      <c r="AY795" s="15"/>
      <c r="AZ795" s="15"/>
      <c r="BA795" s="15"/>
      <c r="BB795" s="15"/>
    </row>
    <row r="796" customFormat="false" ht="15.75" hidden="false" customHeight="true" outlineLevel="0" collapsed="false">
      <c r="A796" s="83"/>
      <c r="B796" s="84"/>
      <c r="C796" s="85"/>
      <c r="D796" s="86"/>
      <c r="E796" s="15"/>
      <c r="F796" s="15"/>
      <c r="G796" s="15"/>
      <c r="H796" s="15"/>
      <c r="I796" s="15"/>
      <c r="J796" s="15"/>
      <c r="K796" s="15"/>
      <c r="L796" s="15"/>
      <c r="M796" s="15"/>
      <c r="N796" s="87"/>
      <c r="O796" s="87"/>
      <c r="P796" s="87"/>
      <c r="Q796" s="88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S796" s="15"/>
      <c r="AT796" s="15"/>
      <c r="AU796" s="15"/>
      <c r="AV796" s="15"/>
      <c r="AW796" s="15"/>
      <c r="AX796" s="15"/>
      <c r="AY796" s="15"/>
      <c r="AZ796" s="15"/>
      <c r="BA796" s="15"/>
      <c r="BB796" s="15"/>
    </row>
    <row r="797" customFormat="false" ht="15.75" hidden="false" customHeight="true" outlineLevel="0" collapsed="false">
      <c r="A797" s="83"/>
      <c r="B797" s="84"/>
      <c r="C797" s="85"/>
      <c r="D797" s="86"/>
      <c r="E797" s="15"/>
      <c r="F797" s="15"/>
      <c r="G797" s="15"/>
      <c r="H797" s="15"/>
      <c r="I797" s="15"/>
      <c r="J797" s="15"/>
      <c r="K797" s="15"/>
      <c r="L797" s="15"/>
      <c r="M797" s="15"/>
      <c r="N797" s="87"/>
      <c r="O797" s="87"/>
      <c r="P797" s="87"/>
      <c r="Q797" s="88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  <c r="AQ797" s="15"/>
      <c r="AR797" s="15"/>
      <c r="AS797" s="15"/>
      <c r="AT797" s="15"/>
      <c r="AU797" s="15"/>
      <c r="AV797" s="15"/>
      <c r="AW797" s="15"/>
      <c r="AX797" s="15"/>
      <c r="AY797" s="15"/>
      <c r="AZ797" s="15"/>
      <c r="BA797" s="15"/>
      <c r="BB797" s="15"/>
    </row>
    <row r="798" customFormat="false" ht="15.75" hidden="false" customHeight="true" outlineLevel="0" collapsed="false">
      <c r="A798" s="83"/>
      <c r="B798" s="84"/>
      <c r="C798" s="85"/>
      <c r="D798" s="86"/>
      <c r="E798" s="15"/>
      <c r="F798" s="15"/>
      <c r="G798" s="15"/>
      <c r="H798" s="15"/>
      <c r="I798" s="15"/>
      <c r="J798" s="15"/>
      <c r="K798" s="15"/>
      <c r="L798" s="15"/>
      <c r="M798" s="15"/>
      <c r="N798" s="87"/>
      <c r="O798" s="87"/>
      <c r="P798" s="87"/>
      <c r="Q798" s="88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  <c r="AW798" s="15"/>
      <c r="AX798" s="15"/>
      <c r="AY798" s="15"/>
      <c r="AZ798" s="15"/>
      <c r="BA798" s="15"/>
      <c r="BB798" s="15"/>
    </row>
    <row r="799" customFormat="false" ht="15.75" hidden="false" customHeight="true" outlineLevel="0" collapsed="false">
      <c r="A799" s="83"/>
      <c r="B799" s="84"/>
      <c r="C799" s="85"/>
      <c r="D799" s="86"/>
      <c r="E799" s="15"/>
      <c r="F799" s="15"/>
      <c r="G799" s="15"/>
      <c r="H799" s="15"/>
      <c r="I799" s="15"/>
      <c r="J799" s="15"/>
      <c r="K799" s="15"/>
      <c r="L799" s="15"/>
      <c r="M799" s="15"/>
      <c r="N799" s="87"/>
      <c r="O799" s="87"/>
      <c r="P799" s="87"/>
      <c r="Q799" s="88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  <c r="AU799" s="15"/>
      <c r="AV799" s="15"/>
      <c r="AW799" s="15"/>
      <c r="AX799" s="15"/>
      <c r="AY799" s="15"/>
      <c r="AZ799" s="15"/>
      <c r="BA799" s="15"/>
      <c r="BB799" s="15"/>
    </row>
    <row r="800" customFormat="false" ht="15.75" hidden="false" customHeight="true" outlineLevel="0" collapsed="false">
      <c r="A800" s="83"/>
      <c r="B800" s="84"/>
      <c r="C800" s="85"/>
      <c r="D800" s="86"/>
      <c r="E800" s="15"/>
      <c r="F800" s="15"/>
      <c r="G800" s="15"/>
      <c r="H800" s="15"/>
      <c r="I800" s="15"/>
      <c r="J800" s="15"/>
      <c r="K800" s="15"/>
      <c r="L800" s="15"/>
      <c r="M800" s="15"/>
      <c r="N800" s="87"/>
      <c r="O800" s="87"/>
      <c r="P800" s="87"/>
      <c r="Q800" s="88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  <c r="AU800" s="15"/>
      <c r="AV800" s="15"/>
      <c r="AW800" s="15"/>
      <c r="AX800" s="15"/>
      <c r="AY800" s="15"/>
      <c r="AZ800" s="15"/>
      <c r="BA800" s="15"/>
      <c r="BB800" s="15"/>
    </row>
    <row r="801" customFormat="false" ht="15.75" hidden="false" customHeight="true" outlineLevel="0" collapsed="false">
      <c r="A801" s="83"/>
      <c r="B801" s="84"/>
      <c r="C801" s="85"/>
      <c r="D801" s="86"/>
      <c r="E801" s="15"/>
      <c r="F801" s="15"/>
      <c r="G801" s="15"/>
      <c r="H801" s="15"/>
      <c r="I801" s="15"/>
      <c r="J801" s="15"/>
      <c r="K801" s="15"/>
      <c r="L801" s="15"/>
      <c r="M801" s="15"/>
      <c r="N801" s="87"/>
      <c r="O801" s="87"/>
      <c r="P801" s="87"/>
      <c r="Q801" s="88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15"/>
      <c r="AW801" s="15"/>
      <c r="AX801" s="15"/>
      <c r="AY801" s="15"/>
      <c r="AZ801" s="15"/>
      <c r="BA801" s="15"/>
      <c r="BB801" s="15"/>
    </row>
    <row r="802" customFormat="false" ht="15.75" hidden="false" customHeight="true" outlineLevel="0" collapsed="false">
      <c r="A802" s="83"/>
      <c r="B802" s="84"/>
      <c r="C802" s="85"/>
      <c r="D802" s="86"/>
      <c r="E802" s="15"/>
      <c r="F802" s="15"/>
      <c r="G802" s="15"/>
      <c r="H802" s="15"/>
      <c r="I802" s="15"/>
      <c r="J802" s="15"/>
      <c r="K802" s="15"/>
      <c r="L802" s="15"/>
      <c r="M802" s="15"/>
      <c r="N802" s="87"/>
      <c r="O802" s="87"/>
      <c r="P802" s="87"/>
      <c r="Q802" s="88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  <c r="AN802" s="15"/>
      <c r="AO802" s="15"/>
      <c r="AP802" s="15"/>
      <c r="AQ802" s="15"/>
      <c r="AR802" s="15"/>
      <c r="AS802" s="15"/>
      <c r="AT802" s="15"/>
      <c r="AU802" s="15"/>
      <c r="AV802" s="15"/>
      <c r="AW802" s="15"/>
      <c r="AX802" s="15"/>
      <c r="AY802" s="15"/>
      <c r="AZ802" s="15"/>
      <c r="BA802" s="15"/>
      <c r="BB802" s="15"/>
    </row>
    <row r="803" customFormat="false" ht="15.75" hidden="false" customHeight="true" outlineLevel="0" collapsed="false">
      <c r="A803" s="83"/>
      <c r="B803" s="84"/>
      <c r="C803" s="85"/>
      <c r="D803" s="86"/>
      <c r="E803" s="15"/>
      <c r="F803" s="15"/>
      <c r="G803" s="15"/>
      <c r="H803" s="15"/>
      <c r="I803" s="15"/>
      <c r="J803" s="15"/>
      <c r="K803" s="15"/>
      <c r="L803" s="15"/>
      <c r="M803" s="15"/>
      <c r="N803" s="87"/>
      <c r="O803" s="87"/>
      <c r="P803" s="87"/>
      <c r="Q803" s="88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  <c r="AS803" s="15"/>
      <c r="AT803" s="15"/>
      <c r="AU803" s="15"/>
      <c r="AV803" s="15"/>
      <c r="AW803" s="15"/>
      <c r="AX803" s="15"/>
      <c r="AY803" s="15"/>
      <c r="AZ803" s="15"/>
      <c r="BA803" s="15"/>
      <c r="BB803" s="15"/>
    </row>
    <row r="804" customFormat="false" ht="15.75" hidden="false" customHeight="true" outlineLevel="0" collapsed="false">
      <c r="A804" s="83"/>
      <c r="B804" s="84"/>
      <c r="C804" s="85"/>
      <c r="D804" s="86"/>
      <c r="E804" s="15"/>
      <c r="F804" s="15"/>
      <c r="G804" s="15"/>
      <c r="H804" s="15"/>
      <c r="I804" s="15"/>
      <c r="J804" s="15"/>
      <c r="K804" s="15"/>
      <c r="L804" s="15"/>
      <c r="M804" s="15"/>
      <c r="N804" s="87"/>
      <c r="O804" s="87"/>
      <c r="P804" s="87"/>
      <c r="Q804" s="88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  <c r="AS804" s="15"/>
      <c r="AT804" s="15"/>
      <c r="AU804" s="15"/>
      <c r="AV804" s="15"/>
      <c r="AW804" s="15"/>
      <c r="AX804" s="15"/>
      <c r="AY804" s="15"/>
      <c r="AZ804" s="15"/>
      <c r="BA804" s="15"/>
      <c r="BB804" s="15"/>
    </row>
    <row r="805" customFormat="false" ht="15.75" hidden="false" customHeight="true" outlineLevel="0" collapsed="false">
      <c r="A805" s="83"/>
      <c r="B805" s="84"/>
      <c r="C805" s="85"/>
      <c r="D805" s="86"/>
      <c r="E805" s="15"/>
      <c r="F805" s="15"/>
      <c r="G805" s="15"/>
      <c r="H805" s="15"/>
      <c r="I805" s="15"/>
      <c r="J805" s="15"/>
      <c r="K805" s="15"/>
      <c r="L805" s="15"/>
      <c r="M805" s="15"/>
      <c r="N805" s="87"/>
      <c r="O805" s="87"/>
      <c r="P805" s="87"/>
      <c r="Q805" s="88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  <c r="AS805" s="15"/>
      <c r="AT805" s="15"/>
      <c r="AU805" s="15"/>
      <c r="AV805" s="15"/>
      <c r="AW805" s="15"/>
      <c r="AX805" s="15"/>
      <c r="AY805" s="15"/>
      <c r="AZ805" s="15"/>
      <c r="BA805" s="15"/>
      <c r="BB805" s="15"/>
    </row>
    <row r="806" customFormat="false" ht="15.75" hidden="false" customHeight="true" outlineLevel="0" collapsed="false">
      <c r="A806" s="83"/>
      <c r="B806" s="84"/>
      <c r="C806" s="85"/>
      <c r="D806" s="86"/>
      <c r="E806" s="15"/>
      <c r="F806" s="15"/>
      <c r="G806" s="15"/>
      <c r="H806" s="15"/>
      <c r="I806" s="15"/>
      <c r="J806" s="15"/>
      <c r="K806" s="15"/>
      <c r="L806" s="15"/>
      <c r="M806" s="15"/>
      <c r="N806" s="87"/>
      <c r="O806" s="87"/>
      <c r="P806" s="87"/>
      <c r="Q806" s="88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  <c r="AQ806" s="15"/>
      <c r="AR806" s="15"/>
      <c r="AS806" s="15"/>
      <c r="AT806" s="15"/>
      <c r="AU806" s="15"/>
      <c r="AV806" s="15"/>
      <c r="AW806" s="15"/>
      <c r="AX806" s="15"/>
      <c r="AY806" s="15"/>
      <c r="AZ806" s="15"/>
      <c r="BA806" s="15"/>
      <c r="BB806" s="15"/>
    </row>
    <row r="807" customFormat="false" ht="15.75" hidden="false" customHeight="true" outlineLevel="0" collapsed="false">
      <c r="A807" s="83"/>
      <c r="B807" s="84"/>
      <c r="C807" s="85"/>
      <c r="D807" s="86"/>
      <c r="E807" s="15"/>
      <c r="F807" s="15"/>
      <c r="G807" s="15"/>
      <c r="H807" s="15"/>
      <c r="I807" s="15"/>
      <c r="J807" s="15"/>
      <c r="K807" s="15"/>
      <c r="L807" s="15"/>
      <c r="M807" s="15"/>
      <c r="N807" s="87"/>
      <c r="O807" s="87"/>
      <c r="P807" s="87"/>
      <c r="Q807" s="88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  <c r="AS807" s="15"/>
      <c r="AT807" s="15"/>
      <c r="AU807" s="15"/>
      <c r="AV807" s="15"/>
      <c r="AW807" s="15"/>
      <c r="AX807" s="15"/>
      <c r="AY807" s="15"/>
      <c r="AZ807" s="15"/>
      <c r="BA807" s="15"/>
      <c r="BB807" s="15"/>
    </row>
    <row r="808" customFormat="false" ht="15.75" hidden="false" customHeight="true" outlineLevel="0" collapsed="false">
      <c r="A808" s="83"/>
      <c r="B808" s="84"/>
      <c r="C808" s="85"/>
      <c r="D808" s="86"/>
      <c r="E808" s="15"/>
      <c r="F808" s="15"/>
      <c r="G808" s="15"/>
      <c r="H808" s="15"/>
      <c r="I808" s="15"/>
      <c r="J808" s="15"/>
      <c r="K808" s="15"/>
      <c r="L808" s="15"/>
      <c r="M808" s="15"/>
      <c r="N808" s="87"/>
      <c r="O808" s="87"/>
      <c r="P808" s="87"/>
      <c r="Q808" s="88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  <c r="AS808" s="15"/>
      <c r="AT808" s="15"/>
      <c r="AU808" s="15"/>
      <c r="AV808" s="15"/>
      <c r="AW808" s="15"/>
      <c r="AX808" s="15"/>
      <c r="AY808" s="15"/>
      <c r="AZ808" s="15"/>
      <c r="BA808" s="15"/>
      <c r="BB808" s="15"/>
    </row>
    <row r="809" customFormat="false" ht="15.75" hidden="false" customHeight="true" outlineLevel="0" collapsed="false">
      <c r="A809" s="83"/>
      <c r="B809" s="84"/>
      <c r="C809" s="85"/>
      <c r="D809" s="86"/>
      <c r="E809" s="15"/>
      <c r="F809" s="15"/>
      <c r="G809" s="15"/>
      <c r="H809" s="15"/>
      <c r="I809" s="15"/>
      <c r="J809" s="15"/>
      <c r="K809" s="15"/>
      <c r="L809" s="15"/>
      <c r="M809" s="15"/>
      <c r="N809" s="87"/>
      <c r="O809" s="87"/>
      <c r="P809" s="87"/>
      <c r="Q809" s="88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/>
      <c r="AO809" s="15"/>
      <c r="AP809" s="15"/>
      <c r="AQ809" s="15"/>
      <c r="AR809" s="15"/>
      <c r="AS809" s="15"/>
      <c r="AT809" s="15"/>
      <c r="AU809" s="15"/>
      <c r="AV809" s="15"/>
      <c r="AW809" s="15"/>
      <c r="AX809" s="15"/>
      <c r="AY809" s="15"/>
      <c r="AZ809" s="15"/>
      <c r="BA809" s="15"/>
      <c r="BB809" s="15"/>
    </row>
    <row r="810" customFormat="false" ht="15.75" hidden="false" customHeight="true" outlineLevel="0" collapsed="false">
      <c r="A810" s="83"/>
      <c r="B810" s="84"/>
      <c r="C810" s="85"/>
      <c r="D810" s="86"/>
      <c r="E810" s="15"/>
      <c r="F810" s="15"/>
      <c r="G810" s="15"/>
      <c r="H810" s="15"/>
      <c r="I810" s="15"/>
      <c r="J810" s="15"/>
      <c r="K810" s="15"/>
      <c r="L810" s="15"/>
      <c r="M810" s="15"/>
      <c r="N810" s="87"/>
      <c r="O810" s="87"/>
      <c r="P810" s="87"/>
      <c r="Q810" s="88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  <c r="AU810" s="15"/>
      <c r="AV810" s="15"/>
      <c r="AW810" s="15"/>
      <c r="AX810" s="15"/>
      <c r="AY810" s="15"/>
      <c r="AZ810" s="15"/>
      <c r="BA810" s="15"/>
      <c r="BB810" s="15"/>
    </row>
    <row r="811" customFormat="false" ht="15.75" hidden="false" customHeight="true" outlineLevel="0" collapsed="false">
      <c r="A811" s="83"/>
      <c r="B811" s="84"/>
      <c r="C811" s="85"/>
      <c r="D811" s="86"/>
      <c r="E811" s="15"/>
      <c r="F811" s="15"/>
      <c r="G811" s="15"/>
      <c r="H811" s="15"/>
      <c r="I811" s="15"/>
      <c r="J811" s="15"/>
      <c r="K811" s="15"/>
      <c r="L811" s="15"/>
      <c r="M811" s="15"/>
      <c r="N811" s="87"/>
      <c r="O811" s="87"/>
      <c r="P811" s="87"/>
      <c r="Q811" s="88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  <c r="AS811" s="15"/>
      <c r="AT811" s="15"/>
      <c r="AU811" s="15"/>
      <c r="AV811" s="15"/>
      <c r="AW811" s="15"/>
      <c r="AX811" s="15"/>
      <c r="AY811" s="15"/>
      <c r="AZ811" s="15"/>
      <c r="BA811" s="15"/>
      <c r="BB811" s="15"/>
    </row>
    <row r="812" customFormat="false" ht="15.75" hidden="false" customHeight="true" outlineLevel="0" collapsed="false">
      <c r="A812" s="83"/>
      <c r="B812" s="84"/>
      <c r="C812" s="85"/>
      <c r="D812" s="86"/>
      <c r="E812" s="15"/>
      <c r="F812" s="15"/>
      <c r="G812" s="15"/>
      <c r="H812" s="15"/>
      <c r="I812" s="15"/>
      <c r="J812" s="15"/>
      <c r="K812" s="15"/>
      <c r="L812" s="15"/>
      <c r="M812" s="15"/>
      <c r="N812" s="87"/>
      <c r="O812" s="87"/>
      <c r="P812" s="87"/>
      <c r="Q812" s="88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  <c r="AN812" s="15"/>
      <c r="AO812" s="15"/>
      <c r="AP812" s="15"/>
      <c r="AQ812" s="15"/>
      <c r="AR812" s="15"/>
      <c r="AS812" s="15"/>
      <c r="AT812" s="15"/>
      <c r="AU812" s="15"/>
      <c r="AV812" s="15"/>
      <c r="AW812" s="15"/>
      <c r="AX812" s="15"/>
      <c r="AY812" s="15"/>
      <c r="AZ812" s="15"/>
      <c r="BA812" s="15"/>
      <c r="BB812" s="15"/>
    </row>
    <row r="813" customFormat="false" ht="15.75" hidden="false" customHeight="true" outlineLevel="0" collapsed="false">
      <c r="A813" s="83"/>
      <c r="B813" s="84"/>
      <c r="C813" s="85"/>
      <c r="D813" s="86"/>
      <c r="E813" s="15"/>
      <c r="F813" s="15"/>
      <c r="G813" s="15"/>
      <c r="H813" s="15"/>
      <c r="I813" s="15"/>
      <c r="J813" s="15"/>
      <c r="K813" s="15"/>
      <c r="L813" s="15"/>
      <c r="M813" s="15"/>
      <c r="N813" s="87"/>
      <c r="O813" s="87"/>
      <c r="P813" s="87"/>
      <c r="Q813" s="88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  <c r="AN813" s="15"/>
      <c r="AO813" s="15"/>
      <c r="AP813" s="15"/>
      <c r="AQ813" s="15"/>
      <c r="AR813" s="15"/>
      <c r="AS813" s="15"/>
      <c r="AT813" s="15"/>
      <c r="AU813" s="15"/>
      <c r="AV813" s="15"/>
      <c r="AW813" s="15"/>
      <c r="AX813" s="15"/>
      <c r="AY813" s="15"/>
      <c r="AZ813" s="15"/>
      <c r="BA813" s="15"/>
      <c r="BB813" s="15"/>
    </row>
    <row r="814" customFormat="false" ht="15.75" hidden="false" customHeight="true" outlineLevel="0" collapsed="false">
      <c r="A814" s="83"/>
      <c r="B814" s="84"/>
      <c r="C814" s="85"/>
      <c r="D814" s="86"/>
      <c r="E814" s="15"/>
      <c r="F814" s="15"/>
      <c r="G814" s="15"/>
      <c r="H814" s="15"/>
      <c r="I814" s="15"/>
      <c r="J814" s="15"/>
      <c r="K814" s="15"/>
      <c r="L814" s="15"/>
      <c r="M814" s="15"/>
      <c r="N814" s="87"/>
      <c r="O814" s="87"/>
      <c r="P814" s="87"/>
      <c r="Q814" s="88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  <c r="AN814" s="15"/>
      <c r="AO814" s="15"/>
      <c r="AP814" s="15"/>
      <c r="AQ814" s="15"/>
      <c r="AR814" s="15"/>
      <c r="AS814" s="15"/>
      <c r="AT814" s="15"/>
      <c r="AU814" s="15"/>
      <c r="AV814" s="15"/>
      <c r="AW814" s="15"/>
      <c r="AX814" s="15"/>
      <c r="AY814" s="15"/>
      <c r="AZ814" s="15"/>
      <c r="BA814" s="15"/>
      <c r="BB814" s="15"/>
    </row>
    <row r="815" customFormat="false" ht="15.75" hidden="false" customHeight="true" outlineLevel="0" collapsed="false">
      <c r="A815" s="83"/>
      <c r="B815" s="84"/>
      <c r="C815" s="85"/>
      <c r="D815" s="86"/>
      <c r="E815" s="15"/>
      <c r="F815" s="15"/>
      <c r="G815" s="15"/>
      <c r="H815" s="15"/>
      <c r="I815" s="15"/>
      <c r="J815" s="15"/>
      <c r="K815" s="15"/>
      <c r="L815" s="15"/>
      <c r="M815" s="15"/>
      <c r="N815" s="87"/>
      <c r="O815" s="87"/>
      <c r="P815" s="87"/>
      <c r="Q815" s="88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  <c r="AU815" s="15"/>
      <c r="AV815" s="15"/>
      <c r="AW815" s="15"/>
      <c r="AX815" s="15"/>
      <c r="AY815" s="15"/>
      <c r="AZ815" s="15"/>
      <c r="BA815" s="15"/>
      <c r="BB815" s="15"/>
    </row>
    <row r="816" customFormat="false" ht="15.75" hidden="false" customHeight="true" outlineLevel="0" collapsed="false">
      <c r="A816" s="83"/>
      <c r="B816" s="84"/>
      <c r="C816" s="85"/>
      <c r="D816" s="86"/>
      <c r="E816" s="15"/>
      <c r="F816" s="15"/>
      <c r="G816" s="15"/>
      <c r="H816" s="15"/>
      <c r="I816" s="15"/>
      <c r="J816" s="15"/>
      <c r="K816" s="15"/>
      <c r="L816" s="15"/>
      <c r="M816" s="15"/>
      <c r="N816" s="87"/>
      <c r="O816" s="87"/>
      <c r="P816" s="87"/>
      <c r="Q816" s="88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  <c r="AS816" s="15"/>
      <c r="AT816" s="15"/>
      <c r="AU816" s="15"/>
      <c r="AV816" s="15"/>
      <c r="AW816" s="15"/>
      <c r="AX816" s="15"/>
      <c r="AY816" s="15"/>
      <c r="AZ816" s="15"/>
      <c r="BA816" s="15"/>
      <c r="BB816" s="15"/>
    </row>
    <row r="817" customFormat="false" ht="15.75" hidden="false" customHeight="true" outlineLevel="0" collapsed="false">
      <c r="A817" s="83"/>
      <c r="B817" s="84"/>
      <c r="C817" s="85"/>
      <c r="D817" s="86"/>
      <c r="E817" s="15"/>
      <c r="F817" s="15"/>
      <c r="G817" s="15"/>
      <c r="H817" s="15"/>
      <c r="I817" s="15"/>
      <c r="J817" s="15"/>
      <c r="K817" s="15"/>
      <c r="L817" s="15"/>
      <c r="M817" s="15"/>
      <c r="N817" s="87"/>
      <c r="O817" s="87"/>
      <c r="P817" s="87"/>
      <c r="Q817" s="88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  <c r="AU817" s="15"/>
      <c r="AV817" s="15"/>
      <c r="AW817" s="15"/>
      <c r="AX817" s="15"/>
      <c r="AY817" s="15"/>
      <c r="AZ817" s="15"/>
      <c r="BA817" s="15"/>
      <c r="BB817" s="15"/>
    </row>
    <row r="818" customFormat="false" ht="15.75" hidden="false" customHeight="true" outlineLevel="0" collapsed="false">
      <c r="A818" s="83"/>
      <c r="B818" s="84"/>
      <c r="C818" s="85"/>
      <c r="D818" s="86"/>
      <c r="E818" s="15"/>
      <c r="F818" s="15"/>
      <c r="G818" s="15"/>
      <c r="H818" s="15"/>
      <c r="I818" s="15"/>
      <c r="J818" s="15"/>
      <c r="K818" s="15"/>
      <c r="L818" s="15"/>
      <c r="M818" s="15"/>
      <c r="N818" s="87"/>
      <c r="O818" s="87"/>
      <c r="P818" s="87"/>
      <c r="Q818" s="88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  <c r="AQ818" s="15"/>
      <c r="AR818" s="15"/>
      <c r="AS818" s="15"/>
      <c r="AT818" s="15"/>
      <c r="AU818" s="15"/>
      <c r="AV818" s="15"/>
      <c r="AW818" s="15"/>
      <c r="AX818" s="15"/>
      <c r="AY818" s="15"/>
      <c r="AZ818" s="15"/>
      <c r="BA818" s="15"/>
      <c r="BB818" s="15"/>
    </row>
    <row r="819" customFormat="false" ht="15.75" hidden="false" customHeight="true" outlineLevel="0" collapsed="false">
      <c r="A819" s="83"/>
      <c r="B819" s="84"/>
      <c r="C819" s="85"/>
      <c r="D819" s="86"/>
      <c r="E819" s="15"/>
      <c r="F819" s="15"/>
      <c r="G819" s="15"/>
      <c r="H819" s="15"/>
      <c r="I819" s="15"/>
      <c r="J819" s="15"/>
      <c r="K819" s="15"/>
      <c r="L819" s="15"/>
      <c r="M819" s="15"/>
      <c r="N819" s="87"/>
      <c r="O819" s="87"/>
      <c r="P819" s="87"/>
      <c r="Q819" s="88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  <c r="AQ819" s="15"/>
      <c r="AR819" s="15"/>
      <c r="AS819" s="15"/>
      <c r="AT819" s="15"/>
      <c r="AU819" s="15"/>
      <c r="AV819" s="15"/>
      <c r="AW819" s="15"/>
      <c r="AX819" s="15"/>
      <c r="AY819" s="15"/>
      <c r="AZ819" s="15"/>
      <c r="BA819" s="15"/>
      <c r="BB819" s="15"/>
    </row>
    <row r="820" customFormat="false" ht="15.75" hidden="false" customHeight="true" outlineLevel="0" collapsed="false">
      <c r="A820" s="83"/>
      <c r="B820" s="84"/>
      <c r="C820" s="85"/>
      <c r="D820" s="86"/>
      <c r="E820" s="15"/>
      <c r="F820" s="15"/>
      <c r="G820" s="15"/>
      <c r="H820" s="15"/>
      <c r="I820" s="15"/>
      <c r="J820" s="15"/>
      <c r="K820" s="15"/>
      <c r="L820" s="15"/>
      <c r="M820" s="15"/>
      <c r="N820" s="87"/>
      <c r="O820" s="87"/>
      <c r="P820" s="87"/>
      <c r="Q820" s="88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  <c r="AR820" s="15"/>
      <c r="AS820" s="15"/>
      <c r="AT820" s="15"/>
      <c r="AU820" s="15"/>
      <c r="AV820" s="15"/>
      <c r="AW820" s="15"/>
      <c r="AX820" s="15"/>
      <c r="AY820" s="15"/>
      <c r="AZ820" s="15"/>
      <c r="BA820" s="15"/>
      <c r="BB820" s="15"/>
    </row>
    <row r="821" customFormat="false" ht="15.75" hidden="false" customHeight="true" outlineLevel="0" collapsed="false">
      <c r="A821" s="83"/>
      <c r="B821" s="84"/>
      <c r="C821" s="85"/>
      <c r="D821" s="86"/>
      <c r="E821" s="15"/>
      <c r="F821" s="15"/>
      <c r="G821" s="15"/>
      <c r="H821" s="15"/>
      <c r="I821" s="15"/>
      <c r="J821" s="15"/>
      <c r="K821" s="15"/>
      <c r="L821" s="15"/>
      <c r="M821" s="15"/>
      <c r="N821" s="87"/>
      <c r="O821" s="87"/>
      <c r="P821" s="87"/>
      <c r="Q821" s="88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  <c r="AS821" s="15"/>
      <c r="AT821" s="15"/>
      <c r="AU821" s="15"/>
      <c r="AV821" s="15"/>
      <c r="AW821" s="15"/>
      <c r="AX821" s="15"/>
      <c r="AY821" s="15"/>
      <c r="AZ821" s="15"/>
      <c r="BA821" s="15"/>
      <c r="BB821" s="15"/>
    </row>
    <row r="822" customFormat="false" ht="15.75" hidden="false" customHeight="true" outlineLevel="0" collapsed="false">
      <c r="A822" s="83"/>
      <c r="B822" s="84"/>
      <c r="C822" s="85"/>
      <c r="D822" s="86"/>
      <c r="E822" s="15"/>
      <c r="F822" s="15"/>
      <c r="G822" s="15"/>
      <c r="H822" s="15"/>
      <c r="I822" s="15"/>
      <c r="J822" s="15"/>
      <c r="K822" s="15"/>
      <c r="L822" s="15"/>
      <c r="M822" s="15"/>
      <c r="N822" s="87"/>
      <c r="O822" s="87"/>
      <c r="P822" s="87"/>
      <c r="Q822" s="88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  <c r="AR822" s="15"/>
      <c r="AS822" s="15"/>
      <c r="AT822" s="15"/>
      <c r="AU822" s="15"/>
      <c r="AV822" s="15"/>
      <c r="AW822" s="15"/>
      <c r="AX822" s="15"/>
      <c r="AY822" s="15"/>
      <c r="AZ822" s="15"/>
      <c r="BA822" s="15"/>
      <c r="BB822" s="15"/>
    </row>
    <row r="823" customFormat="false" ht="15.75" hidden="false" customHeight="true" outlineLevel="0" collapsed="false">
      <c r="A823" s="83"/>
      <c r="B823" s="84"/>
      <c r="C823" s="85"/>
      <c r="D823" s="86"/>
      <c r="E823" s="15"/>
      <c r="F823" s="15"/>
      <c r="G823" s="15"/>
      <c r="H823" s="15"/>
      <c r="I823" s="15"/>
      <c r="J823" s="15"/>
      <c r="K823" s="15"/>
      <c r="L823" s="15"/>
      <c r="M823" s="15"/>
      <c r="N823" s="87"/>
      <c r="O823" s="87"/>
      <c r="P823" s="87"/>
      <c r="Q823" s="88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  <c r="AN823" s="15"/>
      <c r="AO823" s="15"/>
      <c r="AP823" s="15"/>
      <c r="AQ823" s="15"/>
      <c r="AR823" s="15"/>
      <c r="AS823" s="15"/>
      <c r="AT823" s="15"/>
      <c r="AU823" s="15"/>
      <c r="AV823" s="15"/>
      <c r="AW823" s="15"/>
      <c r="AX823" s="15"/>
      <c r="AY823" s="15"/>
      <c r="AZ823" s="15"/>
      <c r="BA823" s="15"/>
      <c r="BB823" s="15"/>
    </row>
    <row r="824" customFormat="false" ht="15.75" hidden="false" customHeight="true" outlineLevel="0" collapsed="false">
      <c r="A824" s="83"/>
      <c r="B824" s="84"/>
      <c r="C824" s="85"/>
      <c r="D824" s="86"/>
      <c r="E824" s="15"/>
      <c r="F824" s="15"/>
      <c r="G824" s="15"/>
      <c r="H824" s="15"/>
      <c r="I824" s="15"/>
      <c r="J824" s="15"/>
      <c r="K824" s="15"/>
      <c r="L824" s="15"/>
      <c r="M824" s="15"/>
      <c r="N824" s="87"/>
      <c r="O824" s="87"/>
      <c r="P824" s="87"/>
      <c r="Q824" s="88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  <c r="AS824" s="15"/>
      <c r="AT824" s="15"/>
      <c r="AU824" s="15"/>
      <c r="AV824" s="15"/>
      <c r="AW824" s="15"/>
      <c r="AX824" s="15"/>
      <c r="AY824" s="15"/>
      <c r="AZ824" s="15"/>
      <c r="BA824" s="15"/>
      <c r="BB824" s="15"/>
    </row>
    <row r="825" customFormat="false" ht="15.75" hidden="false" customHeight="true" outlineLevel="0" collapsed="false">
      <c r="A825" s="83"/>
      <c r="B825" s="84"/>
      <c r="C825" s="85"/>
      <c r="D825" s="86"/>
      <c r="E825" s="15"/>
      <c r="F825" s="15"/>
      <c r="G825" s="15"/>
      <c r="H825" s="15"/>
      <c r="I825" s="15"/>
      <c r="J825" s="15"/>
      <c r="K825" s="15"/>
      <c r="L825" s="15"/>
      <c r="M825" s="15"/>
      <c r="N825" s="87"/>
      <c r="O825" s="87"/>
      <c r="P825" s="87"/>
      <c r="Q825" s="88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</row>
    <row r="826" customFormat="false" ht="15.75" hidden="false" customHeight="true" outlineLevel="0" collapsed="false">
      <c r="A826" s="83"/>
      <c r="B826" s="84"/>
      <c r="C826" s="85"/>
      <c r="D826" s="86"/>
      <c r="E826" s="15"/>
      <c r="F826" s="15"/>
      <c r="G826" s="15"/>
      <c r="H826" s="15"/>
      <c r="I826" s="15"/>
      <c r="J826" s="15"/>
      <c r="K826" s="15"/>
      <c r="L826" s="15"/>
      <c r="M826" s="15"/>
      <c r="N826" s="87"/>
      <c r="O826" s="87"/>
      <c r="P826" s="87"/>
      <c r="Q826" s="88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  <c r="AR826" s="15"/>
      <c r="AS826" s="15"/>
      <c r="AT826" s="15"/>
      <c r="AU826" s="15"/>
      <c r="AV826" s="15"/>
      <c r="AW826" s="15"/>
      <c r="AX826" s="15"/>
      <c r="AY826" s="15"/>
      <c r="AZ826" s="15"/>
      <c r="BA826" s="15"/>
      <c r="BB826" s="15"/>
    </row>
    <row r="827" customFormat="false" ht="15.75" hidden="false" customHeight="true" outlineLevel="0" collapsed="false">
      <c r="A827" s="83"/>
      <c r="B827" s="84"/>
      <c r="C827" s="85"/>
      <c r="D827" s="86"/>
      <c r="E827" s="15"/>
      <c r="F827" s="15"/>
      <c r="G827" s="15"/>
      <c r="H827" s="15"/>
      <c r="I827" s="15"/>
      <c r="J827" s="15"/>
      <c r="K827" s="15"/>
      <c r="L827" s="15"/>
      <c r="M827" s="15"/>
      <c r="N827" s="87"/>
      <c r="O827" s="87"/>
      <c r="P827" s="87"/>
      <c r="Q827" s="88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  <c r="AQ827" s="15"/>
      <c r="AR827" s="15"/>
      <c r="AS827" s="15"/>
      <c r="AT827" s="15"/>
      <c r="AU827" s="15"/>
      <c r="AV827" s="15"/>
      <c r="AW827" s="15"/>
      <c r="AX827" s="15"/>
      <c r="AY827" s="15"/>
      <c r="AZ827" s="15"/>
      <c r="BA827" s="15"/>
      <c r="BB827" s="15"/>
    </row>
    <row r="828" customFormat="false" ht="15.75" hidden="false" customHeight="true" outlineLevel="0" collapsed="false">
      <c r="A828" s="83"/>
      <c r="B828" s="84"/>
      <c r="C828" s="85"/>
      <c r="D828" s="86"/>
      <c r="E828" s="15"/>
      <c r="F828" s="15"/>
      <c r="G828" s="15"/>
      <c r="H828" s="15"/>
      <c r="I828" s="15"/>
      <c r="J828" s="15"/>
      <c r="K828" s="15"/>
      <c r="L828" s="15"/>
      <c r="M828" s="15"/>
      <c r="N828" s="87"/>
      <c r="O828" s="87"/>
      <c r="P828" s="87"/>
      <c r="Q828" s="88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  <c r="AQ828" s="15"/>
      <c r="AR828" s="15"/>
      <c r="AS828" s="15"/>
      <c r="AT828" s="15"/>
      <c r="AU828" s="15"/>
      <c r="AV828" s="15"/>
      <c r="AW828" s="15"/>
      <c r="AX828" s="15"/>
      <c r="AY828" s="15"/>
      <c r="AZ828" s="15"/>
      <c r="BA828" s="15"/>
      <c r="BB828" s="15"/>
    </row>
    <row r="829" customFormat="false" ht="15.75" hidden="false" customHeight="true" outlineLevel="0" collapsed="false">
      <c r="A829" s="83"/>
      <c r="B829" s="84"/>
      <c r="C829" s="85"/>
      <c r="D829" s="86"/>
      <c r="E829" s="15"/>
      <c r="F829" s="15"/>
      <c r="G829" s="15"/>
      <c r="H829" s="15"/>
      <c r="I829" s="15"/>
      <c r="J829" s="15"/>
      <c r="K829" s="15"/>
      <c r="L829" s="15"/>
      <c r="M829" s="15"/>
      <c r="N829" s="87"/>
      <c r="O829" s="87"/>
      <c r="P829" s="87"/>
      <c r="Q829" s="88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  <c r="AN829" s="15"/>
      <c r="AO829" s="15"/>
      <c r="AP829" s="15"/>
      <c r="AQ829" s="15"/>
      <c r="AR829" s="15"/>
      <c r="AS829" s="15"/>
      <c r="AT829" s="15"/>
      <c r="AU829" s="15"/>
      <c r="AV829" s="15"/>
      <c r="AW829" s="15"/>
      <c r="AX829" s="15"/>
      <c r="AY829" s="15"/>
      <c r="AZ829" s="15"/>
      <c r="BA829" s="15"/>
      <c r="BB829" s="15"/>
    </row>
    <row r="830" customFormat="false" ht="15.75" hidden="false" customHeight="true" outlineLevel="0" collapsed="false">
      <c r="A830" s="83"/>
      <c r="B830" s="84"/>
      <c r="C830" s="85"/>
      <c r="D830" s="86"/>
      <c r="E830" s="15"/>
      <c r="F830" s="15"/>
      <c r="G830" s="15"/>
      <c r="H830" s="15"/>
      <c r="I830" s="15"/>
      <c r="J830" s="15"/>
      <c r="K830" s="15"/>
      <c r="L830" s="15"/>
      <c r="M830" s="15"/>
      <c r="N830" s="87"/>
      <c r="O830" s="87"/>
      <c r="P830" s="87"/>
      <c r="Q830" s="88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  <c r="AR830" s="15"/>
      <c r="AS830" s="15"/>
      <c r="AT830" s="15"/>
      <c r="AU830" s="15"/>
      <c r="AV830" s="15"/>
      <c r="AW830" s="15"/>
      <c r="AX830" s="15"/>
      <c r="AY830" s="15"/>
      <c r="AZ830" s="15"/>
      <c r="BA830" s="15"/>
      <c r="BB830" s="15"/>
    </row>
    <row r="831" customFormat="false" ht="15.75" hidden="false" customHeight="true" outlineLevel="0" collapsed="false">
      <c r="A831" s="83"/>
      <c r="B831" s="84"/>
      <c r="C831" s="85"/>
      <c r="D831" s="86"/>
      <c r="E831" s="15"/>
      <c r="F831" s="15"/>
      <c r="G831" s="15"/>
      <c r="H831" s="15"/>
      <c r="I831" s="15"/>
      <c r="J831" s="15"/>
      <c r="K831" s="15"/>
      <c r="L831" s="15"/>
      <c r="M831" s="15"/>
      <c r="N831" s="87"/>
      <c r="O831" s="87"/>
      <c r="P831" s="87"/>
      <c r="Q831" s="88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  <c r="AU831" s="15"/>
      <c r="AV831" s="15"/>
      <c r="AW831" s="15"/>
      <c r="AX831" s="15"/>
      <c r="AY831" s="15"/>
      <c r="AZ831" s="15"/>
      <c r="BA831" s="15"/>
      <c r="BB831" s="15"/>
    </row>
    <row r="832" customFormat="false" ht="15.75" hidden="false" customHeight="true" outlineLevel="0" collapsed="false">
      <c r="A832" s="83"/>
      <c r="B832" s="84"/>
      <c r="C832" s="85"/>
      <c r="D832" s="86"/>
      <c r="E832" s="15"/>
      <c r="F832" s="15"/>
      <c r="G832" s="15"/>
      <c r="H832" s="15"/>
      <c r="I832" s="15"/>
      <c r="J832" s="15"/>
      <c r="K832" s="15"/>
      <c r="L832" s="15"/>
      <c r="M832" s="15"/>
      <c r="N832" s="87"/>
      <c r="O832" s="87"/>
      <c r="P832" s="87"/>
      <c r="Q832" s="88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15"/>
      <c r="AQ832" s="15"/>
      <c r="AR832" s="15"/>
      <c r="AS832" s="15"/>
      <c r="AT832" s="15"/>
      <c r="AU832" s="15"/>
      <c r="AV832" s="15"/>
      <c r="AW832" s="15"/>
      <c r="AX832" s="15"/>
      <c r="AY832" s="15"/>
      <c r="AZ832" s="15"/>
      <c r="BA832" s="15"/>
      <c r="BB832" s="15"/>
    </row>
    <row r="833" customFormat="false" ht="15.75" hidden="false" customHeight="true" outlineLevel="0" collapsed="false">
      <c r="A833" s="83"/>
      <c r="B833" s="84"/>
      <c r="C833" s="85"/>
      <c r="D833" s="86"/>
      <c r="E833" s="15"/>
      <c r="F833" s="15"/>
      <c r="G833" s="15"/>
      <c r="H833" s="15"/>
      <c r="I833" s="15"/>
      <c r="J833" s="15"/>
      <c r="K833" s="15"/>
      <c r="L833" s="15"/>
      <c r="M833" s="15"/>
      <c r="N833" s="87"/>
      <c r="O833" s="87"/>
      <c r="P833" s="87"/>
      <c r="Q833" s="88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  <c r="AN833" s="15"/>
      <c r="AO833" s="15"/>
      <c r="AP833" s="15"/>
      <c r="AQ833" s="15"/>
      <c r="AR833" s="15"/>
      <c r="AS833" s="15"/>
      <c r="AT833" s="15"/>
      <c r="AU833" s="15"/>
      <c r="AV833" s="15"/>
      <c r="AW833" s="15"/>
      <c r="AX833" s="15"/>
      <c r="AY833" s="15"/>
      <c r="AZ833" s="15"/>
      <c r="BA833" s="15"/>
      <c r="BB833" s="15"/>
    </row>
    <row r="834" customFormat="false" ht="15.75" hidden="false" customHeight="true" outlineLevel="0" collapsed="false">
      <c r="A834" s="83"/>
      <c r="B834" s="84"/>
      <c r="C834" s="85"/>
      <c r="D834" s="86"/>
      <c r="E834" s="15"/>
      <c r="F834" s="15"/>
      <c r="G834" s="15"/>
      <c r="H834" s="15"/>
      <c r="I834" s="15"/>
      <c r="J834" s="15"/>
      <c r="K834" s="15"/>
      <c r="L834" s="15"/>
      <c r="M834" s="15"/>
      <c r="N834" s="87"/>
      <c r="O834" s="87"/>
      <c r="P834" s="87"/>
      <c r="Q834" s="88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  <c r="AS834" s="15"/>
      <c r="AT834" s="15"/>
      <c r="AU834" s="15"/>
      <c r="AV834" s="15"/>
      <c r="AW834" s="15"/>
      <c r="AX834" s="15"/>
      <c r="AY834" s="15"/>
      <c r="AZ834" s="15"/>
      <c r="BA834" s="15"/>
      <c r="BB834" s="15"/>
    </row>
    <row r="835" customFormat="false" ht="15.75" hidden="false" customHeight="true" outlineLevel="0" collapsed="false">
      <c r="A835" s="83"/>
      <c r="B835" s="84"/>
      <c r="C835" s="85"/>
      <c r="D835" s="86"/>
      <c r="E835" s="15"/>
      <c r="F835" s="15"/>
      <c r="G835" s="15"/>
      <c r="H835" s="15"/>
      <c r="I835" s="15"/>
      <c r="J835" s="15"/>
      <c r="K835" s="15"/>
      <c r="L835" s="15"/>
      <c r="M835" s="15"/>
      <c r="N835" s="87"/>
      <c r="O835" s="87"/>
      <c r="P835" s="87"/>
      <c r="Q835" s="88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  <c r="AR835" s="15"/>
      <c r="AS835" s="15"/>
      <c r="AT835" s="15"/>
      <c r="AU835" s="15"/>
      <c r="AV835" s="15"/>
      <c r="AW835" s="15"/>
      <c r="AX835" s="15"/>
      <c r="AY835" s="15"/>
      <c r="AZ835" s="15"/>
      <c r="BA835" s="15"/>
      <c r="BB835" s="15"/>
    </row>
    <row r="836" customFormat="false" ht="15.75" hidden="false" customHeight="true" outlineLevel="0" collapsed="false">
      <c r="A836" s="83"/>
      <c r="B836" s="84"/>
      <c r="C836" s="85"/>
      <c r="D836" s="86"/>
      <c r="E836" s="15"/>
      <c r="F836" s="15"/>
      <c r="G836" s="15"/>
      <c r="H836" s="15"/>
      <c r="I836" s="15"/>
      <c r="J836" s="15"/>
      <c r="K836" s="15"/>
      <c r="L836" s="15"/>
      <c r="M836" s="15"/>
      <c r="N836" s="87"/>
      <c r="O836" s="87"/>
      <c r="P836" s="87"/>
      <c r="Q836" s="88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  <c r="AR836" s="15"/>
      <c r="AS836" s="15"/>
      <c r="AT836" s="15"/>
      <c r="AU836" s="15"/>
      <c r="AV836" s="15"/>
      <c r="AW836" s="15"/>
      <c r="AX836" s="15"/>
      <c r="AY836" s="15"/>
      <c r="AZ836" s="15"/>
      <c r="BA836" s="15"/>
      <c r="BB836" s="15"/>
    </row>
    <row r="837" customFormat="false" ht="15.75" hidden="false" customHeight="true" outlineLevel="0" collapsed="false">
      <c r="A837" s="83"/>
      <c r="B837" s="84"/>
      <c r="C837" s="85"/>
      <c r="D837" s="86"/>
      <c r="E837" s="15"/>
      <c r="F837" s="15"/>
      <c r="G837" s="15"/>
      <c r="H837" s="15"/>
      <c r="I837" s="15"/>
      <c r="J837" s="15"/>
      <c r="K837" s="15"/>
      <c r="L837" s="15"/>
      <c r="M837" s="15"/>
      <c r="N837" s="87"/>
      <c r="O837" s="87"/>
      <c r="P837" s="87"/>
      <c r="Q837" s="88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  <c r="AU837" s="15"/>
      <c r="AV837" s="15"/>
      <c r="AW837" s="15"/>
      <c r="AX837" s="15"/>
      <c r="AY837" s="15"/>
      <c r="AZ837" s="15"/>
      <c r="BA837" s="15"/>
      <c r="BB837" s="15"/>
    </row>
    <row r="838" customFormat="false" ht="15.75" hidden="false" customHeight="true" outlineLevel="0" collapsed="false">
      <c r="A838" s="83"/>
      <c r="B838" s="84"/>
      <c r="C838" s="85"/>
      <c r="D838" s="86"/>
      <c r="E838" s="15"/>
      <c r="F838" s="15"/>
      <c r="G838" s="15"/>
      <c r="H838" s="15"/>
      <c r="I838" s="15"/>
      <c r="J838" s="15"/>
      <c r="K838" s="15"/>
      <c r="L838" s="15"/>
      <c r="M838" s="15"/>
      <c r="N838" s="87"/>
      <c r="O838" s="87"/>
      <c r="P838" s="87"/>
      <c r="Q838" s="88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  <c r="AR838" s="15"/>
      <c r="AS838" s="15"/>
      <c r="AT838" s="15"/>
      <c r="AU838" s="15"/>
      <c r="AV838" s="15"/>
      <c r="AW838" s="15"/>
      <c r="AX838" s="15"/>
      <c r="AY838" s="15"/>
      <c r="AZ838" s="15"/>
      <c r="BA838" s="15"/>
      <c r="BB838" s="15"/>
    </row>
    <row r="839" customFormat="false" ht="15.75" hidden="false" customHeight="true" outlineLevel="0" collapsed="false">
      <c r="A839" s="83"/>
      <c r="B839" s="84"/>
      <c r="C839" s="85"/>
      <c r="D839" s="86"/>
      <c r="E839" s="15"/>
      <c r="F839" s="15"/>
      <c r="G839" s="15"/>
      <c r="H839" s="15"/>
      <c r="I839" s="15"/>
      <c r="J839" s="15"/>
      <c r="K839" s="15"/>
      <c r="L839" s="15"/>
      <c r="M839" s="15"/>
      <c r="N839" s="87"/>
      <c r="O839" s="87"/>
      <c r="P839" s="87"/>
      <c r="Q839" s="88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  <c r="AQ839" s="15"/>
      <c r="AR839" s="15"/>
      <c r="AS839" s="15"/>
      <c r="AT839" s="15"/>
      <c r="AU839" s="15"/>
      <c r="AV839" s="15"/>
      <c r="AW839" s="15"/>
      <c r="AX839" s="15"/>
      <c r="AY839" s="15"/>
      <c r="AZ839" s="15"/>
      <c r="BA839" s="15"/>
      <c r="BB839" s="15"/>
    </row>
    <row r="840" customFormat="false" ht="15.75" hidden="false" customHeight="true" outlineLevel="0" collapsed="false">
      <c r="A840" s="83"/>
      <c r="B840" s="84"/>
      <c r="C840" s="85"/>
      <c r="D840" s="86"/>
      <c r="E840" s="15"/>
      <c r="F840" s="15"/>
      <c r="G840" s="15"/>
      <c r="H840" s="15"/>
      <c r="I840" s="15"/>
      <c r="J840" s="15"/>
      <c r="K840" s="15"/>
      <c r="L840" s="15"/>
      <c r="M840" s="15"/>
      <c r="N840" s="87"/>
      <c r="O840" s="87"/>
      <c r="P840" s="87"/>
      <c r="Q840" s="88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  <c r="AS840" s="15"/>
      <c r="AT840" s="15"/>
      <c r="AU840" s="15"/>
      <c r="AV840" s="15"/>
      <c r="AW840" s="15"/>
      <c r="AX840" s="15"/>
      <c r="AY840" s="15"/>
      <c r="AZ840" s="15"/>
      <c r="BA840" s="15"/>
      <c r="BB840" s="15"/>
    </row>
    <row r="841" customFormat="false" ht="15.75" hidden="false" customHeight="true" outlineLevel="0" collapsed="false">
      <c r="A841" s="83"/>
      <c r="B841" s="84"/>
      <c r="C841" s="85"/>
      <c r="D841" s="86"/>
      <c r="E841" s="15"/>
      <c r="F841" s="15"/>
      <c r="G841" s="15"/>
      <c r="H841" s="15"/>
      <c r="I841" s="15"/>
      <c r="J841" s="15"/>
      <c r="K841" s="15"/>
      <c r="L841" s="15"/>
      <c r="M841" s="15"/>
      <c r="N841" s="87"/>
      <c r="O841" s="87"/>
      <c r="P841" s="87"/>
      <c r="Q841" s="88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  <c r="AU841" s="15"/>
      <c r="AV841" s="15"/>
      <c r="AW841" s="15"/>
      <c r="AX841" s="15"/>
      <c r="AY841" s="15"/>
      <c r="AZ841" s="15"/>
      <c r="BA841" s="15"/>
      <c r="BB841" s="15"/>
    </row>
    <row r="842" customFormat="false" ht="15.75" hidden="false" customHeight="true" outlineLevel="0" collapsed="false">
      <c r="A842" s="83"/>
      <c r="B842" s="84"/>
      <c r="C842" s="85"/>
      <c r="D842" s="86"/>
      <c r="E842" s="15"/>
      <c r="F842" s="15"/>
      <c r="G842" s="15"/>
      <c r="H842" s="15"/>
      <c r="I842" s="15"/>
      <c r="J842" s="15"/>
      <c r="K842" s="15"/>
      <c r="L842" s="15"/>
      <c r="M842" s="15"/>
      <c r="N842" s="87"/>
      <c r="O842" s="87"/>
      <c r="P842" s="87"/>
      <c r="Q842" s="88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  <c r="AU842" s="15"/>
      <c r="AV842" s="15"/>
      <c r="AW842" s="15"/>
      <c r="AX842" s="15"/>
      <c r="AY842" s="15"/>
      <c r="AZ842" s="15"/>
      <c r="BA842" s="15"/>
      <c r="BB842" s="15"/>
    </row>
    <row r="843" customFormat="false" ht="15.75" hidden="false" customHeight="true" outlineLevel="0" collapsed="false">
      <c r="A843" s="83"/>
      <c r="B843" s="84"/>
      <c r="C843" s="85"/>
      <c r="D843" s="86"/>
      <c r="E843" s="15"/>
      <c r="F843" s="15"/>
      <c r="G843" s="15"/>
      <c r="H843" s="15"/>
      <c r="I843" s="15"/>
      <c r="J843" s="15"/>
      <c r="K843" s="15"/>
      <c r="L843" s="15"/>
      <c r="M843" s="15"/>
      <c r="N843" s="87"/>
      <c r="O843" s="87"/>
      <c r="P843" s="87"/>
      <c r="Q843" s="88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5"/>
      <c r="AU843" s="15"/>
      <c r="AV843" s="15"/>
      <c r="AW843" s="15"/>
      <c r="AX843" s="15"/>
      <c r="AY843" s="15"/>
      <c r="AZ843" s="15"/>
      <c r="BA843" s="15"/>
      <c r="BB843" s="15"/>
    </row>
    <row r="844" customFormat="false" ht="15.75" hidden="false" customHeight="true" outlineLevel="0" collapsed="false">
      <c r="A844" s="83"/>
      <c r="B844" s="84"/>
      <c r="C844" s="85"/>
      <c r="D844" s="86"/>
      <c r="E844" s="15"/>
      <c r="F844" s="15"/>
      <c r="G844" s="15"/>
      <c r="H844" s="15"/>
      <c r="I844" s="15"/>
      <c r="J844" s="15"/>
      <c r="K844" s="15"/>
      <c r="L844" s="15"/>
      <c r="M844" s="15"/>
      <c r="N844" s="87"/>
      <c r="O844" s="87"/>
      <c r="P844" s="87"/>
      <c r="Q844" s="88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/>
      <c r="AU844" s="15"/>
      <c r="AV844" s="15"/>
      <c r="AW844" s="15"/>
      <c r="AX844" s="15"/>
      <c r="AY844" s="15"/>
      <c r="AZ844" s="15"/>
      <c r="BA844" s="15"/>
      <c r="BB844" s="15"/>
    </row>
    <row r="845" customFormat="false" ht="15.75" hidden="false" customHeight="true" outlineLevel="0" collapsed="false">
      <c r="A845" s="83"/>
      <c r="B845" s="84"/>
      <c r="C845" s="85"/>
      <c r="D845" s="86"/>
      <c r="E845" s="15"/>
      <c r="F845" s="15"/>
      <c r="G845" s="15"/>
      <c r="H845" s="15"/>
      <c r="I845" s="15"/>
      <c r="J845" s="15"/>
      <c r="K845" s="15"/>
      <c r="L845" s="15"/>
      <c r="M845" s="15"/>
      <c r="N845" s="87"/>
      <c r="O845" s="87"/>
      <c r="P845" s="87"/>
      <c r="Q845" s="88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  <c r="AW845" s="15"/>
      <c r="AX845" s="15"/>
      <c r="AY845" s="15"/>
      <c r="AZ845" s="15"/>
      <c r="BA845" s="15"/>
      <c r="BB845" s="15"/>
    </row>
    <row r="846" customFormat="false" ht="15.75" hidden="false" customHeight="true" outlineLevel="0" collapsed="false">
      <c r="A846" s="83"/>
      <c r="B846" s="84"/>
      <c r="C846" s="85"/>
      <c r="D846" s="86"/>
      <c r="E846" s="15"/>
      <c r="F846" s="15"/>
      <c r="G846" s="15"/>
      <c r="H846" s="15"/>
      <c r="I846" s="15"/>
      <c r="J846" s="15"/>
      <c r="K846" s="15"/>
      <c r="L846" s="15"/>
      <c r="M846" s="15"/>
      <c r="N846" s="87"/>
      <c r="O846" s="87"/>
      <c r="P846" s="87"/>
      <c r="Q846" s="88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15"/>
      <c r="AW846" s="15"/>
      <c r="AX846" s="15"/>
      <c r="AY846" s="15"/>
      <c r="AZ846" s="15"/>
      <c r="BA846" s="15"/>
      <c r="BB846" s="15"/>
    </row>
    <row r="847" customFormat="false" ht="15.75" hidden="false" customHeight="true" outlineLevel="0" collapsed="false">
      <c r="A847" s="83"/>
      <c r="B847" s="84"/>
      <c r="C847" s="85"/>
      <c r="D847" s="86"/>
      <c r="E847" s="15"/>
      <c r="F847" s="15"/>
      <c r="G847" s="15"/>
      <c r="H847" s="15"/>
      <c r="I847" s="15"/>
      <c r="J847" s="15"/>
      <c r="K847" s="15"/>
      <c r="L847" s="15"/>
      <c r="M847" s="15"/>
      <c r="N847" s="87"/>
      <c r="O847" s="87"/>
      <c r="P847" s="87"/>
      <c r="Q847" s="88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  <c r="AQ847" s="15"/>
      <c r="AR847" s="15"/>
      <c r="AS847" s="15"/>
      <c r="AT847" s="15"/>
      <c r="AU847" s="15"/>
      <c r="AV847" s="15"/>
      <c r="AW847" s="15"/>
      <c r="AX847" s="15"/>
      <c r="AY847" s="15"/>
      <c r="AZ847" s="15"/>
      <c r="BA847" s="15"/>
      <c r="BB847" s="15"/>
    </row>
    <row r="848" customFormat="false" ht="15.75" hidden="false" customHeight="true" outlineLevel="0" collapsed="false">
      <c r="A848" s="83"/>
      <c r="B848" s="84"/>
      <c r="C848" s="85"/>
      <c r="D848" s="86"/>
      <c r="E848" s="15"/>
      <c r="F848" s="15"/>
      <c r="G848" s="15"/>
      <c r="H848" s="15"/>
      <c r="I848" s="15"/>
      <c r="J848" s="15"/>
      <c r="K848" s="15"/>
      <c r="L848" s="15"/>
      <c r="M848" s="15"/>
      <c r="N848" s="87"/>
      <c r="O848" s="87"/>
      <c r="P848" s="87"/>
      <c r="Q848" s="88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  <c r="AQ848" s="15"/>
      <c r="AR848" s="15"/>
      <c r="AS848" s="15"/>
      <c r="AT848" s="15"/>
      <c r="AU848" s="15"/>
      <c r="AV848" s="15"/>
      <c r="AW848" s="15"/>
      <c r="AX848" s="15"/>
      <c r="AY848" s="15"/>
      <c r="AZ848" s="15"/>
      <c r="BA848" s="15"/>
      <c r="BB848" s="15"/>
    </row>
    <row r="849" customFormat="false" ht="15.75" hidden="false" customHeight="true" outlineLevel="0" collapsed="false">
      <c r="A849" s="83"/>
      <c r="B849" s="84"/>
      <c r="C849" s="85"/>
      <c r="D849" s="86"/>
      <c r="E849" s="15"/>
      <c r="F849" s="15"/>
      <c r="G849" s="15"/>
      <c r="H849" s="15"/>
      <c r="I849" s="15"/>
      <c r="J849" s="15"/>
      <c r="K849" s="15"/>
      <c r="L849" s="15"/>
      <c r="M849" s="15"/>
      <c r="N849" s="87"/>
      <c r="O849" s="87"/>
      <c r="P849" s="87"/>
      <c r="Q849" s="88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  <c r="AQ849" s="15"/>
      <c r="AR849" s="15"/>
      <c r="AS849" s="15"/>
      <c r="AT849" s="15"/>
      <c r="AU849" s="15"/>
      <c r="AV849" s="15"/>
      <c r="AW849" s="15"/>
      <c r="AX849" s="15"/>
      <c r="AY849" s="15"/>
      <c r="AZ849" s="15"/>
      <c r="BA849" s="15"/>
      <c r="BB849" s="15"/>
    </row>
    <row r="850" customFormat="false" ht="15.75" hidden="false" customHeight="true" outlineLevel="0" collapsed="false">
      <c r="A850" s="83"/>
      <c r="B850" s="84"/>
      <c r="C850" s="85"/>
      <c r="D850" s="86"/>
      <c r="E850" s="15"/>
      <c r="F850" s="15"/>
      <c r="G850" s="15"/>
      <c r="H850" s="15"/>
      <c r="I850" s="15"/>
      <c r="J850" s="15"/>
      <c r="K850" s="15"/>
      <c r="L850" s="15"/>
      <c r="M850" s="15"/>
      <c r="N850" s="87"/>
      <c r="O850" s="87"/>
      <c r="P850" s="87"/>
      <c r="Q850" s="88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15"/>
      <c r="AW850" s="15"/>
      <c r="AX850" s="15"/>
      <c r="AY850" s="15"/>
      <c r="AZ850" s="15"/>
      <c r="BA850" s="15"/>
      <c r="BB850" s="15"/>
    </row>
    <row r="851" customFormat="false" ht="15.75" hidden="false" customHeight="true" outlineLevel="0" collapsed="false">
      <c r="A851" s="83"/>
      <c r="B851" s="84"/>
      <c r="C851" s="85"/>
      <c r="D851" s="86"/>
      <c r="E851" s="15"/>
      <c r="F851" s="15"/>
      <c r="G851" s="15"/>
      <c r="H851" s="15"/>
      <c r="I851" s="15"/>
      <c r="J851" s="15"/>
      <c r="K851" s="15"/>
      <c r="L851" s="15"/>
      <c r="M851" s="15"/>
      <c r="N851" s="87"/>
      <c r="O851" s="87"/>
      <c r="P851" s="87"/>
      <c r="Q851" s="88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15"/>
      <c r="AW851" s="15"/>
      <c r="AX851" s="15"/>
      <c r="AY851" s="15"/>
      <c r="AZ851" s="15"/>
      <c r="BA851" s="15"/>
      <c r="BB851" s="15"/>
    </row>
    <row r="852" customFormat="false" ht="15.75" hidden="false" customHeight="true" outlineLevel="0" collapsed="false">
      <c r="A852" s="83"/>
      <c r="B852" s="84"/>
      <c r="C852" s="85"/>
      <c r="D852" s="86"/>
      <c r="E852" s="15"/>
      <c r="F852" s="15"/>
      <c r="G852" s="15"/>
      <c r="H852" s="15"/>
      <c r="I852" s="15"/>
      <c r="J852" s="15"/>
      <c r="K852" s="15"/>
      <c r="L852" s="15"/>
      <c r="M852" s="15"/>
      <c r="N852" s="87"/>
      <c r="O852" s="87"/>
      <c r="P852" s="87"/>
      <c r="Q852" s="88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  <c r="AU852" s="15"/>
      <c r="AV852" s="15"/>
      <c r="AW852" s="15"/>
      <c r="AX852" s="15"/>
      <c r="AY852" s="15"/>
      <c r="AZ852" s="15"/>
      <c r="BA852" s="15"/>
      <c r="BB852" s="15"/>
    </row>
    <row r="853" customFormat="false" ht="15.75" hidden="false" customHeight="true" outlineLevel="0" collapsed="false">
      <c r="A853" s="83"/>
      <c r="B853" s="84"/>
      <c r="C853" s="85"/>
      <c r="D853" s="86"/>
      <c r="E853" s="15"/>
      <c r="F853" s="15"/>
      <c r="G853" s="15"/>
      <c r="H853" s="15"/>
      <c r="I853" s="15"/>
      <c r="J853" s="15"/>
      <c r="K853" s="15"/>
      <c r="L853" s="15"/>
      <c r="M853" s="15"/>
      <c r="N853" s="87"/>
      <c r="O853" s="87"/>
      <c r="P853" s="87"/>
      <c r="Q853" s="88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/>
      <c r="AO853" s="15"/>
      <c r="AP853" s="15"/>
      <c r="AQ853" s="15"/>
      <c r="AR853" s="15"/>
      <c r="AS853" s="15"/>
      <c r="AT853" s="15"/>
      <c r="AU853" s="15"/>
      <c r="AV853" s="15"/>
      <c r="AW853" s="15"/>
      <c r="AX853" s="15"/>
      <c r="AY853" s="15"/>
      <c r="AZ853" s="15"/>
      <c r="BA853" s="15"/>
      <c r="BB853" s="15"/>
    </row>
    <row r="854" customFormat="false" ht="15.75" hidden="false" customHeight="true" outlineLevel="0" collapsed="false">
      <c r="A854" s="83"/>
      <c r="B854" s="84"/>
      <c r="C854" s="85"/>
      <c r="D854" s="86"/>
      <c r="E854" s="15"/>
      <c r="F854" s="15"/>
      <c r="G854" s="15"/>
      <c r="H854" s="15"/>
      <c r="I854" s="15"/>
      <c r="J854" s="15"/>
      <c r="K854" s="15"/>
      <c r="L854" s="15"/>
      <c r="M854" s="15"/>
      <c r="N854" s="87"/>
      <c r="O854" s="87"/>
      <c r="P854" s="87"/>
      <c r="Q854" s="88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15"/>
      <c r="AW854" s="15"/>
      <c r="AX854" s="15"/>
      <c r="AY854" s="15"/>
      <c r="AZ854" s="15"/>
      <c r="BA854" s="15"/>
      <c r="BB854" s="15"/>
    </row>
    <row r="855" customFormat="false" ht="15.75" hidden="false" customHeight="true" outlineLevel="0" collapsed="false">
      <c r="A855" s="83"/>
      <c r="B855" s="84"/>
      <c r="C855" s="85"/>
      <c r="D855" s="86"/>
      <c r="E855" s="15"/>
      <c r="F855" s="15"/>
      <c r="G855" s="15"/>
      <c r="H855" s="15"/>
      <c r="I855" s="15"/>
      <c r="J855" s="15"/>
      <c r="K855" s="15"/>
      <c r="L855" s="15"/>
      <c r="M855" s="15"/>
      <c r="N855" s="87"/>
      <c r="O855" s="87"/>
      <c r="P855" s="87"/>
      <c r="Q855" s="88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W855" s="15"/>
      <c r="AX855" s="15"/>
      <c r="AY855" s="15"/>
      <c r="AZ855" s="15"/>
      <c r="BA855" s="15"/>
      <c r="BB855" s="15"/>
    </row>
    <row r="856" customFormat="false" ht="15.75" hidden="false" customHeight="true" outlineLevel="0" collapsed="false">
      <c r="A856" s="83"/>
      <c r="B856" s="84"/>
      <c r="C856" s="85"/>
      <c r="D856" s="86"/>
      <c r="E856" s="15"/>
      <c r="F856" s="15"/>
      <c r="G856" s="15"/>
      <c r="H856" s="15"/>
      <c r="I856" s="15"/>
      <c r="J856" s="15"/>
      <c r="K856" s="15"/>
      <c r="L856" s="15"/>
      <c r="M856" s="15"/>
      <c r="N856" s="87"/>
      <c r="O856" s="87"/>
      <c r="P856" s="87"/>
      <c r="Q856" s="88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  <c r="AS856" s="15"/>
      <c r="AT856" s="15"/>
      <c r="AU856" s="15"/>
      <c r="AV856" s="15"/>
      <c r="AW856" s="15"/>
      <c r="AX856" s="15"/>
      <c r="AY856" s="15"/>
      <c r="AZ856" s="15"/>
      <c r="BA856" s="15"/>
      <c r="BB856" s="15"/>
    </row>
    <row r="857" customFormat="false" ht="15.75" hidden="false" customHeight="true" outlineLevel="0" collapsed="false">
      <c r="A857" s="83"/>
      <c r="B857" s="84"/>
      <c r="C857" s="85"/>
      <c r="D857" s="86"/>
      <c r="E857" s="15"/>
      <c r="F857" s="15"/>
      <c r="G857" s="15"/>
      <c r="H857" s="15"/>
      <c r="I857" s="15"/>
      <c r="J857" s="15"/>
      <c r="K857" s="15"/>
      <c r="L857" s="15"/>
      <c r="M857" s="15"/>
      <c r="N857" s="87"/>
      <c r="O857" s="87"/>
      <c r="P857" s="87"/>
      <c r="Q857" s="88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  <c r="AQ857" s="15"/>
      <c r="AR857" s="15"/>
      <c r="AS857" s="15"/>
      <c r="AT857" s="15"/>
      <c r="AU857" s="15"/>
      <c r="AV857" s="15"/>
      <c r="AW857" s="15"/>
      <c r="AX857" s="15"/>
      <c r="AY857" s="15"/>
      <c r="AZ857" s="15"/>
      <c r="BA857" s="15"/>
      <c r="BB857" s="15"/>
    </row>
    <row r="858" customFormat="false" ht="15.75" hidden="false" customHeight="true" outlineLevel="0" collapsed="false">
      <c r="A858" s="83"/>
      <c r="B858" s="84"/>
      <c r="C858" s="85"/>
      <c r="D858" s="86"/>
      <c r="E858" s="15"/>
      <c r="F858" s="15"/>
      <c r="G858" s="15"/>
      <c r="H858" s="15"/>
      <c r="I858" s="15"/>
      <c r="J858" s="15"/>
      <c r="K858" s="15"/>
      <c r="L858" s="15"/>
      <c r="M858" s="15"/>
      <c r="N858" s="87"/>
      <c r="O858" s="87"/>
      <c r="P858" s="87"/>
      <c r="Q858" s="88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15"/>
      <c r="AW858" s="15"/>
      <c r="AX858" s="15"/>
      <c r="AY858" s="15"/>
      <c r="AZ858" s="15"/>
      <c r="BA858" s="15"/>
      <c r="BB858" s="15"/>
    </row>
    <row r="859" customFormat="false" ht="15.75" hidden="false" customHeight="true" outlineLevel="0" collapsed="false">
      <c r="A859" s="83"/>
      <c r="B859" s="84"/>
      <c r="C859" s="85"/>
      <c r="D859" s="86"/>
      <c r="E859" s="15"/>
      <c r="F859" s="15"/>
      <c r="G859" s="15"/>
      <c r="H859" s="15"/>
      <c r="I859" s="15"/>
      <c r="J859" s="15"/>
      <c r="K859" s="15"/>
      <c r="L859" s="15"/>
      <c r="M859" s="15"/>
      <c r="N859" s="87"/>
      <c r="O859" s="87"/>
      <c r="P859" s="87"/>
      <c r="Q859" s="88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  <c r="AS859" s="15"/>
      <c r="AT859" s="15"/>
      <c r="AU859" s="15"/>
      <c r="AV859" s="15"/>
      <c r="AW859" s="15"/>
      <c r="AX859" s="15"/>
      <c r="AY859" s="15"/>
      <c r="AZ859" s="15"/>
      <c r="BA859" s="15"/>
      <c r="BB859" s="15"/>
    </row>
    <row r="860" customFormat="false" ht="15.75" hidden="false" customHeight="true" outlineLevel="0" collapsed="false">
      <c r="A860" s="83"/>
      <c r="B860" s="84"/>
      <c r="C860" s="85"/>
      <c r="D860" s="86"/>
      <c r="E860" s="15"/>
      <c r="F860" s="15"/>
      <c r="G860" s="15"/>
      <c r="H860" s="15"/>
      <c r="I860" s="15"/>
      <c r="J860" s="15"/>
      <c r="K860" s="15"/>
      <c r="L860" s="15"/>
      <c r="M860" s="15"/>
      <c r="N860" s="87"/>
      <c r="O860" s="87"/>
      <c r="P860" s="87"/>
      <c r="Q860" s="88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  <c r="AU860" s="15"/>
      <c r="AV860" s="15"/>
      <c r="AW860" s="15"/>
      <c r="AX860" s="15"/>
      <c r="AY860" s="15"/>
      <c r="AZ860" s="15"/>
      <c r="BA860" s="15"/>
      <c r="BB860" s="15"/>
    </row>
    <row r="861" customFormat="false" ht="15.75" hidden="false" customHeight="true" outlineLevel="0" collapsed="false">
      <c r="A861" s="83"/>
      <c r="B861" s="84"/>
      <c r="C861" s="85"/>
      <c r="D861" s="86"/>
      <c r="E861" s="15"/>
      <c r="F861" s="15"/>
      <c r="G861" s="15"/>
      <c r="H861" s="15"/>
      <c r="I861" s="15"/>
      <c r="J861" s="15"/>
      <c r="K861" s="15"/>
      <c r="L861" s="15"/>
      <c r="M861" s="15"/>
      <c r="N861" s="87"/>
      <c r="O861" s="87"/>
      <c r="P861" s="87"/>
      <c r="Q861" s="88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15"/>
      <c r="AW861" s="15"/>
      <c r="AX861" s="15"/>
      <c r="AY861" s="15"/>
      <c r="AZ861" s="15"/>
      <c r="BA861" s="15"/>
      <c r="BB861" s="15"/>
    </row>
    <row r="862" customFormat="false" ht="15.75" hidden="false" customHeight="true" outlineLevel="0" collapsed="false">
      <c r="A862" s="83"/>
      <c r="B862" s="84"/>
      <c r="C862" s="85"/>
      <c r="D862" s="86"/>
      <c r="E862" s="15"/>
      <c r="F862" s="15"/>
      <c r="G862" s="15"/>
      <c r="H862" s="15"/>
      <c r="I862" s="15"/>
      <c r="J862" s="15"/>
      <c r="K862" s="15"/>
      <c r="L862" s="15"/>
      <c r="M862" s="15"/>
      <c r="N862" s="87"/>
      <c r="O862" s="87"/>
      <c r="P862" s="87"/>
      <c r="Q862" s="88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S862" s="15"/>
      <c r="AT862" s="15"/>
      <c r="AU862" s="15"/>
      <c r="AV862" s="15"/>
      <c r="AW862" s="15"/>
      <c r="AX862" s="15"/>
      <c r="AY862" s="15"/>
      <c r="AZ862" s="15"/>
      <c r="BA862" s="15"/>
      <c r="BB862" s="15"/>
    </row>
    <row r="863" customFormat="false" ht="15.75" hidden="false" customHeight="true" outlineLevel="0" collapsed="false">
      <c r="A863" s="83"/>
      <c r="B863" s="84"/>
      <c r="C863" s="85"/>
      <c r="D863" s="86"/>
      <c r="E863" s="15"/>
      <c r="F863" s="15"/>
      <c r="G863" s="15"/>
      <c r="H863" s="15"/>
      <c r="I863" s="15"/>
      <c r="J863" s="15"/>
      <c r="K863" s="15"/>
      <c r="L863" s="15"/>
      <c r="M863" s="15"/>
      <c r="N863" s="87"/>
      <c r="O863" s="87"/>
      <c r="P863" s="87"/>
      <c r="Q863" s="88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  <c r="AS863" s="15"/>
      <c r="AT863" s="15"/>
      <c r="AU863" s="15"/>
      <c r="AV863" s="15"/>
      <c r="AW863" s="15"/>
      <c r="AX863" s="15"/>
      <c r="AY863" s="15"/>
      <c r="AZ863" s="15"/>
      <c r="BA863" s="15"/>
      <c r="BB863" s="15"/>
    </row>
    <row r="864" customFormat="false" ht="15.75" hidden="false" customHeight="true" outlineLevel="0" collapsed="false">
      <c r="A864" s="83"/>
      <c r="B864" s="84"/>
      <c r="C864" s="85"/>
      <c r="D864" s="86"/>
      <c r="E864" s="15"/>
      <c r="F864" s="15"/>
      <c r="G864" s="15"/>
      <c r="H864" s="15"/>
      <c r="I864" s="15"/>
      <c r="J864" s="15"/>
      <c r="K864" s="15"/>
      <c r="L864" s="15"/>
      <c r="M864" s="15"/>
      <c r="N864" s="87"/>
      <c r="O864" s="87"/>
      <c r="P864" s="87"/>
      <c r="Q864" s="88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  <c r="AS864" s="15"/>
      <c r="AT864" s="15"/>
      <c r="AU864" s="15"/>
      <c r="AV864" s="15"/>
      <c r="AW864" s="15"/>
      <c r="AX864" s="15"/>
      <c r="AY864" s="15"/>
      <c r="AZ864" s="15"/>
      <c r="BA864" s="15"/>
      <c r="BB864" s="15"/>
    </row>
    <row r="865" customFormat="false" ht="15.75" hidden="false" customHeight="true" outlineLevel="0" collapsed="false">
      <c r="A865" s="83"/>
      <c r="B865" s="84"/>
      <c r="C865" s="85"/>
      <c r="D865" s="86"/>
      <c r="E865" s="15"/>
      <c r="F865" s="15"/>
      <c r="G865" s="15"/>
      <c r="H865" s="15"/>
      <c r="I865" s="15"/>
      <c r="J865" s="15"/>
      <c r="K865" s="15"/>
      <c r="L865" s="15"/>
      <c r="M865" s="15"/>
      <c r="N865" s="87"/>
      <c r="O865" s="87"/>
      <c r="P865" s="87"/>
      <c r="Q865" s="88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  <c r="AS865" s="15"/>
      <c r="AT865" s="15"/>
      <c r="AU865" s="15"/>
      <c r="AV865" s="15"/>
      <c r="AW865" s="15"/>
      <c r="AX865" s="15"/>
      <c r="AY865" s="15"/>
      <c r="AZ865" s="15"/>
      <c r="BA865" s="15"/>
      <c r="BB865" s="15"/>
    </row>
    <row r="866" customFormat="false" ht="15.75" hidden="false" customHeight="true" outlineLevel="0" collapsed="false">
      <c r="A866" s="83"/>
      <c r="B866" s="84"/>
      <c r="C866" s="85"/>
      <c r="D866" s="86"/>
      <c r="E866" s="15"/>
      <c r="F866" s="15"/>
      <c r="G866" s="15"/>
      <c r="H866" s="15"/>
      <c r="I866" s="15"/>
      <c r="J866" s="15"/>
      <c r="K866" s="15"/>
      <c r="L866" s="15"/>
      <c r="M866" s="15"/>
      <c r="N866" s="87"/>
      <c r="O866" s="87"/>
      <c r="P866" s="87"/>
      <c r="Q866" s="88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  <c r="AW866" s="15"/>
      <c r="AX866" s="15"/>
      <c r="AY866" s="15"/>
      <c r="AZ866" s="15"/>
      <c r="BA866" s="15"/>
      <c r="BB866" s="15"/>
    </row>
    <row r="867" customFormat="false" ht="15.75" hidden="false" customHeight="true" outlineLevel="0" collapsed="false">
      <c r="A867" s="83"/>
      <c r="B867" s="84"/>
      <c r="C867" s="85"/>
      <c r="D867" s="86"/>
      <c r="E867" s="15"/>
      <c r="F867" s="15"/>
      <c r="G867" s="15"/>
      <c r="H867" s="15"/>
      <c r="I867" s="15"/>
      <c r="J867" s="15"/>
      <c r="K867" s="15"/>
      <c r="L867" s="15"/>
      <c r="M867" s="15"/>
      <c r="N867" s="87"/>
      <c r="O867" s="87"/>
      <c r="P867" s="87"/>
      <c r="Q867" s="88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  <c r="AU867" s="15"/>
      <c r="AV867" s="15"/>
      <c r="AW867" s="15"/>
      <c r="AX867" s="15"/>
      <c r="AY867" s="15"/>
      <c r="AZ867" s="15"/>
      <c r="BA867" s="15"/>
      <c r="BB867" s="15"/>
    </row>
    <row r="868" customFormat="false" ht="15.75" hidden="false" customHeight="true" outlineLevel="0" collapsed="false">
      <c r="A868" s="83"/>
      <c r="B868" s="84"/>
      <c r="C868" s="85"/>
      <c r="D868" s="86"/>
      <c r="E868" s="15"/>
      <c r="F868" s="15"/>
      <c r="G868" s="15"/>
      <c r="H868" s="15"/>
      <c r="I868" s="15"/>
      <c r="J868" s="15"/>
      <c r="K868" s="15"/>
      <c r="L868" s="15"/>
      <c r="M868" s="15"/>
      <c r="N868" s="87"/>
      <c r="O868" s="87"/>
      <c r="P868" s="87"/>
      <c r="Q868" s="88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/>
      <c r="AO868" s="15"/>
      <c r="AP868" s="15"/>
      <c r="AQ868" s="15"/>
      <c r="AR868" s="15"/>
      <c r="AS868" s="15"/>
      <c r="AT868" s="15"/>
      <c r="AU868" s="15"/>
      <c r="AV868" s="15"/>
      <c r="AW868" s="15"/>
      <c r="AX868" s="15"/>
      <c r="AY868" s="15"/>
      <c r="AZ868" s="15"/>
      <c r="BA868" s="15"/>
      <c r="BB868" s="15"/>
    </row>
    <row r="869" customFormat="false" ht="15.75" hidden="false" customHeight="true" outlineLevel="0" collapsed="false">
      <c r="A869" s="83"/>
      <c r="B869" s="84"/>
      <c r="C869" s="85"/>
      <c r="D869" s="86"/>
      <c r="E869" s="15"/>
      <c r="F869" s="15"/>
      <c r="G869" s="15"/>
      <c r="H869" s="15"/>
      <c r="I869" s="15"/>
      <c r="J869" s="15"/>
      <c r="K869" s="15"/>
      <c r="L869" s="15"/>
      <c r="M869" s="15"/>
      <c r="N869" s="87"/>
      <c r="O869" s="87"/>
      <c r="P869" s="87"/>
      <c r="Q869" s="88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  <c r="AQ869" s="15"/>
      <c r="AR869" s="15"/>
      <c r="AS869" s="15"/>
      <c r="AT869" s="15"/>
      <c r="AU869" s="15"/>
      <c r="AV869" s="15"/>
      <c r="AW869" s="15"/>
      <c r="AX869" s="15"/>
      <c r="AY869" s="15"/>
      <c r="AZ869" s="15"/>
      <c r="BA869" s="15"/>
      <c r="BB869" s="15"/>
    </row>
    <row r="870" customFormat="false" ht="15.75" hidden="false" customHeight="true" outlineLevel="0" collapsed="false">
      <c r="A870" s="83"/>
      <c r="B870" s="84"/>
      <c r="C870" s="85"/>
      <c r="D870" s="86"/>
      <c r="E870" s="15"/>
      <c r="F870" s="15"/>
      <c r="G870" s="15"/>
      <c r="H870" s="15"/>
      <c r="I870" s="15"/>
      <c r="J870" s="15"/>
      <c r="K870" s="15"/>
      <c r="L870" s="15"/>
      <c r="M870" s="15"/>
      <c r="N870" s="87"/>
      <c r="O870" s="87"/>
      <c r="P870" s="87"/>
      <c r="Q870" s="88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  <c r="AU870" s="15"/>
      <c r="AV870" s="15"/>
      <c r="AW870" s="15"/>
      <c r="AX870" s="15"/>
      <c r="AY870" s="15"/>
      <c r="AZ870" s="15"/>
      <c r="BA870" s="15"/>
      <c r="BB870" s="15"/>
    </row>
    <row r="871" customFormat="false" ht="15.75" hidden="false" customHeight="true" outlineLevel="0" collapsed="false">
      <c r="A871" s="83"/>
      <c r="B871" s="84"/>
      <c r="C871" s="85"/>
      <c r="D871" s="86"/>
      <c r="E871" s="15"/>
      <c r="F871" s="15"/>
      <c r="G871" s="15"/>
      <c r="H871" s="15"/>
      <c r="I871" s="15"/>
      <c r="J871" s="15"/>
      <c r="K871" s="15"/>
      <c r="L871" s="15"/>
      <c r="M871" s="15"/>
      <c r="N871" s="87"/>
      <c r="O871" s="87"/>
      <c r="P871" s="87"/>
      <c r="Q871" s="88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  <c r="AU871" s="15"/>
      <c r="AV871" s="15"/>
      <c r="AW871" s="15"/>
      <c r="AX871" s="15"/>
      <c r="AY871" s="15"/>
      <c r="AZ871" s="15"/>
      <c r="BA871" s="15"/>
      <c r="BB871" s="15"/>
    </row>
    <row r="872" customFormat="false" ht="15.75" hidden="false" customHeight="true" outlineLevel="0" collapsed="false">
      <c r="A872" s="83"/>
      <c r="B872" s="84"/>
      <c r="C872" s="85"/>
      <c r="D872" s="86"/>
      <c r="E872" s="15"/>
      <c r="F872" s="15"/>
      <c r="G872" s="15"/>
      <c r="H872" s="15"/>
      <c r="I872" s="15"/>
      <c r="J872" s="15"/>
      <c r="K872" s="15"/>
      <c r="L872" s="15"/>
      <c r="M872" s="15"/>
      <c r="N872" s="87"/>
      <c r="O872" s="87"/>
      <c r="P872" s="87"/>
      <c r="Q872" s="88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  <c r="AR872" s="15"/>
      <c r="AS872" s="15"/>
      <c r="AT872" s="15"/>
      <c r="AU872" s="15"/>
      <c r="AV872" s="15"/>
      <c r="AW872" s="15"/>
      <c r="AX872" s="15"/>
      <c r="AY872" s="15"/>
      <c r="AZ872" s="15"/>
      <c r="BA872" s="15"/>
      <c r="BB872" s="15"/>
    </row>
    <row r="873" customFormat="false" ht="15.75" hidden="false" customHeight="true" outlineLevel="0" collapsed="false">
      <c r="A873" s="83"/>
      <c r="B873" s="84"/>
      <c r="C873" s="85"/>
      <c r="D873" s="86"/>
      <c r="E873" s="15"/>
      <c r="F873" s="15"/>
      <c r="G873" s="15"/>
      <c r="H873" s="15"/>
      <c r="I873" s="15"/>
      <c r="J873" s="15"/>
      <c r="K873" s="15"/>
      <c r="L873" s="15"/>
      <c r="M873" s="15"/>
      <c r="N873" s="87"/>
      <c r="O873" s="87"/>
      <c r="P873" s="87"/>
      <c r="Q873" s="88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  <c r="AU873" s="15"/>
      <c r="AV873" s="15"/>
      <c r="AW873" s="15"/>
      <c r="AX873" s="15"/>
      <c r="AY873" s="15"/>
      <c r="AZ873" s="15"/>
      <c r="BA873" s="15"/>
      <c r="BB873" s="15"/>
    </row>
    <row r="874" customFormat="false" ht="15.75" hidden="false" customHeight="true" outlineLevel="0" collapsed="false">
      <c r="A874" s="83"/>
      <c r="B874" s="84"/>
      <c r="C874" s="85"/>
      <c r="D874" s="86"/>
      <c r="E874" s="15"/>
      <c r="F874" s="15"/>
      <c r="G874" s="15"/>
      <c r="H874" s="15"/>
      <c r="I874" s="15"/>
      <c r="J874" s="15"/>
      <c r="K874" s="15"/>
      <c r="L874" s="15"/>
      <c r="M874" s="15"/>
      <c r="N874" s="87"/>
      <c r="O874" s="87"/>
      <c r="P874" s="87"/>
      <c r="Q874" s="88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  <c r="AR874" s="15"/>
      <c r="AS874" s="15"/>
      <c r="AT874" s="15"/>
      <c r="AU874" s="15"/>
      <c r="AV874" s="15"/>
      <c r="AW874" s="15"/>
      <c r="AX874" s="15"/>
      <c r="AY874" s="15"/>
      <c r="AZ874" s="15"/>
      <c r="BA874" s="15"/>
      <c r="BB874" s="15"/>
    </row>
    <row r="875" customFormat="false" ht="15.75" hidden="false" customHeight="true" outlineLevel="0" collapsed="false">
      <c r="A875" s="83"/>
      <c r="B875" s="84"/>
      <c r="C875" s="85"/>
      <c r="D875" s="86"/>
      <c r="E875" s="15"/>
      <c r="F875" s="15"/>
      <c r="G875" s="15"/>
      <c r="H875" s="15"/>
      <c r="I875" s="15"/>
      <c r="J875" s="15"/>
      <c r="K875" s="15"/>
      <c r="L875" s="15"/>
      <c r="M875" s="15"/>
      <c r="N875" s="87"/>
      <c r="O875" s="87"/>
      <c r="P875" s="87"/>
      <c r="Q875" s="88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  <c r="AW875" s="15"/>
      <c r="AX875" s="15"/>
      <c r="AY875" s="15"/>
      <c r="AZ875" s="15"/>
      <c r="BA875" s="15"/>
      <c r="BB875" s="15"/>
    </row>
    <row r="876" customFormat="false" ht="15.75" hidden="false" customHeight="true" outlineLevel="0" collapsed="false">
      <c r="A876" s="83"/>
      <c r="B876" s="84"/>
      <c r="C876" s="85"/>
      <c r="D876" s="86"/>
      <c r="E876" s="15"/>
      <c r="F876" s="15"/>
      <c r="G876" s="15"/>
      <c r="H876" s="15"/>
      <c r="I876" s="15"/>
      <c r="J876" s="15"/>
      <c r="K876" s="15"/>
      <c r="L876" s="15"/>
      <c r="M876" s="15"/>
      <c r="N876" s="87"/>
      <c r="O876" s="87"/>
      <c r="P876" s="87"/>
      <c r="Q876" s="88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15"/>
      <c r="AW876" s="15"/>
      <c r="AX876" s="15"/>
      <c r="AY876" s="15"/>
      <c r="AZ876" s="15"/>
      <c r="BA876" s="15"/>
      <c r="BB876" s="15"/>
    </row>
    <row r="877" customFormat="false" ht="15.75" hidden="false" customHeight="true" outlineLevel="0" collapsed="false">
      <c r="A877" s="83"/>
      <c r="B877" s="84"/>
      <c r="C877" s="85"/>
      <c r="D877" s="86"/>
      <c r="E877" s="15"/>
      <c r="F877" s="15"/>
      <c r="G877" s="15"/>
      <c r="H877" s="15"/>
      <c r="I877" s="15"/>
      <c r="J877" s="15"/>
      <c r="K877" s="15"/>
      <c r="L877" s="15"/>
      <c r="M877" s="15"/>
      <c r="N877" s="87"/>
      <c r="O877" s="87"/>
      <c r="P877" s="87"/>
      <c r="Q877" s="88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  <c r="AQ877" s="15"/>
      <c r="AR877" s="15"/>
      <c r="AS877" s="15"/>
      <c r="AT877" s="15"/>
      <c r="AU877" s="15"/>
      <c r="AV877" s="15"/>
      <c r="AW877" s="15"/>
      <c r="AX877" s="15"/>
      <c r="AY877" s="15"/>
      <c r="AZ877" s="15"/>
      <c r="BA877" s="15"/>
      <c r="BB877" s="15"/>
    </row>
    <row r="878" customFormat="false" ht="15.75" hidden="false" customHeight="true" outlineLevel="0" collapsed="false">
      <c r="A878" s="83"/>
      <c r="B878" s="84"/>
      <c r="C878" s="85"/>
      <c r="D878" s="86"/>
      <c r="E878" s="15"/>
      <c r="F878" s="15"/>
      <c r="G878" s="15"/>
      <c r="H878" s="15"/>
      <c r="I878" s="15"/>
      <c r="J878" s="15"/>
      <c r="K878" s="15"/>
      <c r="L878" s="15"/>
      <c r="M878" s="15"/>
      <c r="N878" s="87"/>
      <c r="O878" s="87"/>
      <c r="P878" s="87"/>
      <c r="Q878" s="88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  <c r="AQ878" s="15"/>
      <c r="AR878" s="15"/>
      <c r="AS878" s="15"/>
      <c r="AT878" s="15"/>
      <c r="AU878" s="15"/>
      <c r="AV878" s="15"/>
      <c r="AW878" s="15"/>
      <c r="AX878" s="15"/>
      <c r="AY878" s="15"/>
      <c r="AZ878" s="15"/>
      <c r="BA878" s="15"/>
      <c r="BB878" s="15"/>
    </row>
    <row r="879" customFormat="false" ht="15.75" hidden="false" customHeight="true" outlineLevel="0" collapsed="false">
      <c r="A879" s="83"/>
      <c r="B879" s="84"/>
      <c r="C879" s="85"/>
      <c r="D879" s="86"/>
      <c r="E879" s="15"/>
      <c r="F879" s="15"/>
      <c r="G879" s="15"/>
      <c r="H879" s="15"/>
      <c r="I879" s="15"/>
      <c r="J879" s="15"/>
      <c r="K879" s="15"/>
      <c r="L879" s="15"/>
      <c r="M879" s="15"/>
      <c r="N879" s="87"/>
      <c r="O879" s="87"/>
      <c r="P879" s="87"/>
      <c r="Q879" s="88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  <c r="AS879" s="15"/>
      <c r="AT879" s="15"/>
      <c r="AU879" s="15"/>
      <c r="AV879" s="15"/>
      <c r="AW879" s="15"/>
      <c r="AX879" s="15"/>
      <c r="AY879" s="15"/>
      <c r="AZ879" s="15"/>
      <c r="BA879" s="15"/>
      <c r="BB879" s="15"/>
    </row>
    <row r="880" customFormat="false" ht="15.75" hidden="false" customHeight="true" outlineLevel="0" collapsed="false">
      <c r="A880" s="83"/>
      <c r="B880" s="84"/>
      <c r="C880" s="85"/>
      <c r="D880" s="86"/>
      <c r="E880" s="15"/>
      <c r="F880" s="15"/>
      <c r="G880" s="15"/>
      <c r="H880" s="15"/>
      <c r="I880" s="15"/>
      <c r="J880" s="15"/>
      <c r="K880" s="15"/>
      <c r="L880" s="15"/>
      <c r="M880" s="15"/>
      <c r="N880" s="87"/>
      <c r="O880" s="87"/>
      <c r="P880" s="87"/>
      <c r="Q880" s="88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</row>
    <row r="881" customFormat="false" ht="15.75" hidden="false" customHeight="true" outlineLevel="0" collapsed="false">
      <c r="A881" s="83"/>
      <c r="B881" s="84"/>
      <c r="C881" s="85"/>
      <c r="D881" s="86"/>
      <c r="E881" s="15"/>
      <c r="F881" s="15"/>
      <c r="G881" s="15"/>
      <c r="H881" s="15"/>
      <c r="I881" s="15"/>
      <c r="J881" s="15"/>
      <c r="K881" s="15"/>
      <c r="L881" s="15"/>
      <c r="M881" s="15"/>
      <c r="N881" s="87"/>
      <c r="O881" s="87"/>
      <c r="P881" s="87"/>
      <c r="Q881" s="88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  <c r="AU881" s="15"/>
      <c r="AV881" s="15"/>
      <c r="AW881" s="15"/>
      <c r="AX881" s="15"/>
      <c r="AY881" s="15"/>
      <c r="AZ881" s="15"/>
      <c r="BA881" s="15"/>
      <c r="BB881" s="15"/>
    </row>
    <row r="882" customFormat="false" ht="15.75" hidden="false" customHeight="true" outlineLevel="0" collapsed="false">
      <c r="A882" s="83"/>
      <c r="B882" s="84"/>
      <c r="C882" s="85"/>
      <c r="D882" s="86"/>
      <c r="E882" s="15"/>
      <c r="F882" s="15"/>
      <c r="G882" s="15"/>
      <c r="H882" s="15"/>
      <c r="I882" s="15"/>
      <c r="J882" s="15"/>
      <c r="K882" s="15"/>
      <c r="L882" s="15"/>
      <c r="M882" s="15"/>
      <c r="N882" s="87"/>
      <c r="O882" s="87"/>
      <c r="P882" s="87"/>
      <c r="Q882" s="88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  <c r="AU882" s="15"/>
      <c r="AV882" s="15"/>
      <c r="AW882" s="15"/>
      <c r="AX882" s="15"/>
      <c r="AY882" s="15"/>
      <c r="AZ882" s="15"/>
      <c r="BA882" s="15"/>
      <c r="BB882" s="15"/>
    </row>
    <row r="883" customFormat="false" ht="15.75" hidden="false" customHeight="true" outlineLevel="0" collapsed="false">
      <c r="A883" s="83"/>
      <c r="B883" s="84"/>
      <c r="C883" s="85"/>
      <c r="D883" s="86"/>
      <c r="E883" s="15"/>
      <c r="F883" s="15"/>
      <c r="G883" s="15"/>
      <c r="H883" s="15"/>
      <c r="I883" s="15"/>
      <c r="J883" s="15"/>
      <c r="K883" s="15"/>
      <c r="L883" s="15"/>
      <c r="M883" s="15"/>
      <c r="N883" s="87"/>
      <c r="O883" s="87"/>
      <c r="P883" s="87"/>
      <c r="Q883" s="88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  <c r="AN883" s="15"/>
      <c r="AO883" s="15"/>
      <c r="AP883" s="15"/>
      <c r="AQ883" s="15"/>
      <c r="AR883" s="15"/>
      <c r="AS883" s="15"/>
      <c r="AT883" s="15"/>
      <c r="AU883" s="15"/>
      <c r="AV883" s="15"/>
      <c r="AW883" s="15"/>
      <c r="AX883" s="15"/>
      <c r="AY883" s="15"/>
      <c r="AZ883" s="15"/>
      <c r="BA883" s="15"/>
      <c r="BB883" s="15"/>
    </row>
    <row r="884" customFormat="false" ht="15.75" hidden="false" customHeight="true" outlineLevel="0" collapsed="false">
      <c r="A884" s="83"/>
      <c r="B884" s="84"/>
      <c r="C884" s="85"/>
      <c r="D884" s="86"/>
      <c r="E884" s="15"/>
      <c r="F884" s="15"/>
      <c r="G884" s="15"/>
      <c r="H884" s="15"/>
      <c r="I884" s="15"/>
      <c r="J884" s="15"/>
      <c r="K884" s="15"/>
      <c r="L884" s="15"/>
      <c r="M884" s="15"/>
      <c r="N884" s="87"/>
      <c r="O884" s="87"/>
      <c r="P884" s="87"/>
      <c r="Q884" s="88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  <c r="AU884" s="15"/>
      <c r="AV884" s="15"/>
      <c r="AW884" s="15"/>
      <c r="AX884" s="15"/>
      <c r="AY884" s="15"/>
      <c r="AZ884" s="15"/>
      <c r="BA884" s="15"/>
      <c r="BB884" s="15"/>
    </row>
    <row r="885" customFormat="false" ht="15.75" hidden="false" customHeight="true" outlineLevel="0" collapsed="false">
      <c r="A885" s="83"/>
      <c r="B885" s="84"/>
      <c r="C885" s="85"/>
      <c r="D885" s="86"/>
      <c r="E885" s="15"/>
      <c r="F885" s="15"/>
      <c r="G885" s="15"/>
      <c r="H885" s="15"/>
      <c r="I885" s="15"/>
      <c r="J885" s="15"/>
      <c r="K885" s="15"/>
      <c r="L885" s="15"/>
      <c r="M885" s="15"/>
      <c r="N885" s="87"/>
      <c r="O885" s="87"/>
      <c r="P885" s="87"/>
      <c r="Q885" s="88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  <c r="AW885" s="15"/>
      <c r="AX885" s="15"/>
      <c r="AY885" s="15"/>
      <c r="AZ885" s="15"/>
      <c r="BA885" s="15"/>
      <c r="BB885" s="15"/>
    </row>
    <row r="886" customFormat="false" ht="15.75" hidden="false" customHeight="true" outlineLevel="0" collapsed="false">
      <c r="A886" s="83"/>
      <c r="B886" s="84"/>
      <c r="C886" s="85"/>
      <c r="D886" s="86"/>
      <c r="E886" s="15"/>
      <c r="F886" s="15"/>
      <c r="G886" s="15"/>
      <c r="H886" s="15"/>
      <c r="I886" s="15"/>
      <c r="J886" s="15"/>
      <c r="K886" s="15"/>
      <c r="L886" s="15"/>
      <c r="M886" s="15"/>
      <c r="N886" s="87"/>
      <c r="O886" s="87"/>
      <c r="P886" s="87"/>
      <c r="Q886" s="88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  <c r="AQ886" s="15"/>
      <c r="AR886" s="15"/>
      <c r="AS886" s="15"/>
      <c r="AT886" s="15"/>
      <c r="AU886" s="15"/>
      <c r="AV886" s="15"/>
      <c r="AW886" s="15"/>
      <c r="AX886" s="15"/>
      <c r="AY886" s="15"/>
      <c r="AZ886" s="15"/>
      <c r="BA886" s="15"/>
      <c r="BB886" s="15"/>
    </row>
    <row r="887" customFormat="false" ht="15.75" hidden="false" customHeight="true" outlineLevel="0" collapsed="false">
      <c r="A887" s="83"/>
      <c r="B887" s="84"/>
      <c r="C887" s="85"/>
      <c r="D887" s="86"/>
      <c r="E887" s="15"/>
      <c r="F887" s="15"/>
      <c r="G887" s="15"/>
      <c r="H887" s="15"/>
      <c r="I887" s="15"/>
      <c r="J887" s="15"/>
      <c r="K887" s="15"/>
      <c r="L887" s="15"/>
      <c r="M887" s="15"/>
      <c r="N887" s="87"/>
      <c r="O887" s="87"/>
      <c r="P887" s="87"/>
      <c r="Q887" s="88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15"/>
      <c r="AW887" s="15"/>
      <c r="AX887" s="15"/>
      <c r="AY887" s="15"/>
      <c r="AZ887" s="15"/>
      <c r="BA887" s="15"/>
      <c r="BB887" s="15"/>
    </row>
    <row r="888" customFormat="false" ht="15.75" hidden="false" customHeight="true" outlineLevel="0" collapsed="false">
      <c r="A888" s="83"/>
      <c r="B888" s="84"/>
      <c r="C888" s="85"/>
      <c r="D888" s="86"/>
      <c r="E888" s="15"/>
      <c r="F888" s="15"/>
      <c r="G888" s="15"/>
      <c r="H888" s="15"/>
      <c r="I888" s="15"/>
      <c r="J888" s="15"/>
      <c r="K888" s="15"/>
      <c r="L888" s="15"/>
      <c r="M888" s="15"/>
      <c r="N888" s="87"/>
      <c r="O888" s="87"/>
      <c r="P888" s="87"/>
      <c r="Q888" s="88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  <c r="AW888" s="15"/>
      <c r="AX888" s="15"/>
      <c r="AY888" s="15"/>
      <c r="AZ888" s="15"/>
      <c r="BA888" s="15"/>
      <c r="BB888" s="15"/>
    </row>
    <row r="889" customFormat="false" ht="15.75" hidden="false" customHeight="true" outlineLevel="0" collapsed="false">
      <c r="A889" s="83"/>
      <c r="B889" s="84"/>
      <c r="C889" s="85"/>
      <c r="D889" s="86"/>
      <c r="E889" s="15"/>
      <c r="F889" s="15"/>
      <c r="G889" s="15"/>
      <c r="H889" s="15"/>
      <c r="I889" s="15"/>
      <c r="J889" s="15"/>
      <c r="K889" s="15"/>
      <c r="L889" s="15"/>
      <c r="M889" s="15"/>
      <c r="N889" s="87"/>
      <c r="O889" s="87"/>
      <c r="P889" s="87"/>
      <c r="Q889" s="88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  <c r="AU889" s="15"/>
      <c r="AV889" s="15"/>
      <c r="AW889" s="15"/>
      <c r="AX889" s="15"/>
      <c r="AY889" s="15"/>
      <c r="AZ889" s="15"/>
      <c r="BA889" s="15"/>
      <c r="BB889" s="15"/>
    </row>
    <row r="890" customFormat="false" ht="15.75" hidden="false" customHeight="true" outlineLevel="0" collapsed="false">
      <c r="A890" s="83"/>
      <c r="B890" s="84"/>
      <c r="C890" s="85"/>
      <c r="D890" s="86"/>
      <c r="E890" s="15"/>
      <c r="F890" s="15"/>
      <c r="G890" s="15"/>
      <c r="H890" s="15"/>
      <c r="I890" s="15"/>
      <c r="J890" s="15"/>
      <c r="K890" s="15"/>
      <c r="L890" s="15"/>
      <c r="M890" s="15"/>
      <c r="N890" s="87"/>
      <c r="O890" s="87"/>
      <c r="P890" s="87"/>
      <c r="Q890" s="88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  <c r="AU890" s="15"/>
      <c r="AV890" s="15"/>
      <c r="AW890" s="15"/>
      <c r="AX890" s="15"/>
      <c r="AY890" s="15"/>
      <c r="AZ890" s="15"/>
      <c r="BA890" s="15"/>
      <c r="BB890" s="15"/>
    </row>
    <row r="891" customFormat="false" ht="15.75" hidden="false" customHeight="true" outlineLevel="0" collapsed="false">
      <c r="A891" s="83"/>
      <c r="B891" s="84"/>
      <c r="C891" s="85"/>
      <c r="D891" s="86"/>
      <c r="E891" s="15"/>
      <c r="F891" s="15"/>
      <c r="G891" s="15"/>
      <c r="H891" s="15"/>
      <c r="I891" s="15"/>
      <c r="J891" s="15"/>
      <c r="K891" s="15"/>
      <c r="L891" s="15"/>
      <c r="M891" s="15"/>
      <c r="N891" s="87"/>
      <c r="O891" s="87"/>
      <c r="P891" s="87"/>
      <c r="Q891" s="88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15"/>
      <c r="AW891" s="15"/>
      <c r="AX891" s="15"/>
      <c r="AY891" s="15"/>
      <c r="AZ891" s="15"/>
      <c r="BA891" s="15"/>
      <c r="BB891" s="15"/>
    </row>
    <row r="892" customFormat="false" ht="15.75" hidden="false" customHeight="true" outlineLevel="0" collapsed="false">
      <c r="A892" s="83"/>
      <c r="B892" s="84"/>
      <c r="C892" s="85"/>
      <c r="D892" s="86"/>
      <c r="E892" s="15"/>
      <c r="F892" s="15"/>
      <c r="G892" s="15"/>
      <c r="H892" s="15"/>
      <c r="I892" s="15"/>
      <c r="J892" s="15"/>
      <c r="K892" s="15"/>
      <c r="L892" s="15"/>
      <c r="M892" s="15"/>
      <c r="N892" s="87"/>
      <c r="O892" s="87"/>
      <c r="P892" s="87"/>
      <c r="Q892" s="88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  <c r="AQ892" s="15"/>
      <c r="AR892" s="15"/>
      <c r="AS892" s="15"/>
      <c r="AT892" s="15"/>
      <c r="AU892" s="15"/>
      <c r="AV892" s="15"/>
      <c r="AW892" s="15"/>
      <c r="AX892" s="15"/>
      <c r="AY892" s="15"/>
      <c r="AZ892" s="15"/>
      <c r="BA892" s="15"/>
      <c r="BB892" s="15"/>
    </row>
    <row r="893" customFormat="false" ht="15.75" hidden="false" customHeight="true" outlineLevel="0" collapsed="false">
      <c r="A893" s="83"/>
      <c r="B893" s="84"/>
      <c r="C893" s="85"/>
      <c r="D893" s="86"/>
      <c r="E893" s="15"/>
      <c r="F893" s="15"/>
      <c r="G893" s="15"/>
      <c r="H893" s="15"/>
      <c r="I893" s="15"/>
      <c r="J893" s="15"/>
      <c r="K893" s="15"/>
      <c r="L893" s="15"/>
      <c r="M893" s="15"/>
      <c r="N893" s="87"/>
      <c r="O893" s="87"/>
      <c r="P893" s="87"/>
      <c r="Q893" s="88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  <c r="AS893" s="15"/>
      <c r="AT893" s="15"/>
      <c r="AU893" s="15"/>
      <c r="AV893" s="15"/>
      <c r="AW893" s="15"/>
      <c r="AX893" s="15"/>
      <c r="AY893" s="15"/>
      <c r="AZ893" s="15"/>
      <c r="BA893" s="15"/>
      <c r="BB893" s="15"/>
    </row>
    <row r="894" customFormat="false" ht="15.75" hidden="false" customHeight="true" outlineLevel="0" collapsed="false">
      <c r="A894" s="83"/>
      <c r="B894" s="84"/>
      <c r="C894" s="85"/>
      <c r="D894" s="86"/>
      <c r="E894" s="15"/>
      <c r="F894" s="15"/>
      <c r="G894" s="15"/>
      <c r="H894" s="15"/>
      <c r="I894" s="15"/>
      <c r="J894" s="15"/>
      <c r="K894" s="15"/>
      <c r="L894" s="15"/>
      <c r="M894" s="15"/>
      <c r="N894" s="87"/>
      <c r="O894" s="87"/>
      <c r="P894" s="87"/>
      <c r="Q894" s="88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A894" s="15"/>
      <c r="BB894" s="15"/>
    </row>
    <row r="895" customFormat="false" ht="15.75" hidden="false" customHeight="true" outlineLevel="0" collapsed="false">
      <c r="A895" s="83"/>
      <c r="B895" s="84"/>
      <c r="C895" s="85"/>
      <c r="D895" s="86"/>
      <c r="E895" s="15"/>
      <c r="F895" s="15"/>
      <c r="G895" s="15"/>
      <c r="H895" s="15"/>
      <c r="I895" s="15"/>
      <c r="J895" s="15"/>
      <c r="K895" s="15"/>
      <c r="L895" s="15"/>
      <c r="M895" s="15"/>
      <c r="N895" s="87"/>
      <c r="O895" s="87"/>
      <c r="P895" s="87"/>
      <c r="Q895" s="88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  <c r="AW895" s="15"/>
      <c r="AX895" s="15"/>
      <c r="AY895" s="15"/>
      <c r="AZ895" s="15"/>
      <c r="BA895" s="15"/>
      <c r="BB895" s="15"/>
    </row>
    <row r="896" customFormat="false" ht="15.75" hidden="false" customHeight="true" outlineLevel="0" collapsed="false">
      <c r="A896" s="83"/>
      <c r="B896" s="84"/>
      <c r="C896" s="85"/>
      <c r="D896" s="86"/>
      <c r="E896" s="15"/>
      <c r="F896" s="15"/>
      <c r="G896" s="15"/>
      <c r="H896" s="15"/>
      <c r="I896" s="15"/>
      <c r="J896" s="15"/>
      <c r="K896" s="15"/>
      <c r="L896" s="15"/>
      <c r="M896" s="15"/>
      <c r="N896" s="87"/>
      <c r="O896" s="87"/>
      <c r="P896" s="87"/>
      <c r="Q896" s="88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  <c r="AU896" s="15"/>
      <c r="AV896" s="15"/>
      <c r="AW896" s="15"/>
      <c r="AX896" s="15"/>
      <c r="AY896" s="15"/>
      <c r="AZ896" s="15"/>
      <c r="BA896" s="15"/>
      <c r="BB896" s="15"/>
    </row>
    <row r="897" customFormat="false" ht="15.75" hidden="false" customHeight="true" outlineLevel="0" collapsed="false">
      <c r="A897" s="83"/>
      <c r="B897" s="84"/>
      <c r="C897" s="85"/>
      <c r="D897" s="86"/>
      <c r="E897" s="15"/>
      <c r="F897" s="15"/>
      <c r="G897" s="15"/>
      <c r="H897" s="15"/>
      <c r="I897" s="15"/>
      <c r="J897" s="15"/>
      <c r="K897" s="15"/>
      <c r="L897" s="15"/>
      <c r="M897" s="15"/>
      <c r="N897" s="87"/>
      <c r="O897" s="87"/>
      <c r="P897" s="87"/>
      <c r="Q897" s="88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  <c r="AU897" s="15"/>
      <c r="AV897" s="15"/>
      <c r="AW897" s="15"/>
      <c r="AX897" s="15"/>
      <c r="AY897" s="15"/>
      <c r="AZ897" s="15"/>
      <c r="BA897" s="15"/>
      <c r="BB897" s="15"/>
    </row>
    <row r="898" customFormat="false" ht="15.75" hidden="false" customHeight="true" outlineLevel="0" collapsed="false">
      <c r="A898" s="83"/>
      <c r="B898" s="84"/>
      <c r="C898" s="85"/>
      <c r="D898" s="86"/>
      <c r="E898" s="15"/>
      <c r="F898" s="15"/>
      <c r="G898" s="15"/>
      <c r="H898" s="15"/>
      <c r="I898" s="15"/>
      <c r="J898" s="15"/>
      <c r="K898" s="15"/>
      <c r="L898" s="15"/>
      <c r="M898" s="15"/>
      <c r="N898" s="87"/>
      <c r="O898" s="87"/>
      <c r="P898" s="87"/>
      <c r="Q898" s="88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15"/>
      <c r="AW898" s="15"/>
      <c r="AX898" s="15"/>
      <c r="AY898" s="15"/>
      <c r="AZ898" s="15"/>
      <c r="BA898" s="15"/>
      <c r="BB898" s="15"/>
    </row>
    <row r="899" customFormat="false" ht="15.75" hidden="false" customHeight="true" outlineLevel="0" collapsed="false">
      <c r="A899" s="83"/>
      <c r="B899" s="84"/>
      <c r="C899" s="85"/>
      <c r="D899" s="86"/>
      <c r="E899" s="15"/>
      <c r="F899" s="15"/>
      <c r="G899" s="15"/>
      <c r="H899" s="15"/>
      <c r="I899" s="15"/>
      <c r="J899" s="15"/>
      <c r="K899" s="15"/>
      <c r="L899" s="15"/>
      <c r="M899" s="15"/>
      <c r="N899" s="87"/>
      <c r="O899" s="87"/>
      <c r="P899" s="87"/>
      <c r="Q899" s="88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</row>
    <row r="900" customFormat="false" ht="15.75" hidden="false" customHeight="true" outlineLevel="0" collapsed="false">
      <c r="A900" s="83"/>
      <c r="B900" s="84"/>
      <c r="C900" s="85"/>
      <c r="D900" s="86"/>
      <c r="E900" s="15"/>
      <c r="F900" s="15"/>
      <c r="G900" s="15"/>
      <c r="H900" s="15"/>
      <c r="I900" s="15"/>
      <c r="J900" s="15"/>
      <c r="K900" s="15"/>
      <c r="L900" s="15"/>
      <c r="M900" s="15"/>
      <c r="N900" s="87"/>
      <c r="O900" s="87"/>
      <c r="P900" s="87"/>
      <c r="Q900" s="88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  <c r="AN900" s="15"/>
      <c r="AO900" s="15"/>
      <c r="AP900" s="15"/>
      <c r="AQ900" s="15"/>
      <c r="AR900" s="15"/>
      <c r="AS900" s="15"/>
      <c r="AT900" s="15"/>
      <c r="AU900" s="15"/>
      <c r="AV900" s="15"/>
      <c r="AW900" s="15"/>
      <c r="AX900" s="15"/>
      <c r="AY900" s="15"/>
      <c r="AZ900" s="15"/>
      <c r="BA900" s="15"/>
      <c r="BB900" s="15"/>
    </row>
    <row r="901" customFormat="false" ht="15.75" hidden="false" customHeight="true" outlineLevel="0" collapsed="false">
      <c r="A901" s="83"/>
      <c r="B901" s="84"/>
      <c r="C901" s="85"/>
      <c r="D901" s="86"/>
      <c r="E901" s="15"/>
      <c r="F901" s="15"/>
      <c r="G901" s="15"/>
      <c r="H901" s="15"/>
      <c r="I901" s="15"/>
      <c r="J901" s="15"/>
      <c r="K901" s="15"/>
      <c r="L901" s="15"/>
      <c r="M901" s="15"/>
      <c r="N901" s="87"/>
      <c r="O901" s="87"/>
      <c r="P901" s="87"/>
      <c r="Q901" s="88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  <c r="AS901" s="15"/>
      <c r="AT901" s="15"/>
      <c r="AU901" s="15"/>
      <c r="AV901" s="15"/>
      <c r="AW901" s="15"/>
      <c r="AX901" s="15"/>
      <c r="AY901" s="15"/>
      <c r="AZ901" s="15"/>
      <c r="BA901" s="15"/>
      <c r="BB901" s="15"/>
    </row>
    <row r="902" customFormat="false" ht="15.75" hidden="false" customHeight="true" outlineLevel="0" collapsed="false">
      <c r="A902" s="83"/>
      <c r="B902" s="84"/>
      <c r="C902" s="85"/>
      <c r="D902" s="86"/>
      <c r="E902" s="15"/>
      <c r="F902" s="15"/>
      <c r="G902" s="15"/>
      <c r="H902" s="15"/>
      <c r="I902" s="15"/>
      <c r="J902" s="15"/>
      <c r="K902" s="15"/>
      <c r="L902" s="15"/>
      <c r="M902" s="15"/>
      <c r="N902" s="87"/>
      <c r="O902" s="87"/>
      <c r="P902" s="87"/>
      <c r="Q902" s="88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  <c r="AQ902" s="15"/>
      <c r="AR902" s="15"/>
      <c r="AS902" s="15"/>
      <c r="AT902" s="15"/>
      <c r="AU902" s="15"/>
      <c r="AV902" s="15"/>
      <c r="AW902" s="15"/>
      <c r="AX902" s="15"/>
      <c r="AY902" s="15"/>
      <c r="AZ902" s="15"/>
      <c r="BA902" s="15"/>
      <c r="BB902" s="15"/>
    </row>
    <row r="903" customFormat="false" ht="15.75" hidden="false" customHeight="true" outlineLevel="0" collapsed="false">
      <c r="A903" s="83"/>
      <c r="B903" s="84"/>
      <c r="C903" s="85"/>
      <c r="D903" s="86"/>
      <c r="E903" s="15"/>
      <c r="F903" s="15"/>
      <c r="G903" s="15"/>
      <c r="H903" s="15"/>
      <c r="I903" s="15"/>
      <c r="J903" s="15"/>
      <c r="K903" s="15"/>
      <c r="L903" s="15"/>
      <c r="M903" s="15"/>
      <c r="N903" s="87"/>
      <c r="O903" s="87"/>
      <c r="P903" s="87"/>
      <c r="Q903" s="88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  <c r="AQ903" s="15"/>
      <c r="AR903" s="15"/>
      <c r="AS903" s="15"/>
      <c r="AT903" s="15"/>
      <c r="AU903" s="15"/>
      <c r="AV903" s="15"/>
      <c r="AW903" s="15"/>
      <c r="AX903" s="15"/>
      <c r="AY903" s="15"/>
      <c r="AZ903" s="15"/>
      <c r="BA903" s="15"/>
      <c r="BB903" s="15"/>
    </row>
    <row r="904" customFormat="false" ht="15.75" hidden="false" customHeight="true" outlineLevel="0" collapsed="false">
      <c r="A904" s="83"/>
      <c r="B904" s="84"/>
      <c r="C904" s="85"/>
      <c r="D904" s="86"/>
      <c r="E904" s="15"/>
      <c r="F904" s="15"/>
      <c r="G904" s="15"/>
      <c r="H904" s="15"/>
      <c r="I904" s="15"/>
      <c r="J904" s="15"/>
      <c r="K904" s="15"/>
      <c r="L904" s="15"/>
      <c r="M904" s="15"/>
      <c r="N904" s="87"/>
      <c r="O904" s="87"/>
      <c r="P904" s="87"/>
      <c r="Q904" s="88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  <c r="AS904" s="15"/>
      <c r="AT904" s="15"/>
      <c r="AU904" s="15"/>
      <c r="AV904" s="15"/>
      <c r="AW904" s="15"/>
      <c r="AX904" s="15"/>
      <c r="AY904" s="15"/>
      <c r="AZ904" s="15"/>
      <c r="BA904" s="15"/>
      <c r="BB904" s="15"/>
    </row>
    <row r="905" customFormat="false" ht="15.75" hidden="false" customHeight="true" outlineLevel="0" collapsed="false">
      <c r="A905" s="83"/>
      <c r="B905" s="84"/>
      <c r="C905" s="85"/>
      <c r="D905" s="86"/>
      <c r="E905" s="15"/>
      <c r="F905" s="15"/>
      <c r="G905" s="15"/>
      <c r="H905" s="15"/>
      <c r="I905" s="15"/>
      <c r="J905" s="15"/>
      <c r="K905" s="15"/>
      <c r="L905" s="15"/>
      <c r="M905" s="15"/>
      <c r="N905" s="87"/>
      <c r="O905" s="87"/>
      <c r="P905" s="87"/>
      <c r="Q905" s="88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  <c r="AS905" s="15"/>
      <c r="AT905" s="15"/>
      <c r="AU905" s="15"/>
      <c r="AV905" s="15"/>
      <c r="AW905" s="15"/>
      <c r="AX905" s="15"/>
      <c r="AY905" s="15"/>
      <c r="AZ905" s="15"/>
      <c r="BA905" s="15"/>
      <c r="BB905" s="15"/>
    </row>
    <row r="906" customFormat="false" ht="15.75" hidden="false" customHeight="true" outlineLevel="0" collapsed="false">
      <c r="A906" s="83"/>
      <c r="B906" s="84"/>
      <c r="C906" s="85"/>
      <c r="D906" s="86"/>
      <c r="E906" s="15"/>
      <c r="F906" s="15"/>
      <c r="G906" s="15"/>
      <c r="H906" s="15"/>
      <c r="I906" s="15"/>
      <c r="J906" s="15"/>
      <c r="K906" s="15"/>
      <c r="L906" s="15"/>
      <c r="M906" s="15"/>
      <c r="N906" s="87"/>
      <c r="O906" s="87"/>
      <c r="P906" s="87"/>
      <c r="Q906" s="88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  <c r="AS906" s="15"/>
      <c r="AT906" s="15"/>
      <c r="AU906" s="15"/>
      <c r="AV906" s="15"/>
      <c r="AW906" s="15"/>
      <c r="AX906" s="15"/>
      <c r="AY906" s="15"/>
      <c r="AZ906" s="15"/>
      <c r="BA906" s="15"/>
      <c r="BB906" s="15"/>
    </row>
    <row r="907" customFormat="false" ht="15.75" hidden="false" customHeight="true" outlineLevel="0" collapsed="false">
      <c r="A907" s="83"/>
      <c r="B907" s="84"/>
      <c r="C907" s="85"/>
      <c r="D907" s="86"/>
      <c r="E907" s="15"/>
      <c r="F907" s="15"/>
      <c r="G907" s="15"/>
      <c r="H907" s="15"/>
      <c r="I907" s="15"/>
      <c r="J907" s="15"/>
      <c r="K907" s="15"/>
      <c r="L907" s="15"/>
      <c r="M907" s="15"/>
      <c r="N907" s="87"/>
      <c r="O907" s="87"/>
      <c r="P907" s="87"/>
      <c r="Q907" s="88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  <c r="AN907" s="15"/>
      <c r="AO907" s="15"/>
      <c r="AP907" s="15"/>
      <c r="AQ907" s="15"/>
      <c r="AR907" s="15"/>
      <c r="AS907" s="15"/>
      <c r="AT907" s="15"/>
      <c r="AU907" s="15"/>
      <c r="AV907" s="15"/>
      <c r="AW907" s="15"/>
      <c r="AX907" s="15"/>
      <c r="AY907" s="15"/>
      <c r="AZ907" s="15"/>
      <c r="BA907" s="15"/>
      <c r="BB907" s="15"/>
    </row>
    <row r="908" customFormat="false" ht="15.75" hidden="false" customHeight="true" outlineLevel="0" collapsed="false">
      <c r="A908" s="83"/>
      <c r="B908" s="84"/>
      <c r="C908" s="85"/>
      <c r="D908" s="86"/>
      <c r="E908" s="15"/>
      <c r="F908" s="15"/>
      <c r="G908" s="15"/>
      <c r="H908" s="15"/>
      <c r="I908" s="15"/>
      <c r="J908" s="15"/>
      <c r="K908" s="15"/>
      <c r="L908" s="15"/>
      <c r="M908" s="15"/>
      <c r="N908" s="87"/>
      <c r="O908" s="87"/>
      <c r="P908" s="87"/>
      <c r="Q908" s="88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  <c r="AS908" s="15"/>
      <c r="AT908" s="15"/>
      <c r="AU908" s="15"/>
      <c r="AV908" s="15"/>
      <c r="AW908" s="15"/>
      <c r="AX908" s="15"/>
      <c r="AY908" s="15"/>
      <c r="AZ908" s="15"/>
      <c r="BA908" s="15"/>
      <c r="BB908" s="15"/>
    </row>
    <row r="909" customFormat="false" ht="15.75" hidden="false" customHeight="true" outlineLevel="0" collapsed="false">
      <c r="A909" s="83"/>
      <c r="B909" s="84"/>
      <c r="C909" s="85"/>
      <c r="D909" s="86"/>
      <c r="E909" s="15"/>
      <c r="F909" s="15"/>
      <c r="G909" s="15"/>
      <c r="H909" s="15"/>
      <c r="I909" s="15"/>
      <c r="J909" s="15"/>
      <c r="K909" s="15"/>
      <c r="L909" s="15"/>
      <c r="M909" s="15"/>
      <c r="N909" s="87"/>
      <c r="O909" s="87"/>
      <c r="P909" s="87"/>
      <c r="Q909" s="88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  <c r="AS909" s="15"/>
      <c r="AT909" s="15"/>
      <c r="AU909" s="15"/>
      <c r="AV909" s="15"/>
      <c r="AW909" s="15"/>
      <c r="AX909" s="15"/>
      <c r="AY909" s="15"/>
      <c r="AZ909" s="15"/>
      <c r="BA909" s="15"/>
      <c r="BB909" s="15"/>
    </row>
    <row r="910" customFormat="false" ht="15.75" hidden="false" customHeight="true" outlineLevel="0" collapsed="false">
      <c r="A910" s="83"/>
      <c r="B910" s="84"/>
      <c r="C910" s="85"/>
      <c r="D910" s="86"/>
      <c r="E910" s="15"/>
      <c r="F910" s="15"/>
      <c r="G910" s="15"/>
      <c r="H910" s="15"/>
      <c r="I910" s="15"/>
      <c r="J910" s="15"/>
      <c r="K910" s="15"/>
      <c r="L910" s="15"/>
      <c r="M910" s="15"/>
      <c r="N910" s="87"/>
      <c r="O910" s="87"/>
      <c r="P910" s="87"/>
      <c r="Q910" s="88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  <c r="AQ910" s="15"/>
      <c r="AR910" s="15"/>
      <c r="AS910" s="15"/>
      <c r="AT910" s="15"/>
      <c r="AU910" s="15"/>
      <c r="AV910" s="15"/>
      <c r="AW910" s="15"/>
      <c r="AX910" s="15"/>
      <c r="AY910" s="15"/>
      <c r="AZ910" s="15"/>
      <c r="BA910" s="15"/>
      <c r="BB910" s="15"/>
    </row>
    <row r="911" customFormat="false" ht="15.75" hidden="false" customHeight="true" outlineLevel="0" collapsed="false">
      <c r="A911" s="83"/>
      <c r="B911" s="84"/>
      <c r="C911" s="85"/>
      <c r="D911" s="86"/>
      <c r="E911" s="15"/>
      <c r="F911" s="15"/>
      <c r="G911" s="15"/>
      <c r="H911" s="15"/>
      <c r="I911" s="15"/>
      <c r="J911" s="15"/>
      <c r="K911" s="15"/>
      <c r="L911" s="15"/>
      <c r="M911" s="15"/>
      <c r="N911" s="87"/>
      <c r="O911" s="87"/>
      <c r="P911" s="87"/>
      <c r="Q911" s="88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  <c r="AS911" s="15"/>
      <c r="AT911" s="15"/>
      <c r="AU911" s="15"/>
      <c r="AV911" s="15"/>
      <c r="AW911" s="15"/>
      <c r="AX911" s="15"/>
      <c r="AY911" s="15"/>
      <c r="AZ911" s="15"/>
      <c r="BA911" s="15"/>
      <c r="BB911" s="15"/>
    </row>
    <row r="912" customFormat="false" ht="15.75" hidden="false" customHeight="true" outlineLevel="0" collapsed="false">
      <c r="A912" s="83"/>
      <c r="B912" s="84"/>
      <c r="C912" s="85"/>
      <c r="D912" s="86"/>
      <c r="E912" s="15"/>
      <c r="F912" s="15"/>
      <c r="G912" s="15"/>
      <c r="H912" s="15"/>
      <c r="I912" s="15"/>
      <c r="J912" s="15"/>
      <c r="K912" s="15"/>
      <c r="L912" s="15"/>
      <c r="M912" s="15"/>
      <c r="N912" s="87"/>
      <c r="O912" s="87"/>
      <c r="P912" s="87"/>
      <c r="Q912" s="88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  <c r="AN912" s="15"/>
      <c r="AO912" s="15"/>
      <c r="AP912" s="15"/>
      <c r="AQ912" s="15"/>
      <c r="AR912" s="15"/>
      <c r="AS912" s="15"/>
      <c r="AT912" s="15"/>
      <c r="AU912" s="15"/>
      <c r="AV912" s="15"/>
      <c r="AW912" s="15"/>
      <c r="AX912" s="15"/>
      <c r="AY912" s="15"/>
      <c r="AZ912" s="15"/>
      <c r="BA912" s="15"/>
      <c r="BB912" s="15"/>
    </row>
    <row r="913" customFormat="false" ht="15.75" hidden="false" customHeight="true" outlineLevel="0" collapsed="false">
      <c r="A913" s="83"/>
      <c r="B913" s="84"/>
      <c r="C913" s="85"/>
      <c r="D913" s="86"/>
      <c r="E913" s="15"/>
      <c r="F913" s="15"/>
      <c r="G913" s="15"/>
      <c r="H913" s="15"/>
      <c r="I913" s="15"/>
      <c r="J913" s="15"/>
      <c r="K913" s="15"/>
      <c r="L913" s="15"/>
      <c r="M913" s="15"/>
      <c r="N913" s="87"/>
      <c r="O913" s="87"/>
      <c r="P913" s="87"/>
      <c r="Q913" s="88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  <c r="AQ913" s="15"/>
      <c r="AR913" s="15"/>
      <c r="AS913" s="15"/>
      <c r="AT913" s="15"/>
      <c r="AU913" s="15"/>
      <c r="AV913" s="15"/>
      <c r="AW913" s="15"/>
      <c r="AX913" s="15"/>
      <c r="AY913" s="15"/>
      <c r="AZ913" s="15"/>
      <c r="BA913" s="15"/>
      <c r="BB913" s="15"/>
    </row>
    <row r="914" customFormat="false" ht="15.75" hidden="false" customHeight="true" outlineLevel="0" collapsed="false">
      <c r="A914" s="83"/>
      <c r="B914" s="84"/>
      <c r="C914" s="85"/>
      <c r="D914" s="86"/>
      <c r="E914" s="15"/>
      <c r="F914" s="15"/>
      <c r="G914" s="15"/>
      <c r="H914" s="15"/>
      <c r="I914" s="15"/>
      <c r="J914" s="15"/>
      <c r="K914" s="15"/>
      <c r="L914" s="15"/>
      <c r="M914" s="15"/>
      <c r="N914" s="87"/>
      <c r="O914" s="87"/>
      <c r="P914" s="87"/>
      <c r="Q914" s="88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  <c r="AU914" s="15"/>
      <c r="AV914" s="15"/>
      <c r="AW914" s="15"/>
      <c r="AX914" s="15"/>
      <c r="AY914" s="15"/>
      <c r="AZ914" s="15"/>
      <c r="BA914" s="15"/>
      <c r="BB914" s="15"/>
    </row>
    <row r="915" customFormat="false" ht="15.75" hidden="false" customHeight="true" outlineLevel="0" collapsed="false">
      <c r="A915" s="83"/>
      <c r="B915" s="84"/>
      <c r="C915" s="85"/>
      <c r="D915" s="86"/>
      <c r="E915" s="15"/>
      <c r="F915" s="15"/>
      <c r="G915" s="15"/>
      <c r="H915" s="15"/>
      <c r="I915" s="15"/>
      <c r="J915" s="15"/>
      <c r="K915" s="15"/>
      <c r="L915" s="15"/>
      <c r="M915" s="15"/>
      <c r="N915" s="87"/>
      <c r="O915" s="87"/>
      <c r="P915" s="87"/>
      <c r="Q915" s="88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W915" s="15"/>
      <c r="AX915" s="15"/>
      <c r="AY915" s="15"/>
      <c r="AZ915" s="15"/>
      <c r="BA915" s="15"/>
      <c r="BB915" s="15"/>
    </row>
    <row r="916" customFormat="false" ht="15.75" hidden="false" customHeight="true" outlineLevel="0" collapsed="false">
      <c r="A916" s="83"/>
      <c r="B916" s="84"/>
      <c r="C916" s="85"/>
      <c r="D916" s="86"/>
      <c r="E916" s="15"/>
      <c r="F916" s="15"/>
      <c r="G916" s="15"/>
      <c r="H916" s="15"/>
      <c r="I916" s="15"/>
      <c r="J916" s="15"/>
      <c r="K916" s="15"/>
      <c r="L916" s="15"/>
      <c r="M916" s="15"/>
      <c r="N916" s="87"/>
      <c r="O916" s="87"/>
      <c r="P916" s="87"/>
      <c r="Q916" s="88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  <c r="AS916" s="15"/>
      <c r="AT916" s="15"/>
      <c r="AU916" s="15"/>
      <c r="AV916" s="15"/>
      <c r="AW916" s="15"/>
      <c r="AX916" s="15"/>
      <c r="AY916" s="15"/>
      <c r="AZ916" s="15"/>
      <c r="BA916" s="15"/>
      <c r="BB916" s="15"/>
    </row>
    <row r="917" customFormat="false" ht="15.75" hidden="false" customHeight="true" outlineLevel="0" collapsed="false">
      <c r="A917" s="83"/>
      <c r="B917" s="84"/>
      <c r="C917" s="85"/>
      <c r="D917" s="86"/>
      <c r="E917" s="15"/>
      <c r="F917" s="15"/>
      <c r="G917" s="15"/>
      <c r="H917" s="15"/>
      <c r="I917" s="15"/>
      <c r="J917" s="15"/>
      <c r="K917" s="15"/>
      <c r="L917" s="15"/>
      <c r="M917" s="15"/>
      <c r="N917" s="87"/>
      <c r="O917" s="87"/>
      <c r="P917" s="87"/>
      <c r="Q917" s="88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  <c r="AN917" s="15"/>
      <c r="AO917" s="15"/>
      <c r="AP917" s="15"/>
      <c r="AQ917" s="15"/>
      <c r="AR917" s="15"/>
      <c r="AS917" s="15"/>
      <c r="AT917" s="15"/>
      <c r="AU917" s="15"/>
      <c r="AV917" s="15"/>
      <c r="AW917" s="15"/>
      <c r="AX917" s="15"/>
      <c r="AY917" s="15"/>
      <c r="AZ917" s="15"/>
      <c r="BA917" s="15"/>
      <c r="BB917" s="15"/>
    </row>
    <row r="918" customFormat="false" ht="15.75" hidden="false" customHeight="true" outlineLevel="0" collapsed="false">
      <c r="A918" s="83"/>
      <c r="B918" s="84"/>
      <c r="C918" s="85"/>
      <c r="D918" s="86"/>
      <c r="E918" s="15"/>
      <c r="F918" s="15"/>
      <c r="G918" s="15"/>
      <c r="H918" s="15"/>
      <c r="I918" s="15"/>
      <c r="J918" s="15"/>
      <c r="K918" s="15"/>
      <c r="L918" s="15"/>
      <c r="M918" s="15"/>
      <c r="N918" s="87"/>
      <c r="O918" s="87"/>
      <c r="P918" s="87"/>
      <c r="Q918" s="88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  <c r="AN918" s="15"/>
      <c r="AO918" s="15"/>
      <c r="AP918" s="15"/>
      <c r="AQ918" s="15"/>
      <c r="AR918" s="15"/>
      <c r="AS918" s="15"/>
      <c r="AT918" s="15"/>
      <c r="AU918" s="15"/>
      <c r="AV918" s="15"/>
      <c r="AW918" s="15"/>
      <c r="AX918" s="15"/>
      <c r="AY918" s="15"/>
      <c r="AZ918" s="15"/>
      <c r="BA918" s="15"/>
      <c r="BB918" s="15"/>
    </row>
    <row r="919" customFormat="false" ht="15.75" hidden="false" customHeight="true" outlineLevel="0" collapsed="false">
      <c r="A919" s="83"/>
      <c r="B919" s="84"/>
      <c r="C919" s="85"/>
      <c r="D919" s="86"/>
      <c r="E919" s="15"/>
      <c r="F919" s="15"/>
      <c r="G919" s="15"/>
      <c r="H919" s="15"/>
      <c r="I919" s="15"/>
      <c r="J919" s="15"/>
      <c r="K919" s="15"/>
      <c r="L919" s="15"/>
      <c r="M919" s="15"/>
      <c r="N919" s="87"/>
      <c r="O919" s="87"/>
      <c r="P919" s="87"/>
      <c r="Q919" s="88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  <c r="AQ919" s="15"/>
      <c r="AR919" s="15"/>
      <c r="AS919" s="15"/>
      <c r="AT919" s="15"/>
      <c r="AU919" s="15"/>
      <c r="AV919" s="15"/>
      <c r="AW919" s="15"/>
      <c r="AX919" s="15"/>
      <c r="AY919" s="15"/>
      <c r="AZ919" s="15"/>
      <c r="BA919" s="15"/>
      <c r="BB919" s="15"/>
    </row>
    <row r="920" customFormat="false" ht="15.75" hidden="false" customHeight="true" outlineLevel="0" collapsed="false">
      <c r="A920" s="83"/>
      <c r="B920" s="84"/>
      <c r="C920" s="85"/>
      <c r="D920" s="86"/>
      <c r="E920" s="15"/>
      <c r="F920" s="15"/>
      <c r="G920" s="15"/>
      <c r="H920" s="15"/>
      <c r="I920" s="15"/>
      <c r="J920" s="15"/>
      <c r="K920" s="15"/>
      <c r="L920" s="15"/>
      <c r="M920" s="15"/>
      <c r="N920" s="87"/>
      <c r="O920" s="87"/>
      <c r="P920" s="87"/>
      <c r="Q920" s="88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  <c r="AU920" s="15"/>
      <c r="AV920" s="15"/>
      <c r="AW920" s="15"/>
      <c r="AX920" s="15"/>
      <c r="AY920" s="15"/>
      <c r="AZ920" s="15"/>
      <c r="BA920" s="15"/>
      <c r="BB920" s="15"/>
    </row>
    <row r="921" customFormat="false" ht="15.75" hidden="false" customHeight="true" outlineLevel="0" collapsed="false">
      <c r="A921" s="83"/>
      <c r="B921" s="84"/>
      <c r="C921" s="85"/>
      <c r="D921" s="86"/>
      <c r="E921" s="15"/>
      <c r="F921" s="15"/>
      <c r="G921" s="15"/>
      <c r="H921" s="15"/>
      <c r="I921" s="15"/>
      <c r="J921" s="15"/>
      <c r="K921" s="15"/>
      <c r="L921" s="15"/>
      <c r="M921" s="15"/>
      <c r="N921" s="87"/>
      <c r="O921" s="87"/>
      <c r="P921" s="87"/>
      <c r="Q921" s="88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  <c r="AS921" s="15"/>
      <c r="AT921" s="15"/>
      <c r="AU921" s="15"/>
      <c r="AV921" s="15"/>
      <c r="AW921" s="15"/>
      <c r="AX921" s="15"/>
      <c r="AY921" s="15"/>
      <c r="AZ921" s="15"/>
      <c r="BA921" s="15"/>
      <c r="BB921" s="15"/>
    </row>
    <row r="922" customFormat="false" ht="15.75" hidden="false" customHeight="true" outlineLevel="0" collapsed="false">
      <c r="A922" s="83"/>
      <c r="B922" s="84"/>
      <c r="C922" s="85"/>
      <c r="D922" s="86"/>
      <c r="E922" s="15"/>
      <c r="F922" s="15"/>
      <c r="G922" s="15"/>
      <c r="H922" s="15"/>
      <c r="I922" s="15"/>
      <c r="J922" s="15"/>
      <c r="K922" s="15"/>
      <c r="L922" s="15"/>
      <c r="M922" s="15"/>
      <c r="N922" s="87"/>
      <c r="O922" s="87"/>
      <c r="P922" s="87"/>
      <c r="Q922" s="88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  <c r="AS922" s="15"/>
      <c r="AT922" s="15"/>
      <c r="AU922" s="15"/>
      <c r="AV922" s="15"/>
      <c r="AW922" s="15"/>
      <c r="AX922" s="15"/>
      <c r="AY922" s="15"/>
      <c r="AZ922" s="15"/>
      <c r="BA922" s="15"/>
      <c r="BB922" s="15"/>
    </row>
    <row r="923" customFormat="false" ht="15.75" hidden="false" customHeight="true" outlineLevel="0" collapsed="false">
      <c r="A923" s="83"/>
      <c r="B923" s="84"/>
      <c r="C923" s="85"/>
      <c r="D923" s="86"/>
      <c r="E923" s="15"/>
      <c r="F923" s="15"/>
      <c r="G923" s="15"/>
      <c r="H923" s="15"/>
      <c r="I923" s="15"/>
      <c r="J923" s="15"/>
      <c r="K923" s="15"/>
      <c r="L923" s="15"/>
      <c r="M923" s="15"/>
      <c r="N923" s="87"/>
      <c r="O923" s="87"/>
      <c r="P923" s="87"/>
      <c r="Q923" s="88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/>
      <c r="AU923" s="15"/>
      <c r="AV923" s="15"/>
      <c r="AW923" s="15"/>
      <c r="AX923" s="15"/>
      <c r="AY923" s="15"/>
      <c r="AZ923" s="15"/>
      <c r="BA923" s="15"/>
      <c r="BB923" s="15"/>
    </row>
    <row r="924" customFormat="false" ht="15.75" hidden="false" customHeight="true" outlineLevel="0" collapsed="false">
      <c r="A924" s="83"/>
      <c r="B924" s="84"/>
      <c r="C924" s="85"/>
      <c r="D924" s="86"/>
      <c r="E924" s="15"/>
      <c r="F924" s="15"/>
      <c r="G924" s="15"/>
      <c r="H924" s="15"/>
      <c r="I924" s="15"/>
      <c r="J924" s="15"/>
      <c r="K924" s="15"/>
      <c r="L924" s="15"/>
      <c r="M924" s="15"/>
      <c r="N924" s="87"/>
      <c r="O924" s="87"/>
      <c r="P924" s="87"/>
      <c r="Q924" s="88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  <c r="AW924" s="15"/>
      <c r="AX924" s="15"/>
      <c r="AY924" s="15"/>
      <c r="AZ924" s="15"/>
      <c r="BA924" s="15"/>
      <c r="BB924" s="15"/>
    </row>
    <row r="925" customFormat="false" ht="15.75" hidden="false" customHeight="true" outlineLevel="0" collapsed="false">
      <c r="A925" s="83"/>
      <c r="B925" s="84"/>
      <c r="C925" s="85"/>
      <c r="D925" s="86"/>
      <c r="E925" s="15"/>
      <c r="F925" s="15"/>
      <c r="G925" s="15"/>
      <c r="H925" s="15"/>
      <c r="I925" s="15"/>
      <c r="J925" s="15"/>
      <c r="K925" s="15"/>
      <c r="L925" s="15"/>
      <c r="M925" s="15"/>
      <c r="N925" s="87"/>
      <c r="O925" s="87"/>
      <c r="P925" s="87"/>
      <c r="Q925" s="88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  <c r="AS925" s="15"/>
      <c r="AT925" s="15"/>
      <c r="AU925" s="15"/>
      <c r="AV925" s="15"/>
      <c r="AW925" s="15"/>
      <c r="AX925" s="15"/>
      <c r="AY925" s="15"/>
      <c r="AZ925" s="15"/>
      <c r="BA925" s="15"/>
      <c r="BB925" s="15"/>
    </row>
    <row r="926" customFormat="false" ht="15.75" hidden="false" customHeight="true" outlineLevel="0" collapsed="false">
      <c r="A926" s="83"/>
      <c r="B926" s="84"/>
      <c r="C926" s="85"/>
      <c r="D926" s="86"/>
      <c r="E926" s="15"/>
      <c r="F926" s="15"/>
      <c r="G926" s="15"/>
      <c r="H926" s="15"/>
      <c r="I926" s="15"/>
      <c r="J926" s="15"/>
      <c r="K926" s="15"/>
      <c r="L926" s="15"/>
      <c r="M926" s="15"/>
      <c r="N926" s="87"/>
      <c r="O926" s="87"/>
      <c r="P926" s="87"/>
      <c r="Q926" s="88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  <c r="AN926" s="15"/>
      <c r="AO926" s="15"/>
      <c r="AP926" s="15"/>
      <c r="AQ926" s="15"/>
      <c r="AR926" s="15"/>
      <c r="AS926" s="15"/>
      <c r="AT926" s="15"/>
      <c r="AU926" s="15"/>
      <c r="AV926" s="15"/>
      <c r="AW926" s="15"/>
      <c r="AX926" s="15"/>
      <c r="AY926" s="15"/>
      <c r="AZ926" s="15"/>
      <c r="BA926" s="15"/>
      <c r="BB926" s="15"/>
    </row>
    <row r="927" customFormat="false" ht="15.75" hidden="false" customHeight="true" outlineLevel="0" collapsed="false">
      <c r="A927" s="83"/>
      <c r="B927" s="84"/>
      <c r="C927" s="85"/>
      <c r="D927" s="86"/>
      <c r="E927" s="15"/>
      <c r="F927" s="15"/>
      <c r="G927" s="15"/>
      <c r="H927" s="15"/>
      <c r="I927" s="15"/>
      <c r="J927" s="15"/>
      <c r="K927" s="15"/>
      <c r="L927" s="15"/>
      <c r="M927" s="15"/>
      <c r="N927" s="87"/>
      <c r="O927" s="87"/>
      <c r="P927" s="87"/>
      <c r="Q927" s="88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  <c r="AQ927" s="15"/>
      <c r="AR927" s="15"/>
      <c r="AS927" s="15"/>
      <c r="AT927" s="15"/>
      <c r="AU927" s="15"/>
      <c r="AV927" s="15"/>
      <c r="AW927" s="15"/>
      <c r="AX927" s="15"/>
      <c r="AY927" s="15"/>
      <c r="AZ927" s="15"/>
      <c r="BA927" s="15"/>
      <c r="BB927" s="15"/>
    </row>
    <row r="928" customFormat="false" ht="15.75" hidden="false" customHeight="true" outlineLevel="0" collapsed="false">
      <c r="A928" s="83"/>
      <c r="B928" s="84"/>
      <c r="C928" s="85"/>
      <c r="D928" s="86"/>
      <c r="E928" s="15"/>
      <c r="F928" s="15"/>
      <c r="G928" s="15"/>
      <c r="H928" s="15"/>
      <c r="I928" s="15"/>
      <c r="J928" s="15"/>
      <c r="K928" s="15"/>
      <c r="L928" s="15"/>
      <c r="M928" s="15"/>
      <c r="N928" s="87"/>
      <c r="O928" s="87"/>
      <c r="P928" s="87"/>
      <c r="Q928" s="88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  <c r="AR928" s="15"/>
      <c r="AS928" s="15"/>
      <c r="AT928" s="15"/>
      <c r="AU928" s="15"/>
      <c r="AV928" s="15"/>
      <c r="AW928" s="15"/>
      <c r="AX928" s="15"/>
      <c r="AY928" s="15"/>
      <c r="AZ928" s="15"/>
      <c r="BA928" s="15"/>
      <c r="BB928" s="15"/>
    </row>
    <row r="929" customFormat="false" ht="15.75" hidden="false" customHeight="true" outlineLevel="0" collapsed="false">
      <c r="A929" s="83"/>
      <c r="B929" s="84"/>
      <c r="C929" s="85"/>
      <c r="D929" s="86"/>
      <c r="E929" s="15"/>
      <c r="F929" s="15"/>
      <c r="G929" s="15"/>
      <c r="H929" s="15"/>
      <c r="I929" s="15"/>
      <c r="J929" s="15"/>
      <c r="K929" s="15"/>
      <c r="L929" s="15"/>
      <c r="M929" s="15"/>
      <c r="N929" s="87"/>
      <c r="O929" s="87"/>
      <c r="P929" s="87"/>
      <c r="Q929" s="88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  <c r="AW929" s="15"/>
      <c r="AX929" s="15"/>
      <c r="AY929" s="15"/>
      <c r="AZ929" s="15"/>
      <c r="BA929" s="15"/>
      <c r="BB929" s="15"/>
    </row>
    <row r="930" customFormat="false" ht="15.75" hidden="false" customHeight="true" outlineLevel="0" collapsed="false">
      <c r="A930" s="83"/>
      <c r="B930" s="84"/>
      <c r="C930" s="85"/>
      <c r="D930" s="86"/>
      <c r="E930" s="15"/>
      <c r="F930" s="15"/>
      <c r="G930" s="15"/>
      <c r="H930" s="15"/>
      <c r="I930" s="15"/>
      <c r="J930" s="15"/>
      <c r="K930" s="15"/>
      <c r="L930" s="15"/>
      <c r="M930" s="15"/>
      <c r="N930" s="87"/>
      <c r="O930" s="87"/>
      <c r="P930" s="87"/>
      <c r="Q930" s="88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  <c r="AW930" s="15"/>
      <c r="AX930" s="15"/>
      <c r="AY930" s="15"/>
      <c r="AZ930" s="15"/>
      <c r="BA930" s="15"/>
      <c r="BB930" s="15"/>
    </row>
    <row r="931" customFormat="false" ht="15.75" hidden="false" customHeight="true" outlineLevel="0" collapsed="false">
      <c r="A931" s="83"/>
      <c r="B931" s="84"/>
      <c r="C931" s="85"/>
      <c r="D931" s="86"/>
      <c r="E931" s="15"/>
      <c r="F931" s="15"/>
      <c r="G931" s="15"/>
      <c r="H931" s="15"/>
      <c r="I931" s="15"/>
      <c r="J931" s="15"/>
      <c r="K931" s="15"/>
      <c r="L931" s="15"/>
      <c r="M931" s="15"/>
      <c r="N931" s="87"/>
      <c r="O931" s="87"/>
      <c r="P931" s="87"/>
      <c r="Q931" s="88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15"/>
      <c r="AW931" s="15"/>
      <c r="AX931" s="15"/>
      <c r="AY931" s="15"/>
      <c r="AZ931" s="15"/>
      <c r="BA931" s="15"/>
      <c r="BB931" s="15"/>
    </row>
    <row r="932" customFormat="false" ht="15.75" hidden="false" customHeight="true" outlineLevel="0" collapsed="false">
      <c r="A932" s="83"/>
      <c r="B932" s="84"/>
      <c r="C932" s="85"/>
      <c r="D932" s="86"/>
      <c r="E932" s="15"/>
      <c r="F932" s="15"/>
      <c r="G932" s="15"/>
      <c r="H932" s="15"/>
      <c r="I932" s="15"/>
      <c r="J932" s="15"/>
      <c r="K932" s="15"/>
      <c r="L932" s="15"/>
      <c r="M932" s="15"/>
      <c r="N932" s="87"/>
      <c r="O932" s="87"/>
      <c r="P932" s="87"/>
      <c r="Q932" s="88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  <c r="AR932" s="15"/>
      <c r="AS932" s="15"/>
      <c r="AT932" s="15"/>
      <c r="AU932" s="15"/>
      <c r="AV932" s="15"/>
      <c r="AW932" s="15"/>
      <c r="AX932" s="15"/>
      <c r="AY932" s="15"/>
      <c r="AZ932" s="15"/>
      <c r="BA932" s="15"/>
      <c r="BB932" s="15"/>
    </row>
    <row r="933" customFormat="false" ht="15.75" hidden="false" customHeight="true" outlineLevel="0" collapsed="false">
      <c r="A933" s="83"/>
      <c r="B933" s="84"/>
      <c r="C933" s="85"/>
      <c r="D933" s="86"/>
      <c r="E933" s="15"/>
      <c r="F933" s="15"/>
      <c r="G933" s="15"/>
      <c r="H933" s="15"/>
      <c r="I933" s="15"/>
      <c r="J933" s="15"/>
      <c r="K933" s="15"/>
      <c r="L933" s="15"/>
      <c r="M933" s="15"/>
      <c r="N933" s="87"/>
      <c r="O933" s="87"/>
      <c r="P933" s="87"/>
      <c r="Q933" s="88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  <c r="AR933" s="15"/>
      <c r="AS933" s="15"/>
      <c r="AT933" s="15"/>
      <c r="AU933" s="15"/>
      <c r="AV933" s="15"/>
      <c r="AW933" s="15"/>
      <c r="AX933" s="15"/>
      <c r="AY933" s="15"/>
      <c r="AZ933" s="15"/>
      <c r="BA933" s="15"/>
      <c r="BB933" s="15"/>
    </row>
    <row r="934" customFormat="false" ht="15.75" hidden="false" customHeight="true" outlineLevel="0" collapsed="false">
      <c r="A934" s="83"/>
      <c r="B934" s="84"/>
      <c r="C934" s="85"/>
      <c r="D934" s="86"/>
      <c r="E934" s="15"/>
      <c r="F934" s="15"/>
      <c r="G934" s="15"/>
      <c r="H934" s="15"/>
      <c r="I934" s="15"/>
      <c r="J934" s="15"/>
      <c r="K934" s="15"/>
      <c r="L934" s="15"/>
      <c r="M934" s="15"/>
      <c r="N934" s="87"/>
      <c r="O934" s="87"/>
      <c r="P934" s="87"/>
      <c r="Q934" s="88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  <c r="AU934" s="15"/>
      <c r="AV934" s="15"/>
      <c r="AW934" s="15"/>
      <c r="AX934" s="15"/>
      <c r="AY934" s="15"/>
      <c r="AZ934" s="15"/>
      <c r="BA934" s="15"/>
      <c r="BB934" s="15"/>
    </row>
    <row r="935" customFormat="false" ht="15.75" hidden="false" customHeight="true" outlineLevel="0" collapsed="false">
      <c r="A935" s="83"/>
      <c r="B935" s="84"/>
      <c r="C935" s="85"/>
      <c r="D935" s="86"/>
      <c r="E935" s="15"/>
      <c r="F935" s="15"/>
      <c r="G935" s="15"/>
      <c r="H935" s="15"/>
      <c r="I935" s="15"/>
      <c r="J935" s="15"/>
      <c r="K935" s="15"/>
      <c r="L935" s="15"/>
      <c r="M935" s="15"/>
      <c r="N935" s="87"/>
      <c r="O935" s="87"/>
      <c r="P935" s="87"/>
      <c r="Q935" s="88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  <c r="AR935" s="15"/>
      <c r="AS935" s="15"/>
      <c r="AT935" s="15"/>
      <c r="AU935" s="15"/>
      <c r="AV935" s="15"/>
      <c r="AW935" s="15"/>
      <c r="AX935" s="15"/>
      <c r="AY935" s="15"/>
      <c r="AZ935" s="15"/>
      <c r="BA935" s="15"/>
      <c r="BB935" s="15"/>
    </row>
    <row r="936" customFormat="false" ht="15.75" hidden="false" customHeight="true" outlineLevel="0" collapsed="false">
      <c r="A936" s="83"/>
      <c r="B936" s="84"/>
      <c r="C936" s="85"/>
      <c r="D936" s="86"/>
      <c r="E936" s="15"/>
      <c r="F936" s="15"/>
      <c r="G936" s="15"/>
      <c r="H936" s="15"/>
      <c r="I936" s="15"/>
      <c r="J936" s="15"/>
      <c r="K936" s="15"/>
      <c r="L936" s="15"/>
      <c r="M936" s="15"/>
      <c r="N936" s="87"/>
      <c r="O936" s="87"/>
      <c r="P936" s="87"/>
      <c r="Q936" s="88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  <c r="AR936" s="15"/>
      <c r="AS936" s="15"/>
      <c r="AT936" s="15"/>
      <c r="AU936" s="15"/>
      <c r="AV936" s="15"/>
      <c r="AW936" s="15"/>
      <c r="AX936" s="15"/>
      <c r="AY936" s="15"/>
      <c r="AZ936" s="15"/>
      <c r="BA936" s="15"/>
      <c r="BB936" s="15"/>
    </row>
    <row r="937" customFormat="false" ht="15.75" hidden="false" customHeight="true" outlineLevel="0" collapsed="false">
      <c r="A937" s="83"/>
      <c r="B937" s="84"/>
      <c r="C937" s="85"/>
      <c r="D937" s="86"/>
      <c r="E937" s="15"/>
      <c r="F937" s="15"/>
      <c r="G937" s="15"/>
      <c r="H937" s="15"/>
      <c r="I937" s="15"/>
      <c r="J937" s="15"/>
      <c r="K937" s="15"/>
      <c r="L937" s="15"/>
      <c r="M937" s="15"/>
      <c r="N937" s="87"/>
      <c r="O937" s="87"/>
      <c r="P937" s="87"/>
      <c r="Q937" s="88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  <c r="AN937" s="15"/>
      <c r="AO937" s="15"/>
      <c r="AP937" s="15"/>
      <c r="AQ937" s="15"/>
      <c r="AR937" s="15"/>
      <c r="AS937" s="15"/>
      <c r="AT937" s="15"/>
      <c r="AU937" s="15"/>
      <c r="AV937" s="15"/>
      <c r="AW937" s="15"/>
      <c r="AX937" s="15"/>
      <c r="AY937" s="15"/>
      <c r="AZ937" s="15"/>
      <c r="BA937" s="15"/>
      <c r="BB937" s="15"/>
    </row>
    <row r="938" customFormat="false" ht="15.75" hidden="false" customHeight="true" outlineLevel="0" collapsed="false">
      <c r="A938" s="83"/>
      <c r="B938" s="84"/>
      <c r="C938" s="85"/>
      <c r="D938" s="86"/>
      <c r="E938" s="15"/>
      <c r="F938" s="15"/>
      <c r="G938" s="15"/>
      <c r="H938" s="15"/>
      <c r="I938" s="15"/>
      <c r="J938" s="15"/>
      <c r="K938" s="15"/>
      <c r="L938" s="15"/>
      <c r="M938" s="15"/>
      <c r="N938" s="87"/>
      <c r="O938" s="87"/>
      <c r="P938" s="87"/>
      <c r="Q938" s="88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  <c r="AQ938" s="15"/>
      <c r="AR938" s="15"/>
      <c r="AS938" s="15"/>
      <c r="AT938" s="15"/>
      <c r="AU938" s="15"/>
      <c r="AV938" s="15"/>
      <c r="AW938" s="15"/>
      <c r="AX938" s="15"/>
      <c r="AY938" s="15"/>
      <c r="AZ938" s="15"/>
      <c r="BA938" s="15"/>
      <c r="BB938" s="15"/>
    </row>
    <row r="939" customFormat="false" ht="15.75" hidden="false" customHeight="true" outlineLevel="0" collapsed="false">
      <c r="A939" s="83"/>
      <c r="B939" s="84"/>
      <c r="C939" s="85"/>
      <c r="D939" s="86"/>
      <c r="E939" s="15"/>
      <c r="F939" s="15"/>
      <c r="G939" s="15"/>
      <c r="H939" s="15"/>
      <c r="I939" s="15"/>
      <c r="J939" s="15"/>
      <c r="K939" s="15"/>
      <c r="L939" s="15"/>
      <c r="M939" s="15"/>
      <c r="N939" s="87"/>
      <c r="O939" s="87"/>
      <c r="P939" s="87"/>
      <c r="Q939" s="88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  <c r="AU939" s="15"/>
      <c r="AV939" s="15"/>
      <c r="AW939" s="15"/>
      <c r="AX939" s="15"/>
      <c r="AY939" s="15"/>
      <c r="AZ939" s="15"/>
      <c r="BA939" s="15"/>
      <c r="BB939" s="15"/>
    </row>
    <row r="940" customFormat="false" ht="15.75" hidden="false" customHeight="true" outlineLevel="0" collapsed="false">
      <c r="A940" s="83"/>
      <c r="B940" s="84"/>
      <c r="C940" s="85"/>
      <c r="D940" s="86"/>
      <c r="E940" s="15"/>
      <c r="F940" s="15"/>
      <c r="G940" s="15"/>
      <c r="H940" s="15"/>
      <c r="I940" s="15"/>
      <c r="J940" s="15"/>
      <c r="K940" s="15"/>
      <c r="L940" s="15"/>
      <c r="M940" s="15"/>
      <c r="N940" s="87"/>
      <c r="O940" s="87"/>
      <c r="P940" s="87"/>
      <c r="Q940" s="88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15"/>
      <c r="AW940" s="15"/>
      <c r="AX940" s="15"/>
      <c r="AY940" s="15"/>
      <c r="AZ940" s="15"/>
      <c r="BA940" s="15"/>
      <c r="BB940" s="15"/>
    </row>
    <row r="941" customFormat="false" ht="15.75" hidden="false" customHeight="true" outlineLevel="0" collapsed="false">
      <c r="A941" s="83"/>
      <c r="B941" s="84"/>
      <c r="C941" s="85"/>
      <c r="D941" s="86"/>
      <c r="E941" s="15"/>
      <c r="F941" s="15"/>
      <c r="G941" s="15"/>
      <c r="H941" s="15"/>
      <c r="I941" s="15"/>
      <c r="J941" s="15"/>
      <c r="K941" s="15"/>
      <c r="L941" s="15"/>
      <c r="M941" s="15"/>
      <c r="N941" s="87"/>
      <c r="O941" s="87"/>
      <c r="P941" s="87"/>
      <c r="Q941" s="88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  <c r="AS941" s="15"/>
      <c r="AT941" s="15"/>
      <c r="AU941" s="15"/>
      <c r="AV941" s="15"/>
      <c r="AW941" s="15"/>
      <c r="AX941" s="15"/>
      <c r="AY941" s="15"/>
      <c r="AZ941" s="15"/>
      <c r="BA941" s="15"/>
      <c r="BB941" s="15"/>
    </row>
    <row r="942" customFormat="false" ht="15.75" hidden="false" customHeight="true" outlineLevel="0" collapsed="false">
      <c r="A942" s="83"/>
      <c r="B942" s="84"/>
      <c r="C942" s="85"/>
      <c r="D942" s="86"/>
      <c r="E942" s="15"/>
      <c r="F942" s="15"/>
      <c r="G942" s="15"/>
      <c r="H942" s="15"/>
      <c r="I942" s="15"/>
      <c r="J942" s="15"/>
      <c r="K942" s="15"/>
      <c r="L942" s="15"/>
      <c r="M942" s="15"/>
      <c r="N942" s="87"/>
      <c r="O942" s="87"/>
      <c r="P942" s="87"/>
      <c r="Q942" s="88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  <c r="AN942" s="15"/>
      <c r="AO942" s="15"/>
      <c r="AP942" s="15"/>
      <c r="AQ942" s="15"/>
      <c r="AR942" s="15"/>
      <c r="AS942" s="15"/>
      <c r="AT942" s="15"/>
      <c r="AU942" s="15"/>
      <c r="AV942" s="15"/>
      <c r="AW942" s="15"/>
      <c r="AX942" s="15"/>
      <c r="AY942" s="15"/>
      <c r="AZ942" s="15"/>
      <c r="BA942" s="15"/>
      <c r="BB942" s="15"/>
    </row>
    <row r="943" customFormat="false" ht="15.75" hidden="false" customHeight="true" outlineLevel="0" collapsed="false">
      <c r="A943" s="83"/>
      <c r="B943" s="84"/>
      <c r="C943" s="85"/>
      <c r="D943" s="86"/>
      <c r="E943" s="15"/>
      <c r="F943" s="15"/>
      <c r="G943" s="15"/>
      <c r="H943" s="15"/>
      <c r="I943" s="15"/>
      <c r="J943" s="15"/>
      <c r="K943" s="15"/>
      <c r="L943" s="15"/>
      <c r="M943" s="15"/>
      <c r="N943" s="87"/>
      <c r="O943" s="87"/>
      <c r="P943" s="87"/>
      <c r="Q943" s="88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  <c r="AQ943" s="15"/>
      <c r="AR943" s="15"/>
      <c r="AS943" s="15"/>
      <c r="AT943" s="15"/>
      <c r="AU943" s="15"/>
      <c r="AV943" s="15"/>
      <c r="AW943" s="15"/>
      <c r="AX943" s="15"/>
      <c r="AY943" s="15"/>
      <c r="AZ943" s="15"/>
      <c r="BA943" s="15"/>
      <c r="BB943" s="15"/>
    </row>
    <row r="944" customFormat="false" ht="15.75" hidden="false" customHeight="true" outlineLevel="0" collapsed="false">
      <c r="A944" s="83"/>
      <c r="B944" s="84"/>
      <c r="C944" s="85"/>
      <c r="D944" s="86"/>
      <c r="E944" s="15"/>
      <c r="F944" s="15"/>
      <c r="G944" s="15"/>
      <c r="H944" s="15"/>
      <c r="I944" s="15"/>
      <c r="J944" s="15"/>
      <c r="K944" s="15"/>
      <c r="L944" s="15"/>
      <c r="M944" s="15"/>
      <c r="N944" s="87"/>
      <c r="O944" s="87"/>
      <c r="P944" s="87"/>
      <c r="Q944" s="88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  <c r="AS944" s="15"/>
      <c r="AT944" s="15"/>
      <c r="AU944" s="15"/>
      <c r="AV944" s="15"/>
      <c r="AW944" s="15"/>
      <c r="AX944" s="15"/>
      <c r="AY944" s="15"/>
      <c r="AZ944" s="15"/>
      <c r="BA944" s="15"/>
      <c r="BB944" s="15"/>
    </row>
    <row r="945" customFormat="false" ht="15.75" hidden="false" customHeight="true" outlineLevel="0" collapsed="false">
      <c r="A945" s="83"/>
      <c r="B945" s="84"/>
      <c r="C945" s="85"/>
      <c r="D945" s="86"/>
      <c r="E945" s="15"/>
      <c r="F945" s="15"/>
      <c r="G945" s="15"/>
      <c r="H945" s="15"/>
      <c r="I945" s="15"/>
      <c r="J945" s="15"/>
      <c r="K945" s="15"/>
      <c r="L945" s="15"/>
      <c r="M945" s="15"/>
      <c r="N945" s="87"/>
      <c r="O945" s="87"/>
      <c r="P945" s="87"/>
      <c r="Q945" s="88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/>
      <c r="AO945" s="15"/>
      <c r="AP945" s="15"/>
      <c r="AQ945" s="15"/>
      <c r="AR945" s="15"/>
      <c r="AS945" s="15"/>
      <c r="AT945" s="15"/>
      <c r="AU945" s="15"/>
      <c r="AV945" s="15"/>
      <c r="AW945" s="15"/>
      <c r="AX945" s="15"/>
      <c r="AY945" s="15"/>
      <c r="AZ945" s="15"/>
      <c r="BA945" s="15"/>
      <c r="BB945" s="15"/>
    </row>
    <row r="946" customFormat="false" ht="15.75" hidden="false" customHeight="true" outlineLevel="0" collapsed="false">
      <c r="A946" s="83"/>
      <c r="B946" s="84"/>
      <c r="C946" s="85"/>
      <c r="D946" s="86"/>
      <c r="E946" s="15"/>
      <c r="F946" s="15"/>
      <c r="G946" s="15"/>
      <c r="H946" s="15"/>
      <c r="I946" s="15"/>
      <c r="J946" s="15"/>
      <c r="K946" s="15"/>
      <c r="L946" s="15"/>
      <c r="M946" s="15"/>
      <c r="N946" s="87"/>
      <c r="O946" s="87"/>
      <c r="P946" s="87"/>
      <c r="Q946" s="88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  <c r="AQ946" s="15"/>
      <c r="AR946" s="15"/>
      <c r="AS946" s="15"/>
      <c r="AT946" s="15"/>
      <c r="AU946" s="15"/>
      <c r="AV946" s="15"/>
      <c r="AW946" s="15"/>
      <c r="AX946" s="15"/>
      <c r="AY946" s="15"/>
      <c r="AZ946" s="15"/>
      <c r="BA946" s="15"/>
      <c r="BB946" s="15"/>
    </row>
    <row r="947" customFormat="false" ht="15.75" hidden="false" customHeight="true" outlineLevel="0" collapsed="false">
      <c r="A947" s="83"/>
      <c r="B947" s="84"/>
      <c r="C947" s="85"/>
      <c r="D947" s="86"/>
      <c r="E947" s="15"/>
      <c r="F947" s="15"/>
      <c r="G947" s="15"/>
      <c r="H947" s="15"/>
      <c r="I947" s="15"/>
      <c r="J947" s="15"/>
      <c r="K947" s="15"/>
      <c r="L947" s="15"/>
      <c r="M947" s="15"/>
      <c r="N947" s="87"/>
      <c r="O947" s="87"/>
      <c r="P947" s="87"/>
      <c r="Q947" s="88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  <c r="AS947" s="15"/>
      <c r="AT947" s="15"/>
      <c r="AU947" s="15"/>
      <c r="AV947" s="15"/>
      <c r="AW947" s="15"/>
      <c r="AX947" s="15"/>
      <c r="AY947" s="15"/>
      <c r="AZ947" s="15"/>
      <c r="BA947" s="15"/>
      <c r="BB947" s="15"/>
    </row>
    <row r="948" customFormat="false" ht="15.75" hidden="false" customHeight="true" outlineLevel="0" collapsed="false">
      <c r="A948" s="83"/>
      <c r="B948" s="84"/>
      <c r="C948" s="85"/>
      <c r="D948" s="86"/>
      <c r="E948" s="15"/>
      <c r="F948" s="15"/>
      <c r="G948" s="15"/>
      <c r="H948" s="15"/>
      <c r="I948" s="15"/>
      <c r="J948" s="15"/>
      <c r="K948" s="15"/>
      <c r="L948" s="15"/>
      <c r="M948" s="15"/>
      <c r="N948" s="87"/>
      <c r="O948" s="87"/>
      <c r="P948" s="87"/>
      <c r="Q948" s="88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  <c r="AR948" s="15"/>
      <c r="AS948" s="15"/>
      <c r="AT948" s="15"/>
      <c r="AU948" s="15"/>
      <c r="AV948" s="15"/>
      <c r="AW948" s="15"/>
      <c r="AX948" s="15"/>
      <c r="AY948" s="15"/>
      <c r="AZ948" s="15"/>
      <c r="BA948" s="15"/>
      <c r="BB948" s="15"/>
    </row>
    <row r="949" customFormat="false" ht="15.75" hidden="false" customHeight="true" outlineLevel="0" collapsed="false">
      <c r="A949" s="83"/>
      <c r="B949" s="84"/>
      <c r="C949" s="85"/>
      <c r="D949" s="86"/>
      <c r="E949" s="15"/>
      <c r="F949" s="15"/>
      <c r="G949" s="15"/>
      <c r="H949" s="15"/>
      <c r="I949" s="15"/>
      <c r="J949" s="15"/>
      <c r="K949" s="15"/>
      <c r="L949" s="15"/>
      <c r="M949" s="15"/>
      <c r="N949" s="87"/>
      <c r="O949" s="87"/>
      <c r="P949" s="87"/>
      <c r="Q949" s="88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  <c r="AS949" s="15"/>
      <c r="AT949" s="15"/>
      <c r="AU949" s="15"/>
      <c r="AV949" s="15"/>
      <c r="AW949" s="15"/>
      <c r="AX949" s="15"/>
      <c r="AY949" s="15"/>
      <c r="AZ949" s="15"/>
      <c r="BA949" s="15"/>
      <c r="BB949" s="15"/>
    </row>
    <row r="950" customFormat="false" ht="15.75" hidden="false" customHeight="true" outlineLevel="0" collapsed="false">
      <c r="A950" s="83"/>
      <c r="B950" s="84"/>
      <c r="C950" s="85"/>
      <c r="D950" s="86"/>
      <c r="E950" s="15"/>
      <c r="F950" s="15"/>
      <c r="G950" s="15"/>
      <c r="H950" s="15"/>
      <c r="I950" s="15"/>
      <c r="J950" s="15"/>
      <c r="K950" s="15"/>
      <c r="L950" s="15"/>
      <c r="M950" s="15"/>
      <c r="N950" s="87"/>
      <c r="O950" s="87"/>
      <c r="P950" s="87"/>
      <c r="Q950" s="88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  <c r="AS950" s="15"/>
      <c r="AT950" s="15"/>
      <c r="AU950" s="15"/>
      <c r="AV950" s="15"/>
      <c r="AW950" s="15"/>
      <c r="AX950" s="15"/>
      <c r="AY950" s="15"/>
      <c r="AZ950" s="15"/>
      <c r="BA950" s="15"/>
      <c r="BB950" s="15"/>
    </row>
    <row r="951" customFormat="false" ht="15.75" hidden="false" customHeight="true" outlineLevel="0" collapsed="false">
      <c r="A951" s="83"/>
      <c r="B951" s="84"/>
      <c r="C951" s="85"/>
      <c r="D951" s="86"/>
      <c r="E951" s="15"/>
      <c r="F951" s="15"/>
      <c r="G951" s="15"/>
      <c r="H951" s="15"/>
      <c r="I951" s="15"/>
      <c r="J951" s="15"/>
      <c r="K951" s="15"/>
      <c r="L951" s="15"/>
      <c r="M951" s="15"/>
      <c r="N951" s="87"/>
      <c r="O951" s="87"/>
      <c r="P951" s="87"/>
      <c r="Q951" s="88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  <c r="AS951" s="15"/>
      <c r="AT951" s="15"/>
      <c r="AU951" s="15"/>
      <c r="AV951" s="15"/>
      <c r="AW951" s="15"/>
      <c r="AX951" s="15"/>
      <c r="AY951" s="15"/>
      <c r="AZ951" s="15"/>
      <c r="BA951" s="15"/>
      <c r="BB951" s="15"/>
    </row>
    <row r="952" customFormat="false" ht="15.75" hidden="false" customHeight="true" outlineLevel="0" collapsed="false">
      <c r="A952" s="83"/>
      <c r="B952" s="84"/>
      <c r="C952" s="85"/>
      <c r="D952" s="86"/>
      <c r="E952" s="15"/>
      <c r="F952" s="15"/>
      <c r="G952" s="15"/>
      <c r="H952" s="15"/>
      <c r="I952" s="15"/>
      <c r="J952" s="15"/>
      <c r="K952" s="15"/>
      <c r="L952" s="15"/>
      <c r="M952" s="15"/>
      <c r="N952" s="87"/>
      <c r="O952" s="87"/>
      <c r="P952" s="87"/>
      <c r="Q952" s="88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  <c r="AS952" s="15"/>
      <c r="AT952" s="15"/>
      <c r="AU952" s="15"/>
      <c r="AV952" s="15"/>
      <c r="AW952" s="15"/>
      <c r="AX952" s="15"/>
      <c r="AY952" s="15"/>
      <c r="AZ952" s="15"/>
      <c r="BA952" s="15"/>
      <c r="BB952" s="15"/>
    </row>
    <row r="953" customFormat="false" ht="15.75" hidden="false" customHeight="true" outlineLevel="0" collapsed="false">
      <c r="A953" s="83"/>
      <c r="B953" s="84"/>
      <c r="C953" s="85"/>
      <c r="D953" s="86"/>
      <c r="E953" s="15"/>
      <c r="F953" s="15"/>
      <c r="G953" s="15"/>
      <c r="H953" s="15"/>
      <c r="I953" s="15"/>
      <c r="J953" s="15"/>
      <c r="K953" s="15"/>
      <c r="L953" s="15"/>
      <c r="M953" s="15"/>
      <c r="N953" s="87"/>
      <c r="O953" s="87"/>
      <c r="P953" s="87"/>
      <c r="Q953" s="88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  <c r="AS953" s="15"/>
      <c r="AT953" s="15"/>
      <c r="AU953" s="15"/>
      <c r="AV953" s="15"/>
      <c r="AW953" s="15"/>
      <c r="AX953" s="15"/>
      <c r="AY953" s="15"/>
      <c r="AZ953" s="15"/>
      <c r="BA953" s="15"/>
      <c r="BB953" s="15"/>
    </row>
    <row r="954" customFormat="false" ht="15.75" hidden="false" customHeight="true" outlineLevel="0" collapsed="false">
      <c r="A954" s="83"/>
      <c r="B954" s="84"/>
      <c r="C954" s="85"/>
      <c r="D954" s="86"/>
      <c r="E954" s="15"/>
      <c r="F954" s="15"/>
      <c r="G954" s="15"/>
      <c r="H954" s="15"/>
      <c r="I954" s="15"/>
      <c r="J954" s="15"/>
      <c r="K954" s="15"/>
      <c r="L954" s="15"/>
      <c r="M954" s="15"/>
      <c r="N954" s="87"/>
      <c r="O954" s="87"/>
      <c r="P954" s="87"/>
      <c r="Q954" s="88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  <c r="AS954" s="15"/>
      <c r="AT954" s="15"/>
      <c r="AU954" s="15"/>
      <c r="AV954" s="15"/>
      <c r="AW954" s="15"/>
      <c r="AX954" s="15"/>
      <c r="AY954" s="15"/>
      <c r="AZ954" s="15"/>
      <c r="BA954" s="15"/>
      <c r="BB954" s="15"/>
    </row>
    <row r="955" customFormat="false" ht="15.75" hidden="false" customHeight="true" outlineLevel="0" collapsed="false">
      <c r="A955" s="83"/>
      <c r="B955" s="84"/>
      <c r="C955" s="85"/>
      <c r="D955" s="86"/>
      <c r="E955" s="15"/>
      <c r="F955" s="15"/>
      <c r="G955" s="15"/>
      <c r="H955" s="15"/>
      <c r="I955" s="15"/>
      <c r="J955" s="15"/>
      <c r="K955" s="15"/>
      <c r="L955" s="15"/>
      <c r="M955" s="15"/>
      <c r="N955" s="87"/>
      <c r="O955" s="87"/>
      <c r="P955" s="87"/>
      <c r="Q955" s="88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  <c r="AS955" s="15"/>
      <c r="AT955" s="15"/>
      <c r="AU955" s="15"/>
      <c r="AV955" s="15"/>
      <c r="AW955" s="15"/>
      <c r="AX955" s="15"/>
      <c r="AY955" s="15"/>
      <c r="AZ955" s="15"/>
      <c r="BA955" s="15"/>
      <c r="BB955" s="15"/>
    </row>
    <row r="956" customFormat="false" ht="15.75" hidden="false" customHeight="true" outlineLevel="0" collapsed="false">
      <c r="A956" s="83"/>
      <c r="B956" s="84"/>
      <c r="C956" s="85"/>
      <c r="D956" s="86"/>
      <c r="E956" s="15"/>
      <c r="F956" s="15"/>
      <c r="G956" s="15"/>
      <c r="H956" s="15"/>
      <c r="I956" s="15"/>
      <c r="J956" s="15"/>
      <c r="K956" s="15"/>
      <c r="L956" s="15"/>
      <c r="M956" s="15"/>
      <c r="N956" s="87"/>
      <c r="O956" s="87"/>
      <c r="P956" s="87"/>
      <c r="Q956" s="88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  <c r="AS956" s="15"/>
      <c r="AT956" s="15"/>
      <c r="AU956" s="15"/>
      <c r="AV956" s="15"/>
      <c r="AW956" s="15"/>
      <c r="AX956" s="15"/>
      <c r="AY956" s="15"/>
      <c r="AZ956" s="15"/>
      <c r="BA956" s="15"/>
      <c r="BB956" s="15"/>
    </row>
    <row r="957" customFormat="false" ht="15.75" hidden="false" customHeight="true" outlineLevel="0" collapsed="false">
      <c r="A957" s="83"/>
      <c r="B957" s="84"/>
      <c r="C957" s="85"/>
      <c r="D957" s="86"/>
      <c r="E957" s="15"/>
      <c r="F957" s="15"/>
      <c r="G957" s="15"/>
      <c r="H957" s="15"/>
      <c r="I957" s="15"/>
      <c r="J957" s="15"/>
      <c r="K957" s="15"/>
      <c r="L957" s="15"/>
      <c r="M957" s="15"/>
      <c r="N957" s="87"/>
      <c r="O957" s="87"/>
      <c r="P957" s="87"/>
      <c r="Q957" s="88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  <c r="AU957" s="15"/>
      <c r="AV957" s="15"/>
      <c r="AW957" s="15"/>
      <c r="AX957" s="15"/>
      <c r="AY957" s="15"/>
      <c r="AZ957" s="15"/>
      <c r="BA957" s="15"/>
      <c r="BB957" s="15"/>
    </row>
    <row r="958" customFormat="false" ht="15.75" hidden="false" customHeight="true" outlineLevel="0" collapsed="false">
      <c r="A958" s="83"/>
      <c r="B958" s="84"/>
      <c r="C958" s="85"/>
      <c r="D958" s="86"/>
      <c r="E958" s="15"/>
      <c r="F958" s="15"/>
      <c r="G958" s="15"/>
      <c r="H958" s="15"/>
      <c r="I958" s="15"/>
      <c r="J958" s="15"/>
      <c r="K958" s="15"/>
      <c r="L958" s="15"/>
      <c r="M958" s="15"/>
      <c r="N958" s="87"/>
      <c r="O958" s="87"/>
      <c r="P958" s="87"/>
      <c r="Q958" s="88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  <c r="AS958" s="15"/>
      <c r="AT958" s="15"/>
      <c r="AU958" s="15"/>
      <c r="AV958" s="15"/>
      <c r="AW958" s="15"/>
      <c r="AX958" s="15"/>
      <c r="AY958" s="15"/>
      <c r="AZ958" s="15"/>
      <c r="BA958" s="15"/>
      <c r="BB958" s="15"/>
    </row>
    <row r="959" customFormat="false" ht="15.75" hidden="false" customHeight="true" outlineLevel="0" collapsed="false">
      <c r="A959" s="83"/>
      <c r="B959" s="84"/>
      <c r="C959" s="85"/>
      <c r="D959" s="86"/>
      <c r="E959" s="15"/>
      <c r="F959" s="15"/>
      <c r="G959" s="15"/>
      <c r="H959" s="15"/>
      <c r="I959" s="15"/>
      <c r="J959" s="15"/>
      <c r="K959" s="15"/>
      <c r="L959" s="15"/>
      <c r="M959" s="15"/>
      <c r="N959" s="87"/>
      <c r="O959" s="87"/>
      <c r="P959" s="87"/>
      <c r="Q959" s="88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  <c r="AW959" s="15"/>
      <c r="AX959" s="15"/>
      <c r="AY959" s="15"/>
      <c r="AZ959" s="15"/>
      <c r="BA959" s="15"/>
      <c r="BB959" s="15"/>
    </row>
    <row r="960" customFormat="false" ht="15.75" hidden="false" customHeight="true" outlineLevel="0" collapsed="false">
      <c r="A960" s="83"/>
      <c r="B960" s="84"/>
      <c r="C960" s="85"/>
      <c r="D960" s="86"/>
      <c r="E960" s="15"/>
      <c r="F960" s="15"/>
      <c r="G960" s="15"/>
      <c r="H960" s="15"/>
      <c r="I960" s="15"/>
      <c r="J960" s="15"/>
      <c r="K960" s="15"/>
      <c r="L960" s="15"/>
      <c r="M960" s="15"/>
      <c r="N960" s="87"/>
      <c r="O960" s="87"/>
      <c r="P960" s="87"/>
      <c r="Q960" s="88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  <c r="AQ960" s="15"/>
      <c r="AR960" s="15"/>
      <c r="AS960" s="15"/>
      <c r="AT960" s="15"/>
      <c r="AU960" s="15"/>
      <c r="AV960" s="15"/>
      <c r="AW960" s="15"/>
      <c r="AX960" s="15"/>
      <c r="AY960" s="15"/>
      <c r="AZ960" s="15"/>
      <c r="BA960" s="15"/>
      <c r="BB960" s="15"/>
    </row>
    <row r="961" customFormat="false" ht="15.75" hidden="false" customHeight="true" outlineLevel="0" collapsed="false">
      <c r="A961" s="83"/>
      <c r="B961" s="84"/>
      <c r="C961" s="85"/>
      <c r="D961" s="86"/>
      <c r="E961" s="15"/>
      <c r="F961" s="15"/>
      <c r="G961" s="15"/>
      <c r="H961" s="15"/>
      <c r="I961" s="15"/>
      <c r="J961" s="15"/>
      <c r="K961" s="15"/>
      <c r="L961" s="15"/>
      <c r="M961" s="15"/>
      <c r="N961" s="87"/>
      <c r="O961" s="87"/>
      <c r="P961" s="87"/>
      <c r="Q961" s="88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15"/>
      <c r="AQ961" s="15"/>
      <c r="AR961" s="15"/>
      <c r="AS961" s="15"/>
      <c r="AT961" s="15"/>
      <c r="AU961" s="15"/>
      <c r="AV961" s="15"/>
      <c r="AW961" s="15"/>
      <c r="AX961" s="15"/>
      <c r="AY961" s="15"/>
      <c r="AZ961" s="15"/>
      <c r="BA961" s="15"/>
      <c r="BB961" s="15"/>
    </row>
    <row r="962" customFormat="false" ht="15.75" hidden="false" customHeight="true" outlineLevel="0" collapsed="false">
      <c r="A962" s="83"/>
      <c r="B962" s="84"/>
      <c r="C962" s="85"/>
      <c r="D962" s="86"/>
      <c r="E962" s="15"/>
      <c r="F962" s="15"/>
      <c r="G962" s="15"/>
      <c r="H962" s="15"/>
      <c r="I962" s="15"/>
      <c r="J962" s="15"/>
      <c r="K962" s="15"/>
      <c r="L962" s="15"/>
      <c r="M962" s="15"/>
      <c r="N962" s="87"/>
      <c r="O962" s="87"/>
      <c r="P962" s="87"/>
      <c r="Q962" s="88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  <c r="AQ962" s="15"/>
      <c r="AR962" s="15"/>
      <c r="AS962" s="15"/>
      <c r="AT962" s="15"/>
      <c r="AU962" s="15"/>
      <c r="AV962" s="15"/>
      <c r="AW962" s="15"/>
      <c r="AX962" s="15"/>
      <c r="AY962" s="15"/>
      <c r="AZ962" s="15"/>
      <c r="BA962" s="15"/>
      <c r="BB962" s="15"/>
    </row>
    <row r="963" customFormat="false" ht="15.75" hidden="false" customHeight="true" outlineLevel="0" collapsed="false">
      <c r="A963" s="83"/>
      <c r="B963" s="84"/>
      <c r="C963" s="85"/>
      <c r="D963" s="86"/>
      <c r="E963" s="15"/>
      <c r="F963" s="15"/>
      <c r="G963" s="15"/>
      <c r="H963" s="15"/>
      <c r="I963" s="15"/>
      <c r="J963" s="15"/>
      <c r="K963" s="15"/>
      <c r="L963" s="15"/>
      <c r="M963" s="15"/>
      <c r="N963" s="87"/>
      <c r="O963" s="87"/>
      <c r="P963" s="87"/>
      <c r="Q963" s="88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  <c r="AN963" s="15"/>
      <c r="AO963" s="15"/>
      <c r="AP963" s="15"/>
      <c r="AQ963" s="15"/>
      <c r="AR963" s="15"/>
      <c r="AS963" s="15"/>
      <c r="AT963" s="15"/>
      <c r="AU963" s="15"/>
      <c r="AV963" s="15"/>
      <c r="AW963" s="15"/>
      <c r="AX963" s="15"/>
      <c r="AY963" s="15"/>
      <c r="AZ963" s="15"/>
      <c r="BA963" s="15"/>
      <c r="BB963" s="15"/>
    </row>
    <row r="964" customFormat="false" ht="15.75" hidden="false" customHeight="true" outlineLevel="0" collapsed="false">
      <c r="A964" s="83"/>
      <c r="B964" s="84"/>
      <c r="C964" s="85"/>
      <c r="D964" s="86"/>
      <c r="E964" s="15"/>
      <c r="F964" s="15"/>
      <c r="G964" s="15"/>
      <c r="H964" s="15"/>
      <c r="I964" s="15"/>
      <c r="J964" s="15"/>
      <c r="K964" s="15"/>
      <c r="L964" s="15"/>
      <c r="M964" s="15"/>
      <c r="N964" s="87"/>
      <c r="O964" s="87"/>
      <c r="P964" s="87"/>
      <c r="Q964" s="88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A964" s="15"/>
      <c r="BB964" s="15"/>
    </row>
    <row r="965" customFormat="false" ht="15.75" hidden="false" customHeight="true" outlineLevel="0" collapsed="false">
      <c r="A965" s="83"/>
      <c r="B965" s="84"/>
      <c r="C965" s="85"/>
      <c r="D965" s="86"/>
      <c r="E965" s="15"/>
      <c r="F965" s="15"/>
      <c r="G965" s="15"/>
      <c r="H965" s="15"/>
      <c r="I965" s="15"/>
      <c r="J965" s="15"/>
      <c r="K965" s="15"/>
      <c r="L965" s="15"/>
      <c r="M965" s="15"/>
      <c r="N965" s="87"/>
      <c r="O965" s="87"/>
      <c r="P965" s="87"/>
      <c r="Q965" s="88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15"/>
      <c r="AW965" s="15"/>
      <c r="AX965" s="15"/>
      <c r="AY965" s="15"/>
      <c r="AZ965" s="15"/>
      <c r="BA965" s="15"/>
      <c r="BB965" s="15"/>
    </row>
    <row r="966" customFormat="false" ht="15.75" hidden="false" customHeight="true" outlineLevel="0" collapsed="false">
      <c r="A966" s="83"/>
      <c r="B966" s="84"/>
      <c r="C966" s="85"/>
      <c r="D966" s="86"/>
      <c r="E966" s="15"/>
      <c r="F966" s="15"/>
      <c r="G966" s="15"/>
      <c r="H966" s="15"/>
      <c r="I966" s="15"/>
      <c r="J966" s="15"/>
      <c r="K966" s="15"/>
      <c r="L966" s="15"/>
      <c r="M966" s="15"/>
      <c r="N966" s="87"/>
      <c r="O966" s="87"/>
      <c r="P966" s="87"/>
      <c r="Q966" s="88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  <c r="AQ966" s="15"/>
      <c r="AR966" s="15"/>
      <c r="AS966" s="15"/>
      <c r="AT966" s="15"/>
      <c r="AU966" s="15"/>
      <c r="AV966" s="15"/>
      <c r="AW966" s="15"/>
      <c r="AX966" s="15"/>
      <c r="AY966" s="15"/>
      <c r="AZ966" s="15"/>
      <c r="BA966" s="15"/>
      <c r="BB966" s="15"/>
    </row>
    <row r="967" customFormat="false" ht="15.75" hidden="false" customHeight="true" outlineLevel="0" collapsed="false">
      <c r="A967" s="83"/>
      <c r="B967" s="84"/>
      <c r="C967" s="85"/>
      <c r="D967" s="86"/>
      <c r="E967" s="15"/>
      <c r="F967" s="15"/>
      <c r="G967" s="15"/>
      <c r="H967" s="15"/>
      <c r="I967" s="15"/>
      <c r="J967" s="15"/>
      <c r="K967" s="15"/>
      <c r="L967" s="15"/>
      <c r="M967" s="15"/>
      <c r="N967" s="87"/>
      <c r="O967" s="87"/>
      <c r="P967" s="87"/>
      <c r="Q967" s="88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  <c r="AQ967" s="15"/>
      <c r="AR967" s="15"/>
      <c r="AS967" s="15"/>
      <c r="AT967" s="15"/>
      <c r="AU967" s="15"/>
      <c r="AV967" s="15"/>
      <c r="AW967" s="15"/>
      <c r="AX967" s="15"/>
      <c r="AY967" s="15"/>
      <c r="AZ967" s="15"/>
      <c r="BA967" s="15"/>
      <c r="BB967" s="15"/>
    </row>
    <row r="968" customFormat="false" ht="15.75" hidden="false" customHeight="true" outlineLevel="0" collapsed="false">
      <c r="A968" s="83"/>
      <c r="B968" s="84"/>
      <c r="C968" s="85"/>
      <c r="D968" s="86"/>
      <c r="E968" s="15"/>
      <c r="F968" s="15"/>
      <c r="G968" s="15"/>
      <c r="H968" s="15"/>
      <c r="I968" s="15"/>
      <c r="J968" s="15"/>
      <c r="K968" s="15"/>
      <c r="L968" s="15"/>
      <c r="M968" s="15"/>
      <c r="N968" s="87"/>
      <c r="O968" s="87"/>
      <c r="P968" s="87"/>
      <c r="Q968" s="88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  <c r="AQ968" s="15"/>
      <c r="AR968" s="15"/>
      <c r="AS968" s="15"/>
      <c r="AT968" s="15"/>
      <c r="AU968" s="15"/>
      <c r="AV968" s="15"/>
      <c r="AW968" s="15"/>
      <c r="AX968" s="15"/>
      <c r="AY968" s="15"/>
      <c r="AZ968" s="15"/>
      <c r="BA968" s="15"/>
      <c r="BB968" s="15"/>
    </row>
    <row r="969" customFormat="false" ht="15.75" hidden="false" customHeight="true" outlineLevel="0" collapsed="false">
      <c r="A969" s="83"/>
      <c r="B969" s="84"/>
      <c r="C969" s="85"/>
      <c r="D969" s="86"/>
      <c r="E969" s="15"/>
      <c r="F969" s="15"/>
      <c r="G969" s="15"/>
      <c r="H969" s="15"/>
      <c r="I969" s="15"/>
      <c r="J969" s="15"/>
      <c r="K969" s="15"/>
      <c r="L969" s="15"/>
      <c r="M969" s="15"/>
      <c r="N969" s="87"/>
      <c r="O969" s="87"/>
      <c r="P969" s="87"/>
      <c r="Q969" s="88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15"/>
      <c r="AW969" s="15"/>
      <c r="AX969" s="15"/>
      <c r="AY969" s="15"/>
      <c r="AZ969" s="15"/>
      <c r="BA969" s="15"/>
      <c r="BB969" s="15"/>
    </row>
    <row r="970" customFormat="false" ht="15.75" hidden="false" customHeight="true" outlineLevel="0" collapsed="false">
      <c r="A970" s="83"/>
      <c r="B970" s="84"/>
      <c r="C970" s="85"/>
      <c r="D970" s="86"/>
      <c r="E970" s="15"/>
      <c r="F970" s="15"/>
      <c r="G970" s="15"/>
      <c r="H970" s="15"/>
      <c r="I970" s="15"/>
      <c r="J970" s="15"/>
      <c r="K970" s="15"/>
      <c r="L970" s="15"/>
      <c r="M970" s="15"/>
      <c r="N970" s="87"/>
      <c r="O970" s="87"/>
      <c r="P970" s="87"/>
      <c r="Q970" s="88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  <c r="AU970" s="15"/>
      <c r="AV970" s="15"/>
      <c r="AW970" s="15"/>
      <c r="AX970" s="15"/>
      <c r="AY970" s="15"/>
      <c r="AZ970" s="15"/>
      <c r="BA970" s="15"/>
      <c r="BB970" s="15"/>
    </row>
    <row r="971" customFormat="false" ht="15.75" hidden="false" customHeight="true" outlineLevel="0" collapsed="false">
      <c r="A971" s="83"/>
      <c r="B971" s="84"/>
      <c r="C971" s="85"/>
      <c r="D971" s="86"/>
      <c r="E971" s="15"/>
      <c r="F971" s="15"/>
      <c r="G971" s="15"/>
      <c r="H971" s="15"/>
      <c r="I971" s="15"/>
      <c r="J971" s="15"/>
      <c r="K971" s="15"/>
      <c r="L971" s="15"/>
      <c r="M971" s="15"/>
      <c r="N971" s="87"/>
      <c r="O971" s="87"/>
      <c r="P971" s="87"/>
      <c r="Q971" s="88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  <c r="AU971" s="15"/>
      <c r="AV971" s="15"/>
      <c r="AW971" s="15"/>
      <c r="AX971" s="15"/>
      <c r="AY971" s="15"/>
      <c r="AZ971" s="15"/>
      <c r="BA971" s="15"/>
      <c r="BB971" s="15"/>
    </row>
    <row r="972" customFormat="false" ht="15.75" hidden="false" customHeight="true" outlineLevel="0" collapsed="false">
      <c r="A972" s="83"/>
      <c r="B972" s="84"/>
      <c r="C972" s="85"/>
      <c r="D972" s="86"/>
      <c r="E972" s="15"/>
      <c r="F972" s="15"/>
      <c r="G972" s="15"/>
      <c r="H972" s="15"/>
      <c r="I972" s="15"/>
      <c r="J972" s="15"/>
      <c r="K972" s="15"/>
      <c r="L972" s="15"/>
      <c r="M972" s="15"/>
      <c r="N972" s="87"/>
      <c r="O972" s="87"/>
      <c r="P972" s="87"/>
      <c r="Q972" s="88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  <c r="AN972" s="15"/>
      <c r="AO972" s="15"/>
      <c r="AP972" s="15"/>
      <c r="AQ972" s="15"/>
      <c r="AR972" s="15"/>
      <c r="AS972" s="15"/>
      <c r="AT972" s="15"/>
      <c r="AU972" s="15"/>
      <c r="AV972" s="15"/>
      <c r="AW972" s="15"/>
      <c r="AX972" s="15"/>
      <c r="AY972" s="15"/>
      <c r="AZ972" s="15"/>
      <c r="BA972" s="15"/>
      <c r="BB972" s="15"/>
    </row>
    <row r="973" customFormat="false" ht="15.75" hidden="false" customHeight="true" outlineLevel="0" collapsed="false">
      <c r="A973" s="83"/>
      <c r="B973" s="84"/>
      <c r="C973" s="85"/>
      <c r="D973" s="86"/>
      <c r="E973" s="15"/>
      <c r="F973" s="15"/>
      <c r="G973" s="15"/>
      <c r="H973" s="15"/>
      <c r="I973" s="15"/>
      <c r="J973" s="15"/>
      <c r="K973" s="15"/>
      <c r="L973" s="15"/>
      <c r="M973" s="15"/>
      <c r="N973" s="87"/>
      <c r="O973" s="87"/>
      <c r="P973" s="87"/>
      <c r="Q973" s="88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</row>
    <row r="974" customFormat="false" ht="15.75" hidden="false" customHeight="true" outlineLevel="0" collapsed="false">
      <c r="A974" s="83"/>
      <c r="B974" s="84"/>
      <c r="C974" s="85"/>
      <c r="D974" s="86"/>
      <c r="E974" s="15"/>
      <c r="F974" s="15"/>
      <c r="G974" s="15"/>
      <c r="H974" s="15"/>
      <c r="I974" s="15"/>
      <c r="J974" s="15"/>
      <c r="K974" s="15"/>
      <c r="L974" s="15"/>
      <c r="M974" s="15"/>
      <c r="N974" s="87"/>
      <c r="O974" s="87"/>
      <c r="P974" s="87"/>
      <c r="Q974" s="88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  <c r="AW974" s="15"/>
      <c r="AX974" s="15"/>
      <c r="AY974" s="15"/>
      <c r="AZ974" s="15"/>
      <c r="BA974" s="15"/>
      <c r="BB974" s="15"/>
    </row>
    <row r="975" customFormat="false" ht="15.75" hidden="false" customHeight="true" outlineLevel="0" collapsed="false">
      <c r="A975" s="83"/>
      <c r="B975" s="84"/>
      <c r="C975" s="85"/>
      <c r="D975" s="86"/>
      <c r="E975" s="15"/>
      <c r="F975" s="15"/>
      <c r="G975" s="15"/>
      <c r="H975" s="15"/>
      <c r="I975" s="15"/>
      <c r="J975" s="15"/>
      <c r="K975" s="15"/>
      <c r="L975" s="15"/>
      <c r="M975" s="15"/>
      <c r="N975" s="87"/>
      <c r="O975" s="87"/>
      <c r="P975" s="87"/>
      <c r="Q975" s="88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  <c r="AQ975" s="15"/>
      <c r="AR975" s="15"/>
      <c r="AS975" s="15"/>
      <c r="AT975" s="15"/>
      <c r="AU975" s="15"/>
      <c r="AV975" s="15"/>
      <c r="AW975" s="15"/>
      <c r="AX975" s="15"/>
      <c r="AY975" s="15"/>
      <c r="AZ975" s="15"/>
      <c r="BA975" s="15"/>
      <c r="BB975" s="15"/>
    </row>
    <row r="976" customFormat="false" ht="15.75" hidden="false" customHeight="true" outlineLevel="0" collapsed="false">
      <c r="A976" s="83"/>
      <c r="B976" s="84"/>
      <c r="C976" s="85"/>
      <c r="D976" s="86"/>
      <c r="E976" s="15"/>
      <c r="F976" s="15"/>
      <c r="G976" s="15"/>
      <c r="H976" s="15"/>
      <c r="I976" s="15"/>
      <c r="J976" s="15"/>
      <c r="K976" s="15"/>
      <c r="L976" s="15"/>
      <c r="M976" s="15"/>
      <c r="N976" s="87"/>
      <c r="O976" s="87"/>
      <c r="P976" s="87"/>
      <c r="Q976" s="88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  <c r="AQ976" s="15"/>
      <c r="AR976" s="15"/>
      <c r="AS976" s="15"/>
      <c r="AT976" s="15"/>
      <c r="AU976" s="15"/>
      <c r="AV976" s="15"/>
      <c r="AW976" s="15"/>
      <c r="AX976" s="15"/>
      <c r="AY976" s="15"/>
      <c r="AZ976" s="15"/>
      <c r="BA976" s="15"/>
      <c r="BB976" s="15"/>
    </row>
    <row r="977" customFormat="false" ht="15.75" hidden="false" customHeight="true" outlineLevel="0" collapsed="false">
      <c r="A977" s="83"/>
      <c r="B977" s="84"/>
      <c r="C977" s="85"/>
      <c r="D977" s="86"/>
      <c r="E977" s="15"/>
      <c r="F977" s="15"/>
      <c r="G977" s="15"/>
      <c r="H977" s="15"/>
      <c r="I977" s="15"/>
      <c r="J977" s="15"/>
      <c r="K977" s="15"/>
      <c r="L977" s="15"/>
      <c r="M977" s="15"/>
      <c r="N977" s="87"/>
      <c r="O977" s="87"/>
      <c r="P977" s="87"/>
      <c r="Q977" s="88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  <c r="AQ977" s="15"/>
      <c r="AR977" s="15"/>
      <c r="AS977" s="15"/>
      <c r="AT977" s="15"/>
      <c r="AU977" s="15"/>
      <c r="AV977" s="15"/>
      <c r="AW977" s="15"/>
      <c r="AX977" s="15"/>
      <c r="AY977" s="15"/>
      <c r="AZ977" s="15"/>
      <c r="BA977" s="15"/>
      <c r="BB977" s="15"/>
    </row>
    <row r="978" customFormat="false" ht="15.75" hidden="false" customHeight="true" outlineLevel="0" collapsed="false">
      <c r="A978" s="83"/>
      <c r="B978" s="84"/>
      <c r="C978" s="85"/>
      <c r="D978" s="86"/>
      <c r="E978" s="15"/>
      <c r="F978" s="15"/>
      <c r="G978" s="15"/>
      <c r="H978" s="15"/>
      <c r="I978" s="15"/>
      <c r="J978" s="15"/>
      <c r="K978" s="15"/>
      <c r="L978" s="15"/>
      <c r="M978" s="15"/>
      <c r="N978" s="87"/>
      <c r="O978" s="87"/>
      <c r="P978" s="87"/>
      <c r="Q978" s="88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  <c r="AS978" s="15"/>
      <c r="AT978" s="15"/>
      <c r="AU978" s="15"/>
      <c r="AV978" s="15"/>
      <c r="AW978" s="15"/>
      <c r="AX978" s="15"/>
      <c r="AY978" s="15"/>
      <c r="AZ978" s="15"/>
      <c r="BA978" s="15"/>
      <c r="BB978" s="15"/>
    </row>
    <row r="979" customFormat="false" ht="15.75" hidden="false" customHeight="true" outlineLevel="0" collapsed="false">
      <c r="A979" s="83"/>
      <c r="B979" s="84"/>
      <c r="C979" s="85"/>
      <c r="D979" s="86"/>
      <c r="E979" s="15"/>
      <c r="F979" s="15"/>
      <c r="G979" s="15"/>
      <c r="H979" s="15"/>
      <c r="I979" s="15"/>
      <c r="J979" s="15"/>
      <c r="K979" s="15"/>
      <c r="L979" s="15"/>
      <c r="M979" s="15"/>
      <c r="N979" s="87"/>
      <c r="O979" s="87"/>
      <c r="P979" s="87"/>
      <c r="Q979" s="88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  <c r="AU979" s="15"/>
      <c r="AV979" s="15"/>
      <c r="AW979" s="15"/>
      <c r="AX979" s="15"/>
      <c r="AY979" s="15"/>
      <c r="AZ979" s="15"/>
      <c r="BA979" s="15"/>
      <c r="BB979" s="15"/>
    </row>
    <row r="980" customFormat="false" ht="15.75" hidden="false" customHeight="true" outlineLevel="0" collapsed="false">
      <c r="A980" s="83"/>
      <c r="B980" s="84"/>
      <c r="C980" s="85"/>
      <c r="D980" s="86"/>
      <c r="E980" s="15"/>
      <c r="F980" s="15"/>
      <c r="G980" s="15"/>
      <c r="H980" s="15"/>
      <c r="I980" s="15"/>
      <c r="J980" s="15"/>
      <c r="K980" s="15"/>
      <c r="L980" s="15"/>
      <c r="M980" s="15"/>
      <c r="N980" s="87"/>
      <c r="O980" s="87"/>
      <c r="P980" s="87"/>
      <c r="Q980" s="88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15"/>
      <c r="AW980" s="15"/>
      <c r="AX980" s="15"/>
      <c r="AY980" s="15"/>
      <c r="AZ980" s="15"/>
      <c r="BA980" s="15"/>
      <c r="BB980" s="15"/>
    </row>
    <row r="981" customFormat="false" ht="15.75" hidden="false" customHeight="true" outlineLevel="0" collapsed="false">
      <c r="A981" s="83"/>
      <c r="B981" s="84"/>
      <c r="C981" s="85"/>
      <c r="D981" s="86"/>
      <c r="E981" s="15"/>
      <c r="F981" s="15"/>
      <c r="G981" s="15"/>
      <c r="H981" s="15"/>
      <c r="I981" s="15"/>
      <c r="J981" s="15"/>
      <c r="K981" s="15"/>
      <c r="L981" s="15"/>
      <c r="M981" s="15"/>
      <c r="N981" s="87"/>
      <c r="O981" s="87"/>
      <c r="P981" s="87"/>
      <c r="Q981" s="88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  <c r="AU981" s="15"/>
      <c r="AV981" s="15"/>
      <c r="AW981" s="15"/>
      <c r="AX981" s="15"/>
      <c r="AY981" s="15"/>
      <c r="AZ981" s="15"/>
      <c r="BA981" s="15"/>
      <c r="BB981" s="15"/>
    </row>
    <row r="982" customFormat="false" ht="15.75" hidden="false" customHeight="true" outlineLevel="0" collapsed="false">
      <c r="A982" s="83"/>
      <c r="B982" s="84"/>
      <c r="C982" s="85"/>
      <c r="D982" s="86"/>
      <c r="E982" s="15"/>
      <c r="F982" s="15"/>
      <c r="G982" s="15"/>
      <c r="H982" s="15"/>
      <c r="I982" s="15"/>
      <c r="J982" s="15"/>
      <c r="K982" s="15"/>
      <c r="L982" s="15"/>
      <c r="M982" s="15"/>
      <c r="N982" s="87"/>
      <c r="O982" s="87"/>
      <c r="P982" s="87"/>
      <c r="Q982" s="88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  <c r="AS982" s="15"/>
      <c r="AT982" s="15"/>
      <c r="AU982" s="15"/>
      <c r="AV982" s="15"/>
      <c r="AW982" s="15"/>
      <c r="AX982" s="15"/>
      <c r="AY982" s="15"/>
      <c r="AZ982" s="15"/>
      <c r="BA982" s="15"/>
      <c r="BB982" s="15"/>
    </row>
    <row r="983" customFormat="false" ht="15.75" hidden="false" customHeight="true" outlineLevel="0" collapsed="false">
      <c r="A983" s="83"/>
      <c r="B983" s="84"/>
      <c r="C983" s="85"/>
      <c r="D983" s="86"/>
      <c r="E983" s="15"/>
      <c r="F983" s="15"/>
      <c r="G983" s="15"/>
      <c r="H983" s="15"/>
      <c r="I983" s="15"/>
      <c r="J983" s="15"/>
      <c r="K983" s="15"/>
      <c r="L983" s="15"/>
      <c r="M983" s="15"/>
      <c r="N983" s="87"/>
      <c r="O983" s="87"/>
      <c r="P983" s="87"/>
      <c r="Q983" s="88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  <c r="AS983" s="15"/>
      <c r="AT983" s="15"/>
      <c r="AU983" s="15"/>
      <c r="AV983" s="15"/>
      <c r="AW983" s="15"/>
      <c r="AX983" s="15"/>
      <c r="AY983" s="15"/>
      <c r="AZ983" s="15"/>
      <c r="BA983" s="15"/>
      <c r="BB983" s="15"/>
    </row>
    <row r="984" customFormat="false" ht="15.75" hidden="false" customHeight="true" outlineLevel="0" collapsed="false">
      <c r="A984" s="83"/>
      <c r="B984" s="84"/>
      <c r="C984" s="85"/>
      <c r="D984" s="86"/>
      <c r="E984" s="15"/>
      <c r="F984" s="15"/>
      <c r="G984" s="15"/>
      <c r="H984" s="15"/>
      <c r="I984" s="15"/>
      <c r="J984" s="15"/>
      <c r="K984" s="15"/>
      <c r="L984" s="15"/>
      <c r="M984" s="15"/>
      <c r="N984" s="87"/>
      <c r="O984" s="87"/>
      <c r="P984" s="87"/>
      <c r="Q984" s="88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S984" s="15"/>
      <c r="AT984" s="15"/>
      <c r="AU984" s="15"/>
      <c r="AV984" s="15"/>
      <c r="AW984" s="15"/>
      <c r="AX984" s="15"/>
      <c r="AY984" s="15"/>
      <c r="AZ984" s="15"/>
      <c r="BA984" s="15"/>
      <c r="BB984" s="15"/>
    </row>
    <row r="985" customFormat="false" ht="15.75" hidden="false" customHeight="true" outlineLevel="0" collapsed="false">
      <c r="A985" s="83"/>
      <c r="B985" s="84"/>
      <c r="C985" s="85"/>
      <c r="D985" s="86"/>
      <c r="E985" s="15"/>
      <c r="F985" s="15"/>
      <c r="G985" s="15"/>
      <c r="H985" s="15"/>
      <c r="I985" s="15"/>
      <c r="J985" s="15"/>
      <c r="K985" s="15"/>
      <c r="L985" s="15"/>
      <c r="M985" s="15"/>
      <c r="N985" s="87"/>
      <c r="O985" s="87"/>
      <c r="P985" s="87"/>
      <c r="Q985" s="88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W985" s="15"/>
      <c r="AX985" s="15"/>
      <c r="AY985" s="15"/>
      <c r="AZ985" s="15"/>
      <c r="BA985" s="15"/>
      <c r="BB985" s="15"/>
    </row>
    <row r="986" customFormat="false" ht="15.75" hidden="false" customHeight="true" outlineLevel="0" collapsed="false">
      <c r="A986" s="83"/>
      <c r="B986" s="84"/>
      <c r="C986" s="85"/>
      <c r="D986" s="86"/>
      <c r="E986" s="15"/>
      <c r="F986" s="15"/>
      <c r="G986" s="15"/>
      <c r="H986" s="15"/>
      <c r="I986" s="15"/>
      <c r="J986" s="15"/>
      <c r="K986" s="15"/>
      <c r="L986" s="15"/>
      <c r="M986" s="15"/>
      <c r="N986" s="87"/>
      <c r="O986" s="87"/>
      <c r="P986" s="87"/>
      <c r="Q986" s="88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  <c r="AS986" s="15"/>
      <c r="AT986" s="15"/>
      <c r="AU986" s="15"/>
      <c r="AV986" s="15"/>
      <c r="AW986" s="15"/>
      <c r="AX986" s="15"/>
      <c r="AY986" s="15"/>
      <c r="AZ986" s="15"/>
      <c r="BA986" s="15"/>
      <c r="BB986" s="15"/>
    </row>
    <row r="987" customFormat="false" ht="15.75" hidden="false" customHeight="true" outlineLevel="0" collapsed="false">
      <c r="A987" s="83"/>
      <c r="B987" s="84"/>
      <c r="C987" s="85"/>
      <c r="D987" s="86"/>
      <c r="E987" s="15"/>
      <c r="F987" s="15"/>
      <c r="G987" s="15"/>
      <c r="H987" s="15"/>
      <c r="I987" s="15"/>
      <c r="J987" s="15"/>
      <c r="K987" s="15"/>
      <c r="L987" s="15"/>
      <c r="M987" s="15"/>
      <c r="N987" s="87"/>
      <c r="O987" s="87"/>
      <c r="P987" s="87"/>
      <c r="Q987" s="88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  <c r="AQ987" s="15"/>
      <c r="AR987" s="15"/>
      <c r="AS987" s="15"/>
      <c r="AT987" s="15"/>
      <c r="AU987" s="15"/>
      <c r="AV987" s="15"/>
      <c r="AW987" s="15"/>
      <c r="AX987" s="15"/>
      <c r="AY987" s="15"/>
      <c r="AZ987" s="15"/>
      <c r="BA987" s="15"/>
      <c r="BB987" s="15"/>
    </row>
    <row r="988" customFormat="false" ht="15.75" hidden="false" customHeight="true" outlineLevel="0" collapsed="false">
      <c r="A988" s="83"/>
      <c r="B988" s="84"/>
      <c r="C988" s="85"/>
      <c r="D988" s="86"/>
      <c r="E988" s="15"/>
      <c r="F988" s="15"/>
      <c r="G988" s="15"/>
      <c r="H988" s="15"/>
      <c r="I988" s="15"/>
      <c r="J988" s="15"/>
      <c r="K988" s="15"/>
      <c r="L988" s="15"/>
      <c r="M988" s="15"/>
      <c r="N988" s="87"/>
      <c r="O988" s="87"/>
      <c r="P988" s="87"/>
      <c r="Q988" s="88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  <c r="AS988" s="15"/>
      <c r="AT988" s="15"/>
      <c r="AU988" s="15"/>
      <c r="AV988" s="15"/>
      <c r="AW988" s="15"/>
      <c r="AX988" s="15"/>
      <c r="AY988" s="15"/>
      <c r="AZ988" s="15"/>
      <c r="BA988" s="15"/>
      <c r="BB988" s="15"/>
    </row>
    <row r="989" customFormat="false" ht="15.75" hidden="false" customHeight="true" outlineLevel="0" collapsed="false">
      <c r="A989" s="83"/>
      <c r="B989" s="84"/>
      <c r="C989" s="85"/>
      <c r="D989" s="86"/>
      <c r="E989" s="15"/>
      <c r="F989" s="15"/>
      <c r="G989" s="15"/>
      <c r="H989" s="15"/>
      <c r="I989" s="15"/>
      <c r="J989" s="15"/>
      <c r="K989" s="15"/>
      <c r="L989" s="15"/>
      <c r="M989" s="15"/>
      <c r="N989" s="87"/>
      <c r="O989" s="87"/>
      <c r="P989" s="87"/>
      <c r="Q989" s="88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  <c r="AQ989" s="15"/>
      <c r="AR989" s="15"/>
      <c r="AS989" s="15"/>
      <c r="AT989" s="15"/>
      <c r="AU989" s="15"/>
      <c r="AV989" s="15"/>
      <c r="AW989" s="15"/>
      <c r="AX989" s="15"/>
      <c r="AY989" s="15"/>
      <c r="AZ989" s="15"/>
      <c r="BA989" s="15"/>
      <c r="BB989" s="15"/>
    </row>
    <row r="990" customFormat="false" ht="15.75" hidden="false" customHeight="true" outlineLevel="0" collapsed="false">
      <c r="A990" s="83"/>
      <c r="B990" s="84"/>
      <c r="C990" s="85"/>
      <c r="D990" s="86"/>
      <c r="E990" s="15"/>
      <c r="F990" s="15"/>
      <c r="G990" s="15"/>
      <c r="H990" s="15"/>
      <c r="I990" s="15"/>
      <c r="J990" s="15"/>
      <c r="K990" s="15"/>
      <c r="L990" s="15"/>
      <c r="M990" s="15"/>
      <c r="N990" s="87"/>
      <c r="O990" s="87"/>
      <c r="P990" s="87"/>
      <c r="Q990" s="88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/>
      <c r="AO990" s="15"/>
      <c r="AP990" s="15"/>
      <c r="AQ990" s="15"/>
      <c r="AR990" s="15"/>
      <c r="AS990" s="15"/>
      <c r="AT990" s="15"/>
      <c r="AU990" s="15"/>
      <c r="AV990" s="15"/>
      <c r="AW990" s="15"/>
      <c r="AX990" s="15"/>
      <c r="AY990" s="15"/>
      <c r="AZ990" s="15"/>
      <c r="BA990" s="15"/>
      <c r="BB990" s="15"/>
    </row>
    <row r="991" customFormat="false" ht="15.75" hidden="false" customHeight="true" outlineLevel="0" collapsed="false">
      <c r="A991" s="83"/>
      <c r="B991" s="84"/>
      <c r="C991" s="85"/>
      <c r="D991" s="86"/>
      <c r="E991" s="15"/>
      <c r="F991" s="15"/>
      <c r="G991" s="15"/>
      <c r="H991" s="15"/>
      <c r="I991" s="15"/>
      <c r="J991" s="15"/>
      <c r="K991" s="15"/>
      <c r="L991" s="15"/>
      <c r="M991" s="15"/>
      <c r="N991" s="87"/>
      <c r="O991" s="87"/>
      <c r="P991" s="87"/>
      <c r="Q991" s="88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  <c r="AU991" s="15"/>
      <c r="AV991" s="15"/>
      <c r="AW991" s="15"/>
      <c r="AX991" s="15"/>
      <c r="AY991" s="15"/>
      <c r="AZ991" s="15"/>
      <c r="BA991" s="15"/>
      <c r="BB991" s="15"/>
    </row>
    <row r="992" customFormat="false" ht="15.75" hidden="false" customHeight="true" outlineLevel="0" collapsed="false">
      <c r="A992" s="83"/>
      <c r="B992" s="84"/>
      <c r="C992" s="85"/>
      <c r="D992" s="86"/>
      <c r="E992" s="15"/>
      <c r="F992" s="15"/>
      <c r="G992" s="15"/>
      <c r="H992" s="15"/>
      <c r="I992" s="15"/>
      <c r="J992" s="15"/>
      <c r="K992" s="15"/>
      <c r="L992" s="15"/>
      <c r="M992" s="15"/>
      <c r="N992" s="87"/>
      <c r="O992" s="87"/>
      <c r="P992" s="87"/>
      <c r="Q992" s="88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  <c r="AW992" s="15"/>
      <c r="AX992" s="15"/>
      <c r="AY992" s="15"/>
      <c r="AZ992" s="15"/>
      <c r="BA992" s="15"/>
      <c r="BB992" s="15"/>
    </row>
    <row r="993" customFormat="false" ht="15.75" hidden="false" customHeight="true" outlineLevel="0" collapsed="false">
      <c r="A993" s="83"/>
      <c r="B993" s="84"/>
      <c r="C993" s="85"/>
      <c r="D993" s="86"/>
      <c r="E993" s="15"/>
      <c r="F993" s="15"/>
      <c r="G993" s="15"/>
      <c r="H993" s="15"/>
      <c r="I993" s="15"/>
      <c r="J993" s="15"/>
      <c r="K993" s="15"/>
      <c r="L993" s="15"/>
      <c r="M993" s="15"/>
      <c r="N993" s="87"/>
      <c r="O993" s="87"/>
      <c r="P993" s="87"/>
      <c r="Q993" s="88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5"/>
      <c r="AM993" s="15"/>
      <c r="AN993" s="15"/>
      <c r="AO993" s="15"/>
      <c r="AP993" s="15"/>
      <c r="AQ993" s="15"/>
      <c r="AR993" s="15"/>
      <c r="AS993" s="15"/>
      <c r="AT993" s="15"/>
      <c r="AU993" s="15"/>
      <c r="AV993" s="15"/>
      <c r="AW993" s="15"/>
      <c r="AX993" s="15"/>
      <c r="AY993" s="15"/>
      <c r="AZ993" s="15"/>
      <c r="BA993" s="15"/>
      <c r="BB993" s="15"/>
    </row>
    <row r="994" customFormat="false" ht="15.75" hidden="false" customHeight="true" outlineLevel="0" collapsed="false">
      <c r="A994" s="83"/>
      <c r="B994" s="84"/>
      <c r="C994" s="85"/>
      <c r="D994" s="86"/>
      <c r="E994" s="15"/>
      <c r="F994" s="15"/>
      <c r="G994" s="15"/>
      <c r="H994" s="15"/>
      <c r="I994" s="15"/>
      <c r="J994" s="15"/>
      <c r="K994" s="15"/>
      <c r="L994" s="15"/>
      <c r="M994" s="15"/>
      <c r="N994" s="87"/>
      <c r="O994" s="87"/>
      <c r="P994" s="87"/>
      <c r="Q994" s="88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  <c r="AQ994" s="15"/>
      <c r="AR994" s="15"/>
      <c r="AS994" s="15"/>
      <c r="AT994" s="15"/>
      <c r="AU994" s="15"/>
      <c r="AV994" s="15"/>
      <c r="AW994" s="15"/>
      <c r="AX994" s="15"/>
      <c r="AY994" s="15"/>
      <c r="AZ994" s="15"/>
      <c r="BA994" s="15"/>
      <c r="BB994" s="15"/>
    </row>
    <row r="995" customFormat="false" ht="15.75" hidden="false" customHeight="true" outlineLevel="0" collapsed="false">
      <c r="A995" s="83"/>
      <c r="B995" s="84"/>
      <c r="C995" s="85"/>
      <c r="D995" s="86"/>
      <c r="E995" s="15"/>
      <c r="F995" s="15"/>
      <c r="G995" s="15"/>
      <c r="H995" s="15"/>
      <c r="I995" s="15"/>
      <c r="J995" s="15"/>
      <c r="K995" s="15"/>
      <c r="L995" s="15"/>
      <c r="M995" s="15"/>
      <c r="N995" s="87"/>
      <c r="O995" s="87"/>
      <c r="P995" s="87"/>
      <c r="Q995" s="88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  <c r="AN995" s="15"/>
      <c r="AO995" s="15"/>
      <c r="AP995" s="15"/>
      <c r="AQ995" s="15"/>
      <c r="AR995" s="15"/>
      <c r="AS995" s="15"/>
      <c r="AT995" s="15"/>
      <c r="AU995" s="15"/>
      <c r="AV995" s="15"/>
      <c r="AW995" s="15"/>
      <c r="AX995" s="15"/>
      <c r="AY995" s="15"/>
      <c r="AZ995" s="15"/>
      <c r="BA995" s="15"/>
      <c r="BB995" s="15"/>
    </row>
    <row r="996" customFormat="false" ht="15.75" hidden="false" customHeight="true" outlineLevel="0" collapsed="false">
      <c r="A996" s="83"/>
      <c r="B996" s="84"/>
      <c r="C996" s="85"/>
      <c r="D996" s="86"/>
      <c r="E996" s="15"/>
      <c r="F996" s="15"/>
      <c r="G996" s="15"/>
      <c r="H996" s="15"/>
      <c r="I996" s="15"/>
      <c r="J996" s="15"/>
      <c r="K996" s="15"/>
      <c r="L996" s="15"/>
      <c r="M996" s="15"/>
      <c r="N996" s="87"/>
      <c r="O996" s="87"/>
      <c r="P996" s="87"/>
      <c r="Q996" s="88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5"/>
      <c r="AM996" s="15"/>
      <c r="AN996" s="15"/>
      <c r="AO996" s="15"/>
      <c r="AP996" s="15"/>
      <c r="AQ996" s="15"/>
      <c r="AR996" s="15"/>
      <c r="AS996" s="15"/>
      <c r="AT996" s="15"/>
      <c r="AU996" s="15"/>
      <c r="AV996" s="15"/>
      <c r="AW996" s="15"/>
      <c r="AX996" s="15"/>
      <c r="AY996" s="15"/>
      <c r="AZ996" s="15"/>
      <c r="BA996" s="15"/>
      <c r="BB996" s="15"/>
    </row>
    <row r="997" customFormat="false" ht="15.75" hidden="false" customHeight="true" outlineLevel="0" collapsed="false">
      <c r="A997" s="83"/>
      <c r="B997" s="84"/>
      <c r="C997" s="85"/>
      <c r="D997" s="86"/>
      <c r="E997" s="15"/>
      <c r="F997" s="15"/>
      <c r="G997" s="15"/>
      <c r="H997" s="15"/>
      <c r="I997" s="15"/>
      <c r="J997" s="15"/>
      <c r="K997" s="15"/>
      <c r="L997" s="15"/>
      <c r="M997" s="15"/>
      <c r="N997" s="87"/>
      <c r="O997" s="87"/>
      <c r="P997" s="87"/>
      <c r="Q997" s="88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  <c r="AN997" s="15"/>
      <c r="AO997" s="15"/>
      <c r="AP997" s="15"/>
      <c r="AQ997" s="15"/>
      <c r="AR997" s="15"/>
      <c r="AS997" s="15"/>
      <c r="AT997" s="15"/>
      <c r="AU997" s="15"/>
      <c r="AV997" s="15"/>
      <c r="AW997" s="15"/>
      <c r="AX997" s="15"/>
      <c r="AY997" s="15"/>
      <c r="AZ997" s="15"/>
      <c r="BA997" s="15"/>
      <c r="BB997" s="15"/>
    </row>
    <row r="998" customFormat="false" ht="15.75" hidden="false" customHeight="true" outlineLevel="0" collapsed="false">
      <c r="A998" s="83"/>
      <c r="B998" s="84"/>
      <c r="C998" s="85"/>
      <c r="D998" s="86"/>
      <c r="E998" s="15"/>
      <c r="F998" s="15"/>
      <c r="G998" s="15"/>
      <c r="H998" s="15"/>
      <c r="I998" s="15"/>
      <c r="J998" s="15"/>
      <c r="K998" s="15"/>
      <c r="L998" s="15"/>
      <c r="M998" s="15"/>
      <c r="N998" s="87"/>
      <c r="O998" s="87"/>
      <c r="P998" s="87"/>
      <c r="Q998" s="88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/>
      <c r="AO998" s="15"/>
      <c r="AP998" s="15"/>
      <c r="AQ998" s="15"/>
      <c r="AR998" s="15"/>
      <c r="AS998" s="15"/>
      <c r="AT998" s="15"/>
      <c r="AU998" s="15"/>
      <c r="AV998" s="15"/>
      <c r="AW998" s="15"/>
      <c r="AX998" s="15"/>
      <c r="AY998" s="15"/>
      <c r="AZ998" s="15"/>
      <c r="BA998" s="15"/>
      <c r="BB998" s="15"/>
    </row>
    <row r="999" customFormat="false" ht="15.75" hidden="false" customHeight="true" outlineLevel="0" collapsed="false">
      <c r="A999" s="83"/>
      <c r="B999" s="84"/>
      <c r="C999" s="85"/>
      <c r="D999" s="86"/>
      <c r="E999" s="15"/>
      <c r="F999" s="15"/>
      <c r="G999" s="15"/>
      <c r="H999" s="15"/>
      <c r="I999" s="15"/>
      <c r="J999" s="15"/>
      <c r="K999" s="15"/>
      <c r="L999" s="15"/>
      <c r="M999" s="15"/>
      <c r="N999" s="87"/>
      <c r="O999" s="87"/>
      <c r="P999" s="87"/>
      <c r="Q999" s="88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/>
      <c r="AO999" s="15"/>
      <c r="AP999" s="15"/>
      <c r="AQ999" s="15"/>
      <c r="AR999" s="15"/>
      <c r="AS999" s="15"/>
      <c r="AT999" s="15"/>
      <c r="AU999" s="15"/>
      <c r="AV999" s="15"/>
      <c r="AW999" s="15"/>
      <c r="AX999" s="15"/>
      <c r="AY999" s="15"/>
      <c r="AZ999" s="15"/>
      <c r="BA999" s="15"/>
      <c r="BB999" s="15"/>
    </row>
    <row r="1000" customFormat="false" ht="15.75" hidden="false" customHeight="true" outlineLevel="0" collapsed="false">
      <c r="A1000" s="83"/>
      <c r="B1000" s="84"/>
      <c r="C1000" s="85"/>
      <c r="D1000" s="86"/>
      <c r="E1000" s="15"/>
      <c r="F1000" s="15"/>
      <c r="G1000" s="15"/>
      <c r="H1000" s="15"/>
      <c r="I1000" s="15"/>
      <c r="J1000" s="15"/>
      <c r="K1000" s="15"/>
      <c r="L1000" s="15"/>
      <c r="M1000" s="15"/>
      <c r="N1000" s="87"/>
      <c r="O1000" s="87"/>
      <c r="P1000" s="87"/>
      <c r="Q1000" s="88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  <c r="AS1000" s="15"/>
      <c r="AT1000" s="15"/>
      <c r="AU1000" s="15"/>
      <c r="AV1000" s="15"/>
      <c r="AW1000" s="15"/>
      <c r="AX1000" s="15"/>
      <c r="AY1000" s="15"/>
      <c r="AZ1000" s="15"/>
      <c r="BA1000" s="15"/>
      <c r="BB1000" s="15"/>
    </row>
    <row r="1001" customFormat="false" ht="15.75" hidden="false" customHeight="true" outlineLevel="0" collapsed="false">
      <c r="A1001" s="83"/>
      <c r="B1001" s="84"/>
      <c r="C1001" s="85"/>
      <c r="D1001" s="86"/>
      <c r="E1001" s="15"/>
      <c r="F1001" s="15"/>
      <c r="G1001" s="15"/>
      <c r="H1001" s="15"/>
      <c r="I1001" s="15"/>
      <c r="J1001" s="15"/>
      <c r="K1001" s="15"/>
      <c r="L1001" s="15"/>
      <c r="M1001" s="15"/>
      <c r="N1001" s="87"/>
      <c r="O1001" s="87"/>
      <c r="P1001" s="87"/>
      <c r="Q1001" s="88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15"/>
      <c r="AG1001" s="15"/>
      <c r="AH1001" s="15"/>
      <c r="AI1001" s="15"/>
      <c r="AJ1001" s="15"/>
      <c r="AK1001" s="15"/>
      <c r="AL1001" s="15"/>
      <c r="AM1001" s="15"/>
      <c r="AN1001" s="15"/>
      <c r="AO1001" s="15"/>
      <c r="AP1001" s="15"/>
      <c r="AQ1001" s="15"/>
      <c r="AR1001" s="15"/>
      <c r="AS1001" s="15"/>
      <c r="AT1001" s="15"/>
      <c r="AU1001" s="15"/>
      <c r="AV1001" s="15"/>
      <c r="AW1001" s="15"/>
      <c r="AX1001" s="15"/>
      <c r="AY1001" s="15"/>
      <c r="AZ1001" s="15"/>
      <c r="BA1001" s="15"/>
      <c r="BB1001" s="15"/>
    </row>
    <row r="1002" customFormat="false" ht="15.75" hidden="false" customHeight="true" outlineLevel="0" collapsed="false">
      <c r="A1002" s="83"/>
      <c r="B1002" s="84"/>
      <c r="C1002" s="85"/>
      <c r="D1002" s="86"/>
      <c r="E1002" s="15"/>
      <c r="F1002" s="15"/>
      <c r="G1002" s="15"/>
      <c r="H1002" s="15"/>
      <c r="I1002" s="15"/>
      <c r="J1002" s="15"/>
      <c r="K1002" s="15"/>
      <c r="L1002" s="15"/>
      <c r="M1002" s="15"/>
      <c r="N1002" s="87"/>
      <c r="O1002" s="87"/>
      <c r="P1002" s="87"/>
      <c r="Q1002" s="88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15"/>
      <c r="AG1002" s="15"/>
      <c r="AH1002" s="15"/>
      <c r="AI1002" s="15"/>
      <c r="AJ1002" s="15"/>
      <c r="AK1002" s="15"/>
      <c r="AL1002" s="15"/>
      <c r="AM1002" s="15"/>
      <c r="AN1002" s="15"/>
      <c r="AO1002" s="15"/>
      <c r="AP1002" s="15"/>
      <c r="AQ1002" s="15"/>
      <c r="AR1002" s="15"/>
      <c r="AS1002" s="15"/>
      <c r="AT1002" s="15"/>
      <c r="AU1002" s="15"/>
      <c r="AV1002" s="15"/>
      <c r="AW1002" s="15"/>
      <c r="AX1002" s="15"/>
      <c r="AY1002" s="15"/>
      <c r="AZ1002" s="15"/>
      <c r="BA1002" s="15"/>
      <c r="BB1002" s="15"/>
    </row>
    <row r="1003" customFormat="false" ht="15.75" hidden="false" customHeight="true" outlineLevel="0" collapsed="false">
      <c r="A1003" s="83"/>
      <c r="B1003" s="84"/>
      <c r="C1003" s="85"/>
      <c r="D1003" s="86"/>
      <c r="E1003" s="15"/>
      <c r="F1003" s="15"/>
      <c r="G1003" s="15"/>
      <c r="H1003" s="15"/>
      <c r="I1003" s="15"/>
      <c r="J1003" s="15"/>
      <c r="K1003" s="15"/>
      <c r="L1003" s="15"/>
      <c r="M1003" s="15"/>
      <c r="N1003" s="87"/>
      <c r="O1003" s="87"/>
      <c r="P1003" s="87"/>
      <c r="Q1003" s="88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15"/>
      <c r="AG1003" s="15"/>
      <c r="AH1003" s="15"/>
      <c r="AI1003" s="15"/>
      <c r="AJ1003" s="15"/>
      <c r="AK1003" s="15"/>
      <c r="AL1003" s="15"/>
      <c r="AM1003" s="15"/>
      <c r="AN1003" s="15"/>
      <c r="AO1003" s="15"/>
      <c r="AP1003" s="15"/>
      <c r="AQ1003" s="15"/>
      <c r="AR1003" s="15"/>
      <c r="AS1003" s="15"/>
      <c r="AT1003" s="15"/>
      <c r="AU1003" s="15"/>
      <c r="AV1003" s="15"/>
      <c r="AW1003" s="15"/>
      <c r="AX1003" s="15"/>
      <c r="AY1003" s="15"/>
      <c r="AZ1003" s="15"/>
      <c r="BA1003" s="15"/>
      <c r="BB1003" s="15"/>
    </row>
    <row r="1004" customFormat="false" ht="15.75" hidden="false" customHeight="true" outlineLevel="0" collapsed="false">
      <c r="A1004" s="83"/>
      <c r="B1004" s="84"/>
      <c r="C1004" s="85"/>
      <c r="D1004" s="86"/>
      <c r="E1004" s="15"/>
      <c r="F1004" s="15"/>
      <c r="G1004" s="15"/>
      <c r="H1004" s="15"/>
      <c r="I1004" s="15"/>
      <c r="J1004" s="15"/>
      <c r="K1004" s="15"/>
      <c r="L1004" s="15"/>
      <c r="M1004" s="15"/>
      <c r="N1004" s="87"/>
      <c r="O1004" s="87"/>
      <c r="P1004" s="87"/>
      <c r="Q1004" s="88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  <c r="AS1004" s="15"/>
      <c r="AT1004" s="15"/>
      <c r="AU1004" s="15"/>
      <c r="AV1004" s="15"/>
      <c r="AW1004" s="15"/>
      <c r="AX1004" s="15"/>
      <c r="AY1004" s="15"/>
      <c r="AZ1004" s="15"/>
      <c r="BA1004" s="15"/>
      <c r="BB1004" s="15"/>
    </row>
    <row r="1005" customFormat="false" ht="15.75" hidden="false" customHeight="true" outlineLevel="0" collapsed="false">
      <c r="A1005" s="83"/>
      <c r="B1005" s="84"/>
      <c r="C1005" s="85"/>
      <c r="D1005" s="86"/>
      <c r="E1005" s="15"/>
      <c r="F1005" s="15"/>
      <c r="G1005" s="15"/>
      <c r="H1005" s="15"/>
      <c r="I1005" s="15"/>
      <c r="J1005" s="15"/>
      <c r="K1005" s="15"/>
      <c r="L1005" s="15"/>
      <c r="M1005" s="15"/>
      <c r="N1005" s="87"/>
      <c r="O1005" s="87"/>
      <c r="P1005" s="87"/>
      <c r="Q1005" s="88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15"/>
      <c r="AH1005" s="15"/>
      <c r="AI1005" s="15"/>
      <c r="AJ1005" s="15"/>
      <c r="AK1005" s="15"/>
      <c r="AL1005" s="15"/>
      <c r="AM1005" s="15"/>
      <c r="AN1005" s="15"/>
      <c r="AO1005" s="15"/>
      <c r="AP1005" s="15"/>
      <c r="AQ1005" s="15"/>
      <c r="AR1005" s="15"/>
      <c r="AS1005" s="15"/>
      <c r="AT1005" s="15"/>
      <c r="AU1005" s="15"/>
      <c r="AV1005" s="15"/>
      <c r="AW1005" s="15"/>
      <c r="AX1005" s="15"/>
      <c r="AY1005" s="15"/>
      <c r="AZ1005" s="15"/>
      <c r="BA1005" s="15"/>
      <c r="BB1005" s="15"/>
    </row>
    <row r="1006" customFormat="false" ht="15.75" hidden="false" customHeight="true" outlineLevel="0" collapsed="false">
      <c r="A1006" s="83"/>
      <c r="B1006" s="84"/>
      <c r="C1006" s="85"/>
      <c r="D1006" s="86"/>
      <c r="E1006" s="15"/>
      <c r="F1006" s="15"/>
      <c r="G1006" s="15"/>
      <c r="H1006" s="15"/>
      <c r="I1006" s="15"/>
      <c r="J1006" s="15"/>
      <c r="K1006" s="15"/>
      <c r="L1006" s="15"/>
      <c r="M1006" s="15"/>
      <c r="N1006" s="87"/>
      <c r="O1006" s="87"/>
      <c r="P1006" s="87"/>
      <c r="Q1006" s="88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  <c r="AS1006" s="15"/>
      <c r="AT1006" s="15"/>
      <c r="AU1006" s="15"/>
      <c r="AV1006" s="15"/>
      <c r="AW1006" s="15"/>
      <c r="AX1006" s="15"/>
      <c r="AY1006" s="15"/>
      <c r="AZ1006" s="15"/>
      <c r="BA1006" s="15"/>
      <c r="BB1006" s="15"/>
    </row>
    <row r="1007" customFormat="false" ht="15.75" hidden="false" customHeight="true" outlineLevel="0" collapsed="false">
      <c r="A1007" s="83"/>
      <c r="B1007" s="84"/>
      <c r="C1007" s="85"/>
      <c r="D1007" s="86"/>
      <c r="E1007" s="15"/>
      <c r="F1007" s="15"/>
      <c r="G1007" s="15"/>
      <c r="H1007" s="15"/>
      <c r="I1007" s="15"/>
      <c r="J1007" s="15"/>
      <c r="K1007" s="15"/>
      <c r="L1007" s="15"/>
      <c r="M1007" s="15"/>
      <c r="N1007" s="87"/>
      <c r="O1007" s="87"/>
      <c r="P1007" s="87"/>
      <c r="Q1007" s="88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15"/>
      <c r="AJ1007" s="15"/>
      <c r="AK1007" s="15"/>
      <c r="AL1007" s="15"/>
      <c r="AM1007" s="15"/>
      <c r="AN1007" s="15"/>
      <c r="AO1007" s="15"/>
      <c r="AP1007" s="15"/>
      <c r="AQ1007" s="15"/>
      <c r="AR1007" s="15"/>
      <c r="AS1007" s="15"/>
      <c r="AT1007" s="15"/>
      <c r="AU1007" s="15"/>
      <c r="AV1007" s="15"/>
      <c r="AW1007" s="15"/>
      <c r="AX1007" s="15"/>
      <c r="AY1007" s="15"/>
      <c r="AZ1007" s="15"/>
      <c r="BA1007" s="15"/>
      <c r="BB1007" s="15"/>
    </row>
    <row r="1008" customFormat="false" ht="15.75" hidden="false" customHeight="true" outlineLevel="0" collapsed="false">
      <c r="A1008" s="83"/>
      <c r="B1008" s="84"/>
      <c r="C1008" s="85"/>
      <c r="D1008" s="86"/>
      <c r="E1008" s="15"/>
      <c r="F1008" s="15"/>
      <c r="G1008" s="15"/>
      <c r="H1008" s="15"/>
      <c r="I1008" s="15"/>
      <c r="J1008" s="15"/>
      <c r="K1008" s="15"/>
      <c r="L1008" s="15"/>
      <c r="M1008" s="15"/>
      <c r="N1008" s="87"/>
      <c r="O1008" s="87"/>
      <c r="P1008" s="87"/>
      <c r="Q1008" s="88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15"/>
      <c r="AG1008" s="15"/>
      <c r="AH1008" s="15"/>
      <c r="AI1008" s="15"/>
      <c r="AJ1008" s="15"/>
      <c r="AK1008" s="15"/>
      <c r="AL1008" s="15"/>
      <c r="AM1008" s="15"/>
      <c r="AN1008" s="15"/>
      <c r="AO1008" s="15"/>
      <c r="AP1008" s="15"/>
      <c r="AQ1008" s="15"/>
      <c r="AR1008" s="15"/>
      <c r="AS1008" s="15"/>
      <c r="AT1008" s="15"/>
      <c r="AU1008" s="15"/>
      <c r="AV1008" s="15"/>
      <c r="AW1008" s="15"/>
      <c r="AX1008" s="15"/>
      <c r="AY1008" s="15"/>
      <c r="AZ1008" s="15"/>
      <c r="BA1008" s="15"/>
      <c r="BB1008" s="15"/>
    </row>
    <row r="1009" customFormat="false" ht="15.75" hidden="false" customHeight="true" outlineLevel="0" collapsed="false">
      <c r="A1009" s="83"/>
      <c r="B1009" s="84"/>
      <c r="C1009" s="85"/>
      <c r="D1009" s="86"/>
      <c r="E1009" s="15"/>
      <c r="F1009" s="15"/>
      <c r="G1009" s="15"/>
      <c r="H1009" s="15"/>
      <c r="I1009" s="15"/>
      <c r="J1009" s="15"/>
      <c r="K1009" s="15"/>
      <c r="L1009" s="15"/>
      <c r="M1009" s="15"/>
      <c r="N1009" s="87"/>
      <c r="O1009" s="87"/>
      <c r="P1009" s="87"/>
      <c r="Q1009" s="88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15"/>
      <c r="AG1009" s="15"/>
      <c r="AH1009" s="15"/>
      <c r="AI1009" s="15"/>
      <c r="AJ1009" s="15"/>
      <c r="AK1009" s="15"/>
      <c r="AL1009" s="15"/>
      <c r="AM1009" s="15"/>
      <c r="AN1009" s="15"/>
      <c r="AO1009" s="15"/>
      <c r="AP1009" s="15"/>
      <c r="AQ1009" s="15"/>
      <c r="AR1009" s="15"/>
      <c r="AS1009" s="15"/>
      <c r="AT1009" s="15"/>
      <c r="AU1009" s="15"/>
      <c r="AV1009" s="15"/>
      <c r="AW1009" s="15"/>
      <c r="AX1009" s="15"/>
      <c r="AY1009" s="15"/>
      <c r="AZ1009" s="15"/>
      <c r="BA1009" s="15"/>
      <c r="BB1009" s="15"/>
    </row>
    <row r="1010" customFormat="false" ht="15.75" hidden="false" customHeight="true" outlineLevel="0" collapsed="false">
      <c r="A1010" s="83"/>
      <c r="B1010" s="84"/>
      <c r="C1010" s="85"/>
      <c r="D1010" s="86"/>
      <c r="E1010" s="15"/>
      <c r="F1010" s="15"/>
      <c r="G1010" s="15"/>
      <c r="H1010" s="15"/>
      <c r="I1010" s="15"/>
      <c r="J1010" s="15"/>
      <c r="K1010" s="15"/>
      <c r="L1010" s="15"/>
      <c r="M1010" s="15"/>
      <c r="N1010" s="87"/>
      <c r="O1010" s="87"/>
      <c r="P1010" s="87"/>
      <c r="Q1010" s="88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5"/>
      <c r="AG1010" s="15"/>
      <c r="AH1010" s="15"/>
      <c r="AI1010" s="15"/>
      <c r="AJ1010" s="15"/>
      <c r="AK1010" s="15"/>
      <c r="AL1010" s="15"/>
      <c r="AM1010" s="15"/>
      <c r="AN1010" s="15"/>
      <c r="AO1010" s="15"/>
      <c r="AP1010" s="15"/>
      <c r="AQ1010" s="15"/>
      <c r="AR1010" s="15"/>
      <c r="AS1010" s="15"/>
      <c r="AT1010" s="15"/>
      <c r="AU1010" s="15"/>
      <c r="AV1010" s="15"/>
      <c r="AW1010" s="15"/>
      <c r="AX1010" s="15"/>
      <c r="AY1010" s="15"/>
      <c r="AZ1010" s="15"/>
      <c r="BA1010" s="15"/>
      <c r="BB1010" s="15"/>
    </row>
    <row r="1011" customFormat="false" ht="15.75" hidden="false" customHeight="true" outlineLevel="0" collapsed="false">
      <c r="A1011" s="83"/>
      <c r="B1011" s="84"/>
      <c r="C1011" s="85"/>
      <c r="D1011" s="86"/>
      <c r="E1011" s="15"/>
      <c r="F1011" s="15"/>
      <c r="G1011" s="15"/>
      <c r="H1011" s="15"/>
      <c r="I1011" s="15"/>
      <c r="J1011" s="15"/>
      <c r="K1011" s="15"/>
      <c r="L1011" s="15"/>
      <c r="M1011" s="15"/>
      <c r="N1011" s="87"/>
      <c r="O1011" s="87"/>
      <c r="P1011" s="87"/>
      <c r="Q1011" s="88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15"/>
      <c r="AG1011" s="15"/>
      <c r="AH1011" s="15"/>
      <c r="AI1011" s="15"/>
      <c r="AJ1011" s="15"/>
      <c r="AK1011" s="15"/>
      <c r="AL1011" s="15"/>
      <c r="AM1011" s="15"/>
      <c r="AN1011" s="15"/>
      <c r="AO1011" s="15"/>
      <c r="AP1011" s="15"/>
      <c r="AQ1011" s="15"/>
      <c r="AR1011" s="15"/>
      <c r="AS1011" s="15"/>
      <c r="AT1011" s="15"/>
      <c r="AU1011" s="15"/>
      <c r="AV1011" s="15"/>
      <c r="AW1011" s="15"/>
      <c r="AX1011" s="15"/>
      <c r="AY1011" s="15"/>
      <c r="AZ1011" s="15"/>
      <c r="BA1011" s="15"/>
      <c r="BB1011" s="15"/>
    </row>
    <row r="1012" customFormat="false" ht="15.75" hidden="false" customHeight="true" outlineLevel="0" collapsed="false">
      <c r="A1012" s="83"/>
      <c r="B1012" s="84"/>
      <c r="C1012" s="85"/>
      <c r="D1012" s="86"/>
      <c r="E1012" s="15"/>
      <c r="F1012" s="15"/>
      <c r="G1012" s="15"/>
      <c r="H1012" s="15"/>
      <c r="I1012" s="15"/>
      <c r="J1012" s="15"/>
      <c r="K1012" s="15"/>
      <c r="L1012" s="15"/>
      <c r="M1012" s="15"/>
      <c r="N1012" s="87"/>
      <c r="O1012" s="87"/>
      <c r="P1012" s="87"/>
      <c r="Q1012" s="88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5"/>
      <c r="AG1012" s="15"/>
      <c r="AH1012" s="15"/>
      <c r="AI1012" s="15"/>
      <c r="AJ1012" s="15"/>
      <c r="AK1012" s="15"/>
      <c r="AL1012" s="15"/>
      <c r="AM1012" s="15"/>
      <c r="AN1012" s="15"/>
      <c r="AO1012" s="15"/>
      <c r="AP1012" s="15"/>
      <c r="AQ1012" s="15"/>
      <c r="AR1012" s="15"/>
      <c r="AS1012" s="15"/>
      <c r="AT1012" s="15"/>
      <c r="AU1012" s="15"/>
      <c r="AV1012" s="15"/>
      <c r="AW1012" s="15"/>
      <c r="AX1012" s="15"/>
      <c r="AY1012" s="15"/>
      <c r="AZ1012" s="15"/>
      <c r="BA1012" s="15"/>
      <c r="BB1012" s="15"/>
    </row>
    <row r="1013" customFormat="false" ht="15.75" hidden="false" customHeight="true" outlineLevel="0" collapsed="false">
      <c r="A1013" s="83"/>
      <c r="B1013" s="84"/>
      <c r="C1013" s="85"/>
      <c r="D1013" s="86"/>
      <c r="E1013" s="15"/>
      <c r="F1013" s="15"/>
      <c r="G1013" s="15"/>
      <c r="H1013" s="15"/>
      <c r="I1013" s="15"/>
      <c r="J1013" s="15"/>
      <c r="K1013" s="15"/>
      <c r="L1013" s="15"/>
      <c r="M1013" s="15"/>
      <c r="N1013" s="87"/>
      <c r="O1013" s="87"/>
      <c r="P1013" s="87"/>
      <c r="Q1013" s="88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5"/>
      <c r="AG1013" s="15"/>
      <c r="AH1013" s="15"/>
      <c r="AI1013" s="15"/>
      <c r="AJ1013" s="15"/>
      <c r="AK1013" s="15"/>
      <c r="AL1013" s="15"/>
      <c r="AM1013" s="15"/>
      <c r="AN1013" s="15"/>
      <c r="AO1013" s="15"/>
      <c r="AP1013" s="15"/>
      <c r="AQ1013" s="15"/>
      <c r="AR1013" s="15"/>
      <c r="AS1013" s="15"/>
      <c r="AT1013" s="15"/>
      <c r="AU1013" s="15"/>
      <c r="AV1013" s="15"/>
      <c r="AW1013" s="15"/>
      <c r="AX1013" s="15"/>
      <c r="AY1013" s="15"/>
      <c r="AZ1013" s="15"/>
      <c r="BA1013" s="15"/>
      <c r="BB1013" s="15"/>
    </row>
    <row r="1014" customFormat="false" ht="15.75" hidden="false" customHeight="true" outlineLevel="0" collapsed="false">
      <c r="A1014" s="83"/>
      <c r="B1014" s="84"/>
      <c r="C1014" s="85"/>
      <c r="D1014" s="86"/>
      <c r="E1014" s="15"/>
      <c r="F1014" s="15"/>
      <c r="G1014" s="15"/>
      <c r="H1014" s="15"/>
      <c r="I1014" s="15"/>
      <c r="J1014" s="15"/>
      <c r="K1014" s="15"/>
      <c r="L1014" s="15"/>
      <c r="M1014" s="15"/>
      <c r="N1014" s="87"/>
      <c r="O1014" s="87"/>
      <c r="P1014" s="87"/>
      <c r="Q1014" s="88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15"/>
      <c r="AG1014" s="15"/>
      <c r="AH1014" s="15"/>
      <c r="AI1014" s="15"/>
      <c r="AJ1014" s="15"/>
      <c r="AK1014" s="15"/>
      <c r="AL1014" s="15"/>
      <c r="AM1014" s="15"/>
      <c r="AN1014" s="15"/>
      <c r="AO1014" s="15"/>
      <c r="AP1014" s="15"/>
      <c r="AQ1014" s="15"/>
      <c r="AR1014" s="15"/>
      <c r="AS1014" s="15"/>
      <c r="AT1014" s="15"/>
      <c r="AU1014" s="15"/>
      <c r="AV1014" s="15"/>
      <c r="AW1014" s="15"/>
      <c r="AX1014" s="15"/>
      <c r="AY1014" s="15"/>
      <c r="AZ1014" s="15"/>
      <c r="BA1014" s="15"/>
      <c r="BB1014" s="15"/>
    </row>
    <row r="1015" customFormat="false" ht="15.75" hidden="false" customHeight="true" outlineLevel="0" collapsed="false">
      <c r="A1015" s="83"/>
      <c r="B1015" s="84"/>
      <c r="C1015" s="85"/>
      <c r="D1015" s="86"/>
      <c r="E1015" s="15"/>
      <c r="F1015" s="15"/>
      <c r="G1015" s="15"/>
      <c r="H1015" s="15"/>
      <c r="I1015" s="15"/>
      <c r="J1015" s="15"/>
      <c r="K1015" s="15"/>
      <c r="L1015" s="15"/>
      <c r="M1015" s="15"/>
      <c r="N1015" s="87"/>
      <c r="O1015" s="87"/>
      <c r="P1015" s="87"/>
      <c r="Q1015" s="88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15"/>
      <c r="AH1015" s="15"/>
      <c r="AI1015" s="15"/>
      <c r="AJ1015" s="15"/>
      <c r="AK1015" s="15"/>
      <c r="AL1015" s="15"/>
      <c r="AM1015" s="15"/>
      <c r="AN1015" s="15"/>
      <c r="AO1015" s="15"/>
      <c r="AP1015" s="15"/>
      <c r="AQ1015" s="15"/>
      <c r="AR1015" s="15"/>
      <c r="AS1015" s="15"/>
      <c r="AT1015" s="15"/>
      <c r="AU1015" s="15"/>
      <c r="AV1015" s="15"/>
      <c r="AW1015" s="15"/>
      <c r="AX1015" s="15"/>
      <c r="AY1015" s="15"/>
      <c r="AZ1015" s="15"/>
      <c r="BA1015" s="15"/>
      <c r="BB1015" s="15"/>
    </row>
    <row r="1016" customFormat="false" ht="15.75" hidden="false" customHeight="true" outlineLevel="0" collapsed="false">
      <c r="A1016" s="83"/>
      <c r="B1016" s="84"/>
      <c r="C1016" s="85"/>
      <c r="D1016" s="86"/>
      <c r="E1016" s="15"/>
      <c r="F1016" s="15"/>
      <c r="G1016" s="15"/>
      <c r="H1016" s="15"/>
      <c r="I1016" s="15"/>
      <c r="J1016" s="15"/>
      <c r="K1016" s="15"/>
      <c r="L1016" s="15"/>
      <c r="M1016" s="15"/>
      <c r="N1016" s="87"/>
      <c r="O1016" s="87"/>
      <c r="P1016" s="87"/>
      <c r="Q1016" s="88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/>
      <c r="AG1016" s="15"/>
      <c r="AH1016" s="15"/>
      <c r="AI1016" s="15"/>
      <c r="AJ1016" s="15"/>
      <c r="AK1016" s="15"/>
      <c r="AL1016" s="15"/>
      <c r="AM1016" s="15"/>
      <c r="AN1016" s="15"/>
      <c r="AO1016" s="15"/>
      <c r="AP1016" s="15"/>
      <c r="AQ1016" s="15"/>
      <c r="AR1016" s="15"/>
      <c r="AS1016" s="15"/>
      <c r="AT1016" s="15"/>
      <c r="AU1016" s="15"/>
      <c r="AV1016" s="15"/>
      <c r="AW1016" s="15"/>
      <c r="AX1016" s="15"/>
      <c r="AY1016" s="15"/>
      <c r="AZ1016" s="15"/>
      <c r="BA1016" s="15"/>
      <c r="BB1016" s="15"/>
    </row>
    <row r="1017" customFormat="false" ht="15.75" hidden="false" customHeight="true" outlineLevel="0" collapsed="false">
      <c r="A1017" s="83"/>
      <c r="B1017" s="84"/>
      <c r="C1017" s="85"/>
      <c r="D1017" s="86"/>
      <c r="E1017" s="15"/>
      <c r="F1017" s="15"/>
      <c r="G1017" s="15"/>
      <c r="H1017" s="15"/>
      <c r="I1017" s="15"/>
      <c r="J1017" s="15"/>
      <c r="K1017" s="15"/>
      <c r="L1017" s="15"/>
      <c r="M1017" s="15"/>
      <c r="N1017" s="87"/>
      <c r="O1017" s="87"/>
      <c r="P1017" s="87"/>
      <c r="Q1017" s="88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15"/>
      <c r="AH1017" s="15"/>
      <c r="AI1017" s="15"/>
      <c r="AJ1017" s="15"/>
      <c r="AK1017" s="15"/>
      <c r="AL1017" s="15"/>
      <c r="AM1017" s="15"/>
      <c r="AN1017" s="15"/>
      <c r="AO1017" s="15"/>
      <c r="AP1017" s="15"/>
      <c r="AQ1017" s="15"/>
      <c r="AR1017" s="15"/>
      <c r="AS1017" s="15"/>
      <c r="AT1017" s="15"/>
      <c r="AU1017" s="15"/>
      <c r="AV1017" s="15"/>
      <c r="AW1017" s="15"/>
      <c r="AX1017" s="15"/>
      <c r="AY1017" s="15"/>
      <c r="AZ1017" s="15"/>
      <c r="BA1017" s="15"/>
      <c r="BB1017" s="15"/>
    </row>
    <row r="1018" customFormat="false" ht="15.75" hidden="false" customHeight="true" outlineLevel="0" collapsed="false">
      <c r="A1018" s="83"/>
      <c r="B1018" s="84"/>
      <c r="C1018" s="85"/>
      <c r="D1018" s="86"/>
      <c r="E1018" s="15"/>
      <c r="F1018" s="15"/>
      <c r="G1018" s="15"/>
      <c r="H1018" s="15"/>
      <c r="I1018" s="15"/>
      <c r="J1018" s="15"/>
      <c r="K1018" s="15"/>
      <c r="L1018" s="15"/>
      <c r="M1018" s="15"/>
      <c r="N1018" s="87"/>
      <c r="O1018" s="87"/>
      <c r="P1018" s="87"/>
      <c r="Q1018" s="88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5"/>
      <c r="AG1018" s="15"/>
      <c r="AH1018" s="15"/>
      <c r="AI1018" s="15"/>
      <c r="AJ1018" s="15"/>
      <c r="AK1018" s="15"/>
      <c r="AL1018" s="15"/>
      <c r="AM1018" s="15"/>
      <c r="AN1018" s="15"/>
      <c r="AO1018" s="15"/>
      <c r="AP1018" s="15"/>
      <c r="AQ1018" s="15"/>
      <c r="AR1018" s="15"/>
      <c r="AS1018" s="15"/>
      <c r="AT1018" s="15"/>
      <c r="AU1018" s="15"/>
      <c r="AV1018" s="15"/>
      <c r="AW1018" s="15"/>
      <c r="AX1018" s="15"/>
      <c r="AY1018" s="15"/>
      <c r="AZ1018" s="15"/>
      <c r="BA1018" s="15"/>
      <c r="BB1018" s="15"/>
    </row>
    <row r="1019" customFormat="false" ht="15.75" hidden="false" customHeight="true" outlineLevel="0" collapsed="false">
      <c r="A1019" s="83"/>
      <c r="B1019" s="84"/>
      <c r="C1019" s="85"/>
      <c r="D1019" s="86"/>
      <c r="E1019" s="15"/>
      <c r="F1019" s="15"/>
      <c r="G1019" s="15"/>
      <c r="H1019" s="15"/>
      <c r="I1019" s="15"/>
      <c r="J1019" s="15"/>
      <c r="K1019" s="15"/>
      <c r="L1019" s="15"/>
      <c r="M1019" s="15"/>
      <c r="N1019" s="87"/>
      <c r="O1019" s="87"/>
      <c r="P1019" s="87"/>
      <c r="Q1019" s="88"/>
      <c r="R1019" s="15"/>
      <c r="S1019" s="15"/>
      <c r="T1019" s="15"/>
      <c r="U1019" s="15"/>
      <c r="V1019" s="15"/>
      <c r="W1019" s="15"/>
      <c r="X1019" s="15"/>
      <c r="Y1019" s="15"/>
      <c r="Z1019" s="15"/>
      <c r="AA1019" s="15"/>
      <c r="AB1019" s="15"/>
      <c r="AC1019" s="15"/>
      <c r="AD1019" s="15"/>
      <c r="AE1019" s="15"/>
      <c r="AF1019" s="15"/>
      <c r="AG1019" s="15"/>
      <c r="AH1019" s="15"/>
      <c r="AI1019" s="15"/>
      <c r="AJ1019" s="15"/>
      <c r="AK1019" s="15"/>
      <c r="AL1019" s="15"/>
      <c r="AM1019" s="15"/>
      <c r="AN1019" s="15"/>
      <c r="AO1019" s="15"/>
      <c r="AP1019" s="15"/>
      <c r="AQ1019" s="15"/>
      <c r="AR1019" s="15"/>
      <c r="AS1019" s="15"/>
      <c r="AT1019" s="15"/>
      <c r="AU1019" s="15"/>
      <c r="AV1019" s="15"/>
      <c r="AW1019" s="15"/>
      <c r="AX1019" s="15"/>
      <c r="AY1019" s="15"/>
      <c r="AZ1019" s="15"/>
      <c r="BA1019" s="15"/>
      <c r="BB1019" s="15"/>
    </row>
    <row r="1020" customFormat="false" ht="15.75" hidden="false" customHeight="true" outlineLevel="0" collapsed="false">
      <c r="A1020" s="83"/>
      <c r="B1020" s="84"/>
      <c r="C1020" s="85"/>
      <c r="D1020" s="86"/>
      <c r="E1020" s="15"/>
      <c r="F1020" s="15"/>
      <c r="G1020" s="15"/>
      <c r="H1020" s="15"/>
      <c r="I1020" s="15"/>
      <c r="J1020" s="15"/>
      <c r="K1020" s="15"/>
      <c r="L1020" s="15"/>
      <c r="M1020" s="15"/>
      <c r="N1020" s="87"/>
      <c r="O1020" s="87"/>
      <c r="P1020" s="87"/>
      <c r="Q1020" s="88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15"/>
      <c r="AG1020" s="15"/>
      <c r="AH1020" s="15"/>
      <c r="AI1020" s="15"/>
      <c r="AJ1020" s="15"/>
      <c r="AK1020" s="15"/>
      <c r="AL1020" s="15"/>
      <c r="AM1020" s="15"/>
      <c r="AN1020" s="15"/>
      <c r="AO1020" s="15"/>
      <c r="AP1020" s="15"/>
      <c r="AQ1020" s="15"/>
      <c r="AR1020" s="15"/>
      <c r="AS1020" s="15"/>
      <c r="AT1020" s="15"/>
      <c r="AU1020" s="15"/>
      <c r="AV1020" s="15"/>
      <c r="AW1020" s="15"/>
      <c r="AX1020" s="15"/>
      <c r="AY1020" s="15"/>
      <c r="AZ1020" s="15"/>
      <c r="BA1020" s="15"/>
      <c r="BB1020" s="15"/>
    </row>
    <row r="1021" customFormat="false" ht="15.75" hidden="false" customHeight="true" outlineLevel="0" collapsed="false">
      <c r="A1021" s="83"/>
      <c r="B1021" s="84"/>
      <c r="C1021" s="85"/>
      <c r="D1021" s="86"/>
      <c r="E1021" s="15"/>
      <c r="F1021" s="15"/>
      <c r="G1021" s="15"/>
      <c r="H1021" s="15"/>
      <c r="I1021" s="15"/>
      <c r="J1021" s="15"/>
      <c r="K1021" s="15"/>
      <c r="L1021" s="15"/>
      <c r="M1021" s="15"/>
      <c r="N1021" s="87"/>
      <c r="O1021" s="87"/>
      <c r="P1021" s="87"/>
      <c r="Q1021" s="88"/>
      <c r="R1021" s="15"/>
      <c r="S1021" s="15"/>
      <c r="T1021" s="15"/>
      <c r="U1021" s="15"/>
      <c r="V1021" s="15"/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15"/>
      <c r="AG1021" s="15"/>
      <c r="AH1021" s="15"/>
      <c r="AI1021" s="15"/>
      <c r="AJ1021" s="15"/>
      <c r="AK1021" s="15"/>
      <c r="AL1021" s="15"/>
      <c r="AM1021" s="15"/>
      <c r="AN1021" s="15"/>
      <c r="AO1021" s="15"/>
      <c r="AP1021" s="15"/>
      <c r="AQ1021" s="15"/>
      <c r="AR1021" s="15"/>
      <c r="AS1021" s="15"/>
      <c r="AT1021" s="15"/>
      <c r="AU1021" s="15"/>
      <c r="AV1021" s="15"/>
      <c r="AW1021" s="15"/>
      <c r="AX1021" s="15"/>
      <c r="AY1021" s="15"/>
      <c r="AZ1021" s="15"/>
      <c r="BA1021" s="15"/>
      <c r="BB1021" s="15"/>
    </row>
    <row r="1022" customFormat="false" ht="15.75" hidden="false" customHeight="true" outlineLevel="0" collapsed="false">
      <c r="A1022" s="83"/>
      <c r="B1022" s="84"/>
      <c r="C1022" s="85"/>
      <c r="D1022" s="86"/>
      <c r="E1022" s="15"/>
      <c r="F1022" s="15"/>
      <c r="G1022" s="15"/>
      <c r="H1022" s="15"/>
      <c r="I1022" s="15"/>
      <c r="J1022" s="15"/>
      <c r="K1022" s="15"/>
      <c r="L1022" s="15"/>
      <c r="M1022" s="15"/>
      <c r="N1022" s="87"/>
      <c r="O1022" s="87"/>
      <c r="P1022" s="87"/>
      <c r="Q1022" s="88"/>
      <c r="R1022" s="15"/>
      <c r="S1022" s="15"/>
      <c r="T1022" s="15"/>
      <c r="U1022" s="15"/>
      <c r="V1022" s="15"/>
      <c r="W1022" s="15"/>
      <c r="X1022" s="15"/>
      <c r="Y1022" s="15"/>
      <c r="Z1022" s="15"/>
      <c r="AA1022" s="15"/>
      <c r="AB1022" s="15"/>
      <c r="AC1022" s="15"/>
      <c r="AD1022" s="15"/>
      <c r="AE1022" s="15"/>
      <c r="AF1022" s="15"/>
      <c r="AG1022" s="15"/>
      <c r="AH1022" s="15"/>
      <c r="AI1022" s="15"/>
      <c r="AJ1022" s="15"/>
      <c r="AK1022" s="15"/>
      <c r="AL1022" s="15"/>
      <c r="AM1022" s="15"/>
      <c r="AN1022" s="15"/>
      <c r="AO1022" s="15"/>
      <c r="AP1022" s="15"/>
      <c r="AQ1022" s="15"/>
      <c r="AR1022" s="15"/>
      <c r="AS1022" s="15"/>
      <c r="AT1022" s="15"/>
      <c r="AU1022" s="15"/>
      <c r="AV1022" s="15"/>
      <c r="AW1022" s="15"/>
      <c r="AX1022" s="15"/>
      <c r="AY1022" s="15"/>
      <c r="AZ1022" s="15"/>
      <c r="BA1022" s="15"/>
      <c r="BB1022" s="15"/>
    </row>
    <row r="1023" customFormat="false" ht="15.75" hidden="false" customHeight="true" outlineLevel="0" collapsed="false">
      <c r="A1023" s="83"/>
      <c r="B1023" s="84"/>
      <c r="C1023" s="85"/>
      <c r="D1023" s="86"/>
      <c r="E1023" s="15"/>
      <c r="F1023" s="15"/>
      <c r="G1023" s="15"/>
      <c r="H1023" s="15"/>
      <c r="I1023" s="15"/>
      <c r="J1023" s="15"/>
      <c r="K1023" s="15"/>
      <c r="L1023" s="15"/>
      <c r="M1023" s="15"/>
      <c r="N1023" s="87"/>
      <c r="O1023" s="87"/>
      <c r="P1023" s="87"/>
      <c r="Q1023" s="88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5"/>
      <c r="AB1023" s="15"/>
      <c r="AC1023" s="15"/>
      <c r="AD1023" s="15"/>
      <c r="AE1023" s="15"/>
      <c r="AF1023" s="15"/>
      <c r="AG1023" s="15"/>
      <c r="AH1023" s="15"/>
      <c r="AI1023" s="15"/>
      <c r="AJ1023" s="15"/>
      <c r="AK1023" s="15"/>
      <c r="AL1023" s="15"/>
      <c r="AM1023" s="15"/>
      <c r="AN1023" s="15"/>
      <c r="AO1023" s="15"/>
      <c r="AP1023" s="15"/>
      <c r="AQ1023" s="15"/>
      <c r="AR1023" s="15"/>
      <c r="AS1023" s="15"/>
      <c r="AT1023" s="15"/>
      <c r="AU1023" s="15"/>
      <c r="AV1023" s="15"/>
      <c r="AW1023" s="15"/>
      <c r="AX1023" s="15"/>
      <c r="AY1023" s="15"/>
      <c r="AZ1023" s="15"/>
      <c r="BA1023" s="15"/>
      <c r="BB1023" s="15"/>
    </row>
    <row r="1024" customFormat="false" ht="15.75" hidden="false" customHeight="true" outlineLevel="0" collapsed="false">
      <c r="A1024" s="83"/>
      <c r="B1024" s="84"/>
      <c r="C1024" s="85"/>
      <c r="D1024" s="86"/>
      <c r="E1024" s="15"/>
      <c r="F1024" s="15"/>
      <c r="G1024" s="15"/>
      <c r="H1024" s="15"/>
      <c r="I1024" s="15"/>
      <c r="J1024" s="15"/>
      <c r="K1024" s="15"/>
      <c r="L1024" s="15"/>
      <c r="M1024" s="15"/>
      <c r="N1024" s="87"/>
      <c r="O1024" s="87"/>
      <c r="P1024" s="87"/>
      <c r="Q1024" s="88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15"/>
      <c r="AG1024" s="15"/>
      <c r="AH1024" s="15"/>
      <c r="AI1024" s="15"/>
      <c r="AJ1024" s="15"/>
      <c r="AK1024" s="15"/>
      <c r="AL1024" s="15"/>
      <c r="AM1024" s="15"/>
      <c r="AN1024" s="15"/>
      <c r="AO1024" s="15"/>
      <c r="AP1024" s="15"/>
      <c r="AQ1024" s="15"/>
      <c r="AR1024" s="15"/>
      <c r="AS1024" s="15"/>
      <c r="AT1024" s="15"/>
      <c r="AU1024" s="15"/>
      <c r="AV1024" s="15"/>
      <c r="AW1024" s="15"/>
      <c r="AX1024" s="15"/>
      <c r="AY1024" s="15"/>
      <c r="AZ1024" s="15"/>
      <c r="BA1024" s="15"/>
      <c r="BB1024" s="15"/>
    </row>
    <row r="1025" customFormat="false" ht="15.75" hidden="false" customHeight="true" outlineLevel="0" collapsed="false">
      <c r="A1025" s="83"/>
      <c r="B1025" s="84"/>
      <c r="C1025" s="85"/>
      <c r="D1025" s="86"/>
      <c r="E1025" s="15"/>
      <c r="F1025" s="15"/>
      <c r="G1025" s="15"/>
      <c r="H1025" s="15"/>
      <c r="I1025" s="15"/>
      <c r="J1025" s="15"/>
      <c r="K1025" s="15"/>
      <c r="L1025" s="15"/>
      <c r="M1025" s="15"/>
      <c r="N1025" s="87"/>
      <c r="O1025" s="87"/>
      <c r="P1025" s="87"/>
      <c r="Q1025" s="88"/>
      <c r="R1025" s="15"/>
      <c r="S1025" s="15"/>
      <c r="T1025" s="15"/>
      <c r="U1025" s="15"/>
      <c r="V1025" s="15"/>
      <c r="W1025" s="15"/>
      <c r="X1025" s="15"/>
      <c r="Y1025" s="15"/>
      <c r="Z1025" s="15"/>
      <c r="AA1025" s="15"/>
      <c r="AB1025" s="15"/>
      <c r="AC1025" s="15"/>
      <c r="AD1025" s="15"/>
      <c r="AE1025" s="15"/>
      <c r="AF1025" s="15"/>
      <c r="AG1025" s="15"/>
      <c r="AH1025" s="15"/>
      <c r="AI1025" s="15"/>
      <c r="AJ1025" s="15"/>
      <c r="AK1025" s="15"/>
      <c r="AL1025" s="15"/>
      <c r="AM1025" s="15"/>
      <c r="AN1025" s="15"/>
      <c r="AO1025" s="15"/>
      <c r="AP1025" s="15"/>
      <c r="AQ1025" s="15"/>
      <c r="AR1025" s="15"/>
      <c r="AS1025" s="15"/>
      <c r="AT1025" s="15"/>
      <c r="AU1025" s="15"/>
      <c r="AV1025" s="15"/>
      <c r="AW1025" s="15"/>
      <c r="AX1025" s="15"/>
      <c r="AY1025" s="15"/>
      <c r="AZ1025" s="15"/>
      <c r="BA1025" s="15"/>
      <c r="BB1025" s="15"/>
    </row>
    <row r="1026" customFormat="false" ht="15.75" hidden="false" customHeight="true" outlineLevel="0" collapsed="false">
      <c r="A1026" s="83"/>
      <c r="B1026" s="84"/>
      <c r="C1026" s="85"/>
      <c r="D1026" s="86"/>
      <c r="E1026" s="15"/>
      <c r="F1026" s="15"/>
      <c r="G1026" s="15"/>
      <c r="H1026" s="15"/>
      <c r="I1026" s="15"/>
      <c r="J1026" s="15"/>
      <c r="K1026" s="15"/>
      <c r="L1026" s="15"/>
      <c r="M1026" s="15"/>
      <c r="N1026" s="87"/>
      <c r="O1026" s="87"/>
      <c r="P1026" s="87"/>
      <c r="Q1026" s="88"/>
      <c r="R1026" s="15"/>
      <c r="S1026" s="15"/>
      <c r="T1026" s="15"/>
      <c r="U1026" s="15"/>
      <c r="V1026" s="15"/>
      <c r="W1026" s="15"/>
      <c r="X1026" s="15"/>
      <c r="Y1026" s="15"/>
      <c r="Z1026" s="15"/>
      <c r="AA1026" s="15"/>
      <c r="AB1026" s="15"/>
      <c r="AC1026" s="15"/>
      <c r="AD1026" s="15"/>
      <c r="AE1026" s="15"/>
      <c r="AF1026" s="15"/>
      <c r="AG1026" s="15"/>
      <c r="AH1026" s="15"/>
      <c r="AI1026" s="15"/>
      <c r="AJ1026" s="15"/>
      <c r="AK1026" s="15"/>
      <c r="AL1026" s="15"/>
      <c r="AM1026" s="15"/>
      <c r="AN1026" s="15"/>
      <c r="AO1026" s="15"/>
      <c r="AP1026" s="15"/>
      <c r="AQ1026" s="15"/>
      <c r="AR1026" s="15"/>
      <c r="AS1026" s="15"/>
      <c r="AT1026" s="15"/>
      <c r="AU1026" s="15"/>
      <c r="AV1026" s="15"/>
      <c r="AW1026" s="15"/>
      <c r="AX1026" s="15"/>
      <c r="AY1026" s="15"/>
      <c r="AZ1026" s="15"/>
      <c r="BA1026" s="15"/>
      <c r="BB1026" s="15"/>
    </row>
    <row r="1027" customFormat="false" ht="15.75" hidden="false" customHeight="true" outlineLevel="0" collapsed="false">
      <c r="A1027" s="83"/>
      <c r="B1027" s="84"/>
      <c r="C1027" s="85"/>
      <c r="D1027" s="86"/>
      <c r="E1027" s="15"/>
      <c r="F1027" s="15"/>
      <c r="G1027" s="15"/>
      <c r="H1027" s="15"/>
      <c r="I1027" s="15"/>
      <c r="J1027" s="15"/>
      <c r="K1027" s="15"/>
      <c r="L1027" s="15"/>
      <c r="M1027" s="15"/>
      <c r="N1027" s="87"/>
      <c r="O1027" s="87"/>
      <c r="P1027" s="87"/>
      <c r="Q1027" s="88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5"/>
      <c r="AG1027" s="15"/>
      <c r="AH1027" s="15"/>
      <c r="AI1027" s="15"/>
      <c r="AJ1027" s="15"/>
      <c r="AK1027" s="15"/>
      <c r="AL1027" s="15"/>
      <c r="AM1027" s="15"/>
      <c r="AN1027" s="15"/>
      <c r="AO1027" s="15"/>
      <c r="AP1027" s="15"/>
      <c r="AQ1027" s="15"/>
      <c r="AR1027" s="15"/>
      <c r="AS1027" s="15"/>
      <c r="AT1027" s="15"/>
      <c r="AU1027" s="15"/>
      <c r="AV1027" s="15"/>
      <c r="AW1027" s="15"/>
      <c r="AX1027" s="15"/>
      <c r="AY1027" s="15"/>
      <c r="AZ1027" s="15"/>
      <c r="BA1027" s="15"/>
      <c r="BB1027" s="15"/>
    </row>
    <row r="1028" customFormat="false" ht="15.75" hidden="false" customHeight="true" outlineLevel="0" collapsed="false">
      <c r="A1028" s="83"/>
      <c r="B1028" s="84"/>
      <c r="C1028" s="85"/>
      <c r="D1028" s="86"/>
      <c r="E1028" s="15"/>
      <c r="F1028" s="15"/>
      <c r="G1028" s="15"/>
      <c r="H1028" s="15"/>
      <c r="I1028" s="15"/>
      <c r="J1028" s="15"/>
      <c r="K1028" s="15"/>
      <c r="L1028" s="15"/>
      <c r="M1028" s="15"/>
      <c r="N1028" s="87"/>
      <c r="O1028" s="87"/>
      <c r="P1028" s="87"/>
      <c r="Q1028" s="88"/>
      <c r="R1028" s="15"/>
      <c r="S1028" s="15"/>
      <c r="T1028" s="15"/>
      <c r="U1028" s="15"/>
      <c r="V1028" s="15"/>
      <c r="W1028" s="15"/>
      <c r="X1028" s="15"/>
      <c r="Y1028" s="15"/>
      <c r="Z1028" s="15"/>
      <c r="AA1028" s="15"/>
      <c r="AB1028" s="15"/>
      <c r="AC1028" s="15"/>
      <c r="AD1028" s="15"/>
      <c r="AE1028" s="15"/>
      <c r="AF1028" s="15"/>
      <c r="AG1028" s="15"/>
      <c r="AH1028" s="15"/>
      <c r="AI1028" s="15"/>
      <c r="AJ1028" s="15"/>
      <c r="AK1028" s="15"/>
      <c r="AL1028" s="15"/>
      <c r="AM1028" s="15"/>
      <c r="AN1028" s="15"/>
      <c r="AO1028" s="15"/>
      <c r="AP1028" s="15"/>
      <c r="AQ1028" s="15"/>
      <c r="AR1028" s="15"/>
      <c r="AS1028" s="15"/>
      <c r="AT1028" s="15"/>
      <c r="AU1028" s="15"/>
      <c r="AV1028" s="15"/>
      <c r="AW1028" s="15"/>
      <c r="AX1028" s="15"/>
      <c r="AY1028" s="15"/>
      <c r="AZ1028" s="15"/>
      <c r="BA1028" s="15"/>
      <c r="BB1028" s="15"/>
    </row>
    <row r="1029" customFormat="false" ht="15.75" hidden="false" customHeight="true" outlineLevel="0" collapsed="false">
      <c r="A1029" s="83"/>
      <c r="B1029" s="84"/>
      <c r="C1029" s="85"/>
      <c r="D1029" s="86"/>
      <c r="E1029" s="15"/>
      <c r="F1029" s="15"/>
      <c r="G1029" s="15"/>
      <c r="H1029" s="15"/>
      <c r="I1029" s="15"/>
      <c r="J1029" s="15"/>
      <c r="K1029" s="15"/>
      <c r="L1029" s="15"/>
      <c r="M1029" s="15"/>
      <c r="N1029" s="87"/>
      <c r="O1029" s="87"/>
      <c r="P1029" s="87"/>
      <c r="Q1029" s="88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/>
      <c r="AG1029" s="15"/>
      <c r="AH1029" s="15"/>
      <c r="AI1029" s="15"/>
      <c r="AJ1029" s="15"/>
      <c r="AK1029" s="15"/>
      <c r="AL1029" s="15"/>
      <c r="AM1029" s="15"/>
      <c r="AN1029" s="15"/>
      <c r="AO1029" s="15"/>
      <c r="AP1029" s="15"/>
      <c r="AQ1029" s="15"/>
      <c r="AR1029" s="15"/>
      <c r="AS1029" s="15"/>
      <c r="AT1029" s="15"/>
      <c r="AU1029" s="15"/>
      <c r="AV1029" s="15"/>
      <c r="AW1029" s="15"/>
      <c r="AX1029" s="15"/>
      <c r="AY1029" s="15"/>
      <c r="AZ1029" s="15"/>
      <c r="BA1029" s="15"/>
      <c r="BB1029" s="15"/>
    </row>
    <row r="1030" customFormat="false" ht="15.75" hidden="false" customHeight="true" outlineLevel="0" collapsed="false">
      <c r="A1030" s="83"/>
      <c r="B1030" s="84"/>
      <c r="C1030" s="85"/>
      <c r="D1030" s="86"/>
      <c r="E1030" s="15"/>
      <c r="F1030" s="15"/>
      <c r="G1030" s="15"/>
      <c r="H1030" s="15"/>
      <c r="I1030" s="15"/>
      <c r="J1030" s="15"/>
      <c r="K1030" s="15"/>
      <c r="L1030" s="15"/>
      <c r="M1030" s="15"/>
      <c r="N1030" s="87"/>
      <c r="O1030" s="87"/>
      <c r="P1030" s="87"/>
      <c r="Q1030" s="88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5"/>
      <c r="AG1030" s="15"/>
      <c r="AH1030" s="15"/>
      <c r="AI1030" s="15"/>
      <c r="AJ1030" s="15"/>
      <c r="AK1030" s="15"/>
      <c r="AL1030" s="15"/>
      <c r="AM1030" s="15"/>
      <c r="AN1030" s="15"/>
      <c r="AO1030" s="15"/>
      <c r="AP1030" s="15"/>
      <c r="AQ1030" s="15"/>
      <c r="AR1030" s="15"/>
      <c r="AS1030" s="15"/>
      <c r="AT1030" s="15"/>
      <c r="AU1030" s="15"/>
      <c r="AV1030" s="15"/>
      <c r="AW1030" s="15"/>
      <c r="AX1030" s="15"/>
      <c r="AY1030" s="15"/>
      <c r="AZ1030" s="15"/>
      <c r="BA1030" s="15"/>
      <c r="BB1030" s="15"/>
    </row>
    <row r="1031" customFormat="false" ht="15.75" hidden="false" customHeight="true" outlineLevel="0" collapsed="false">
      <c r="A1031" s="83"/>
      <c r="B1031" s="84"/>
      <c r="C1031" s="85"/>
      <c r="D1031" s="86"/>
      <c r="E1031" s="15"/>
      <c r="F1031" s="15"/>
      <c r="G1031" s="15"/>
      <c r="H1031" s="15"/>
      <c r="I1031" s="15"/>
      <c r="J1031" s="15"/>
      <c r="K1031" s="15"/>
      <c r="L1031" s="15"/>
      <c r="M1031" s="15"/>
      <c r="N1031" s="87"/>
      <c r="O1031" s="87"/>
      <c r="P1031" s="87"/>
      <c r="Q1031" s="88"/>
      <c r="R1031" s="15"/>
      <c r="S1031" s="15"/>
      <c r="T1031" s="15"/>
      <c r="U1031" s="15"/>
      <c r="V1031" s="15"/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15"/>
      <c r="AG1031" s="15"/>
      <c r="AH1031" s="15"/>
      <c r="AI1031" s="15"/>
      <c r="AJ1031" s="15"/>
      <c r="AK1031" s="15"/>
      <c r="AL1031" s="15"/>
      <c r="AM1031" s="15"/>
      <c r="AN1031" s="15"/>
      <c r="AO1031" s="15"/>
      <c r="AP1031" s="15"/>
      <c r="AQ1031" s="15"/>
      <c r="AR1031" s="15"/>
      <c r="AS1031" s="15"/>
      <c r="AT1031" s="15"/>
      <c r="AU1031" s="15"/>
      <c r="AV1031" s="15"/>
      <c r="AW1031" s="15"/>
      <c r="AX1031" s="15"/>
      <c r="AY1031" s="15"/>
      <c r="AZ1031" s="15"/>
      <c r="BA1031" s="15"/>
      <c r="BB1031" s="15"/>
    </row>
    <row r="1032" customFormat="false" ht="15.75" hidden="false" customHeight="true" outlineLevel="0" collapsed="false">
      <c r="A1032" s="83"/>
      <c r="B1032" s="84"/>
      <c r="C1032" s="85"/>
      <c r="D1032" s="86"/>
      <c r="E1032" s="15"/>
      <c r="F1032" s="15"/>
      <c r="G1032" s="15"/>
      <c r="H1032" s="15"/>
      <c r="I1032" s="15"/>
      <c r="J1032" s="15"/>
      <c r="K1032" s="15"/>
      <c r="L1032" s="15"/>
      <c r="M1032" s="15"/>
      <c r="N1032" s="87"/>
      <c r="O1032" s="87"/>
      <c r="P1032" s="87"/>
      <c r="Q1032" s="88"/>
      <c r="R1032" s="15"/>
      <c r="S1032" s="15"/>
      <c r="T1032" s="15"/>
      <c r="U1032" s="15"/>
      <c r="V1032" s="15"/>
      <c r="W1032" s="15"/>
      <c r="X1032" s="15"/>
      <c r="Y1032" s="15"/>
      <c r="Z1032" s="15"/>
      <c r="AA1032" s="15"/>
      <c r="AB1032" s="15"/>
      <c r="AC1032" s="15"/>
      <c r="AD1032" s="15"/>
      <c r="AE1032" s="15"/>
      <c r="AF1032" s="15"/>
      <c r="AG1032" s="15"/>
      <c r="AH1032" s="15"/>
      <c r="AI1032" s="15"/>
      <c r="AJ1032" s="15"/>
      <c r="AK1032" s="15"/>
      <c r="AL1032" s="15"/>
      <c r="AM1032" s="15"/>
      <c r="AN1032" s="15"/>
      <c r="AO1032" s="15"/>
      <c r="AP1032" s="15"/>
      <c r="AQ1032" s="15"/>
      <c r="AR1032" s="15"/>
      <c r="AS1032" s="15"/>
      <c r="AT1032" s="15"/>
      <c r="AU1032" s="15"/>
      <c r="AV1032" s="15"/>
      <c r="AW1032" s="15"/>
      <c r="AX1032" s="15"/>
      <c r="AY1032" s="15"/>
      <c r="AZ1032" s="15"/>
      <c r="BA1032" s="15"/>
      <c r="BB1032" s="15"/>
    </row>
    <row r="1033" customFormat="false" ht="15.75" hidden="false" customHeight="true" outlineLevel="0" collapsed="false">
      <c r="A1033" s="83"/>
      <c r="B1033" s="84"/>
      <c r="C1033" s="85"/>
      <c r="D1033" s="86"/>
      <c r="E1033" s="15"/>
      <c r="F1033" s="15"/>
      <c r="G1033" s="15"/>
      <c r="H1033" s="15"/>
      <c r="I1033" s="15"/>
      <c r="J1033" s="15"/>
      <c r="K1033" s="15"/>
      <c r="L1033" s="15"/>
      <c r="M1033" s="15"/>
      <c r="N1033" s="87"/>
      <c r="O1033" s="87"/>
      <c r="P1033" s="87"/>
      <c r="Q1033" s="88"/>
      <c r="R1033" s="15"/>
      <c r="S1033" s="15"/>
      <c r="T1033" s="15"/>
      <c r="U1033" s="15"/>
      <c r="V1033" s="15"/>
      <c r="W1033" s="15"/>
      <c r="X1033" s="15"/>
      <c r="Y1033" s="15"/>
      <c r="Z1033" s="15"/>
      <c r="AA1033" s="15"/>
      <c r="AB1033" s="15"/>
      <c r="AC1033" s="15"/>
      <c r="AD1033" s="15"/>
      <c r="AE1033" s="15"/>
      <c r="AF1033" s="15"/>
      <c r="AG1033" s="15"/>
      <c r="AH1033" s="15"/>
      <c r="AI1033" s="15"/>
      <c r="AJ1033" s="15"/>
      <c r="AK1033" s="15"/>
      <c r="AL1033" s="15"/>
      <c r="AM1033" s="15"/>
      <c r="AN1033" s="15"/>
      <c r="AO1033" s="15"/>
      <c r="AP1033" s="15"/>
      <c r="AQ1033" s="15"/>
      <c r="AR1033" s="15"/>
      <c r="AS1033" s="15"/>
      <c r="AT1033" s="15"/>
      <c r="AU1033" s="15"/>
      <c r="AV1033" s="15"/>
      <c r="AW1033" s="15"/>
      <c r="AX1033" s="15"/>
      <c r="AY1033" s="15"/>
      <c r="AZ1033" s="15"/>
      <c r="BA1033" s="15"/>
      <c r="BB1033" s="15"/>
    </row>
    <row r="1034" customFormat="false" ht="15.75" hidden="false" customHeight="true" outlineLevel="0" collapsed="false">
      <c r="A1034" s="83"/>
      <c r="B1034" s="84"/>
      <c r="C1034" s="85"/>
      <c r="D1034" s="86"/>
      <c r="E1034" s="15"/>
      <c r="F1034" s="15"/>
      <c r="G1034" s="15"/>
      <c r="H1034" s="15"/>
      <c r="I1034" s="15"/>
      <c r="J1034" s="15"/>
      <c r="K1034" s="15"/>
      <c r="L1034" s="15"/>
      <c r="M1034" s="15"/>
      <c r="N1034" s="87"/>
      <c r="O1034" s="87"/>
      <c r="P1034" s="87"/>
      <c r="Q1034" s="88"/>
      <c r="R1034" s="15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15"/>
      <c r="AG1034" s="15"/>
      <c r="AH1034" s="15"/>
      <c r="AI1034" s="15"/>
      <c r="AJ1034" s="15"/>
      <c r="AK1034" s="15"/>
      <c r="AL1034" s="15"/>
      <c r="AM1034" s="15"/>
      <c r="AN1034" s="15"/>
      <c r="AO1034" s="15"/>
      <c r="AP1034" s="15"/>
      <c r="AQ1034" s="15"/>
      <c r="AR1034" s="15"/>
      <c r="AS1034" s="15"/>
      <c r="AT1034" s="15"/>
      <c r="AU1034" s="15"/>
      <c r="AV1034" s="15"/>
      <c r="AW1034" s="15"/>
      <c r="AX1034" s="15"/>
      <c r="AY1034" s="15"/>
      <c r="AZ1034" s="15"/>
      <c r="BA1034" s="15"/>
      <c r="BB1034" s="15"/>
    </row>
    <row r="1035" customFormat="false" ht="15.75" hidden="false" customHeight="true" outlineLevel="0" collapsed="false">
      <c r="A1035" s="83"/>
      <c r="B1035" s="84"/>
      <c r="C1035" s="85"/>
      <c r="D1035" s="86"/>
      <c r="E1035" s="15"/>
      <c r="F1035" s="15"/>
      <c r="G1035" s="15"/>
      <c r="H1035" s="15"/>
      <c r="I1035" s="15"/>
      <c r="J1035" s="15"/>
      <c r="K1035" s="15"/>
      <c r="L1035" s="15"/>
      <c r="M1035" s="15"/>
      <c r="N1035" s="87"/>
      <c r="O1035" s="87"/>
      <c r="P1035" s="87"/>
      <c r="Q1035" s="88"/>
      <c r="R1035" s="15"/>
      <c r="S1035" s="15"/>
      <c r="T1035" s="15"/>
      <c r="U1035" s="15"/>
      <c r="V1035" s="15"/>
      <c r="W1035" s="15"/>
      <c r="X1035" s="15"/>
      <c r="Y1035" s="15"/>
      <c r="Z1035" s="15"/>
      <c r="AA1035" s="15"/>
      <c r="AB1035" s="15"/>
      <c r="AC1035" s="15"/>
      <c r="AD1035" s="15"/>
      <c r="AE1035" s="15"/>
      <c r="AF1035" s="15"/>
      <c r="AG1035" s="15"/>
      <c r="AH1035" s="15"/>
      <c r="AI1035" s="15"/>
      <c r="AJ1035" s="15"/>
      <c r="AK1035" s="15"/>
      <c r="AL1035" s="15"/>
      <c r="AM1035" s="15"/>
      <c r="AN1035" s="15"/>
      <c r="AO1035" s="15"/>
      <c r="AP1035" s="15"/>
      <c r="AQ1035" s="15"/>
      <c r="AR1035" s="15"/>
      <c r="AS1035" s="15"/>
      <c r="AT1035" s="15"/>
      <c r="AU1035" s="15"/>
      <c r="AV1035" s="15"/>
      <c r="AW1035" s="15"/>
      <c r="AX1035" s="15"/>
      <c r="AY1035" s="15"/>
      <c r="AZ1035" s="15"/>
      <c r="BA1035" s="15"/>
      <c r="BB1035" s="15"/>
    </row>
    <row r="1036" customFormat="false" ht="15.75" hidden="false" customHeight="true" outlineLevel="0" collapsed="false">
      <c r="A1036" s="83"/>
      <c r="B1036" s="84"/>
      <c r="C1036" s="85"/>
      <c r="D1036" s="86"/>
      <c r="E1036" s="15"/>
      <c r="F1036" s="15"/>
      <c r="G1036" s="15"/>
      <c r="H1036" s="15"/>
      <c r="I1036" s="15"/>
      <c r="J1036" s="15"/>
      <c r="K1036" s="15"/>
      <c r="L1036" s="15"/>
      <c r="M1036" s="15"/>
      <c r="N1036" s="87"/>
      <c r="O1036" s="87"/>
      <c r="P1036" s="87"/>
      <c r="Q1036" s="88"/>
      <c r="R1036" s="15"/>
      <c r="S1036" s="15"/>
      <c r="T1036" s="15"/>
      <c r="U1036" s="15"/>
      <c r="V1036" s="15"/>
      <c r="W1036" s="15"/>
      <c r="X1036" s="15"/>
      <c r="Y1036" s="15"/>
      <c r="Z1036" s="15"/>
      <c r="AA1036" s="15"/>
      <c r="AB1036" s="15"/>
      <c r="AC1036" s="15"/>
      <c r="AD1036" s="15"/>
      <c r="AE1036" s="15"/>
      <c r="AF1036" s="15"/>
      <c r="AG1036" s="15"/>
      <c r="AH1036" s="15"/>
      <c r="AI1036" s="15"/>
      <c r="AJ1036" s="15"/>
      <c r="AK1036" s="15"/>
      <c r="AL1036" s="15"/>
      <c r="AM1036" s="15"/>
      <c r="AN1036" s="15"/>
      <c r="AO1036" s="15"/>
      <c r="AP1036" s="15"/>
      <c r="AQ1036" s="15"/>
      <c r="AR1036" s="15"/>
      <c r="AS1036" s="15"/>
      <c r="AT1036" s="15"/>
      <c r="AU1036" s="15"/>
      <c r="AV1036" s="15"/>
      <c r="AW1036" s="15"/>
      <c r="AX1036" s="15"/>
      <c r="AY1036" s="15"/>
      <c r="AZ1036" s="15"/>
      <c r="BA1036" s="15"/>
      <c r="BB1036" s="15"/>
    </row>
    <row r="1037" customFormat="false" ht="15.75" hidden="false" customHeight="true" outlineLevel="0" collapsed="false">
      <c r="A1037" s="83"/>
      <c r="B1037" s="84"/>
      <c r="C1037" s="85"/>
      <c r="D1037" s="86"/>
      <c r="E1037" s="15"/>
      <c r="F1037" s="15"/>
      <c r="G1037" s="15"/>
      <c r="H1037" s="15"/>
      <c r="I1037" s="15"/>
      <c r="J1037" s="15"/>
      <c r="K1037" s="15"/>
      <c r="L1037" s="15"/>
      <c r="M1037" s="15"/>
      <c r="N1037" s="87"/>
      <c r="O1037" s="87"/>
      <c r="P1037" s="87"/>
      <c r="Q1037" s="88"/>
      <c r="R1037" s="15"/>
      <c r="S1037" s="15"/>
      <c r="T1037" s="15"/>
      <c r="U1037" s="15"/>
      <c r="V1037" s="15"/>
      <c r="W1037" s="15"/>
      <c r="X1037" s="15"/>
      <c r="Y1037" s="15"/>
      <c r="Z1037" s="15"/>
      <c r="AA1037" s="15"/>
      <c r="AB1037" s="15"/>
      <c r="AC1037" s="15"/>
      <c r="AD1037" s="15"/>
      <c r="AE1037" s="15"/>
      <c r="AF1037" s="15"/>
      <c r="AG1037" s="15"/>
      <c r="AH1037" s="15"/>
      <c r="AI1037" s="15"/>
      <c r="AJ1037" s="15"/>
      <c r="AK1037" s="15"/>
      <c r="AL1037" s="15"/>
      <c r="AM1037" s="15"/>
      <c r="AN1037" s="15"/>
      <c r="AO1037" s="15"/>
      <c r="AP1037" s="15"/>
      <c r="AQ1037" s="15"/>
      <c r="AR1037" s="15"/>
      <c r="AS1037" s="15"/>
      <c r="AT1037" s="15"/>
      <c r="AU1037" s="15"/>
      <c r="AV1037" s="15"/>
      <c r="AW1037" s="15"/>
      <c r="AX1037" s="15"/>
      <c r="AY1037" s="15"/>
      <c r="AZ1037" s="15"/>
      <c r="BA1037" s="15"/>
      <c r="BB1037" s="15"/>
    </row>
    <row r="1038" customFormat="false" ht="15.75" hidden="false" customHeight="true" outlineLevel="0" collapsed="false">
      <c r="A1038" s="83"/>
      <c r="B1038" s="84"/>
      <c r="C1038" s="85"/>
      <c r="D1038" s="86"/>
      <c r="E1038" s="15"/>
      <c r="F1038" s="15"/>
      <c r="G1038" s="15"/>
      <c r="H1038" s="15"/>
      <c r="I1038" s="15"/>
      <c r="J1038" s="15"/>
      <c r="K1038" s="15"/>
      <c r="L1038" s="15"/>
      <c r="M1038" s="15"/>
      <c r="N1038" s="87"/>
      <c r="O1038" s="87"/>
      <c r="P1038" s="87"/>
      <c r="Q1038" s="88"/>
      <c r="R1038" s="15"/>
      <c r="S1038" s="15"/>
      <c r="T1038" s="15"/>
      <c r="U1038" s="15"/>
      <c r="V1038" s="15"/>
      <c r="W1038" s="15"/>
      <c r="X1038" s="15"/>
      <c r="Y1038" s="15"/>
      <c r="Z1038" s="15"/>
      <c r="AA1038" s="15"/>
      <c r="AB1038" s="15"/>
      <c r="AC1038" s="15"/>
      <c r="AD1038" s="15"/>
      <c r="AE1038" s="15"/>
      <c r="AF1038" s="15"/>
      <c r="AG1038" s="15"/>
      <c r="AH1038" s="15"/>
      <c r="AI1038" s="15"/>
      <c r="AJ1038" s="15"/>
      <c r="AK1038" s="15"/>
      <c r="AL1038" s="15"/>
      <c r="AM1038" s="15"/>
      <c r="AN1038" s="15"/>
      <c r="AO1038" s="15"/>
      <c r="AP1038" s="15"/>
      <c r="AQ1038" s="15"/>
      <c r="AR1038" s="15"/>
      <c r="AS1038" s="15"/>
      <c r="AT1038" s="15"/>
      <c r="AU1038" s="15"/>
      <c r="AV1038" s="15"/>
      <c r="AW1038" s="15"/>
      <c r="AX1038" s="15"/>
      <c r="AY1038" s="15"/>
      <c r="AZ1038" s="15"/>
      <c r="BA1038" s="15"/>
      <c r="BB1038" s="15"/>
    </row>
    <row r="1039" customFormat="false" ht="15.75" hidden="false" customHeight="true" outlineLevel="0" collapsed="false">
      <c r="A1039" s="83"/>
      <c r="B1039" s="84"/>
      <c r="C1039" s="85"/>
      <c r="D1039" s="86"/>
      <c r="E1039" s="15"/>
      <c r="F1039" s="15"/>
      <c r="G1039" s="15"/>
      <c r="H1039" s="15"/>
      <c r="I1039" s="15"/>
      <c r="J1039" s="15"/>
      <c r="K1039" s="15"/>
      <c r="L1039" s="15"/>
      <c r="M1039" s="15"/>
      <c r="N1039" s="87"/>
      <c r="O1039" s="87"/>
      <c r="P1039" s="87"/>
      <c r="Q1039" s="88"/>
      <c r="R1039" s="15"/>
      <c r="S1039" s="15"/>
      <c r="T1039" s="15"/>
      <c r="U1039" s="15"/>
      <c r="V1039" s="15"/>
      <c r="W1039" s="15"/>
      <c r="X1039" s="15"/>
      <c r="Y1039" s="15"/>
      <c r="Z1039" s="15"/>
      <c r="AA1039" s="15"/>
      <c r="AB1039" s="15"/>
      <c r="AC1039" s="15"/>
      <c r="AD1039" s="15"/>
      <c r="AE1039" s="15"/>
      <c r="AF1039" s="15"/>
      <c r="AG1039" s="15"/>
      <c r="AH1039" s="15"/>
      <c r="AI1039" s="15"/>
      <c r="AJ1039" s="15"/>
      <c r="AK1039" s="15"/>
      <c r="AL1039" s="15"/>
      <c r="AM1039" s="15"/>
      <c r="AN1039" s="15"/>
      <c r="AO1039" s="15"/>
      <c r="AP1039" s="15"/>
      <c r="AQ1039" s="15"/>
      <c r="AR1039" s="15"/>
      <c r="AS1039" s="15"/>
      <c r="AT1039" s="15"/>
      <c r="AU1039" s="15"/>
      <c r="AV1039" s="15"/>
      <c r="AW1039" s="15"/>
      <c r="AX1039" s="15"/>
      <c r="AY1039" s="15"/>
      <c r="AZ1039" s="15"/>
      <c r="BA1039" s="15"/>
      <c r="BB1039" s="15"/>
    </row>
    <row r="1040" customFormat="false" ht="15.75" hidden="false" customHeight="true" outlineLevel="0" collapsed="false">
      <c r="A1040" s="83"/>
      <c r="B1040" s="84"/>
      <c r="C1040" s="85"/>
      <c r="D1040" s="86"/>
      <c r="E1040" s="15"/>
      <c r="F1040" s="15"/>
      <c r="G1040" s="15"/>
      <c r="H1040" s="15"/>
      <c r="I1040" s="15"/>
      <c r="J1040" s="15"/>
      <c r="K1040" s="15"/>
      <c r="L1040" s="15"/>
      <c r="M1040" s="15"/>
      <c r="N1040" s="87"/>
      <c r="O1040" s="87"/>
      <c r="P1040" s="87"/>
      <c r="Q1040" s="88"/>
      <c r="R1040" s="15"/>
      <c r="S1040" s="15"/>
      <c r="T1040" s="15"/>
      <c r="U1040" s="15"/>
      <c r="V1040" s="15"/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15"/>
      <c r="AG1040" s="15"/>
      <c r="AH1040" s="15"/>
      <c r="AI1040" s="15"/>
      <c r="AJ1040" s="15"/>
      <c r="AK1040" s="15"/>
      <c r="AL1040" s="15"/>
      <c r="AM1040" s="15"/>
      <c r="AN1040" s="15"/>
      <c r="AO1040" s="15"/>
      <c r="AP1040" s="15"/>
      <c r="AQ1040" s="15"/>
      <c r="AR1040" s="15"/>
      <c r="AS1040" s="15"/>
      <c r="AT1040" s="15"/>
      <c r="AU1040" s="15"/>
      <c r="AV1040" s="15"/>
      <c r="AW1040" s="15"/>
      <c r="AX1040" s="15"/>
      <c r="AY1040" s="15"/>
      <c r="AZ1040" s="15"/>
      <c r="BA1040" s="15"/>
      <c r="BB1040" s="15"/>
    </row>
    <row r="1041" customFormat="false" ht="15.75" hidden="false" customHeight="true" outlineLevel="0" collapsed="false">
      <c r="A1041" s="83"/>
      <c r="B1041" s="84"/>
      <c r="C1041" s="85"/>
      <c r="D1041" s="86"/>
      <c r="E1041" s="15"/>
      <c r="F1041" s="15"/>
      <c r="G1041" s="15"/>
      <c r="H1041" s="15"/>
      <c r="I1041" s="15"/>
      <c r="J1041" s="15"/>
      <c r="K1041" s="15"/>
      <c r="L1041" s="15"/>
      <c r="M1041" s="15"/>
      <c r="N1041" s="87"/>
      <c r="O1041" s="87"/>
      <c r="P1041" s="87"/>
      <c r="Q1041" s="88"/>
      <c r="R1041" s="15"/>
      <c r="S1041" s="15"/>
      <c r="T1041" s="15"/>
      <c r="U1041" s="15"/>
      <c r="V1041" s="15"/>
      <c r="W1041" s="15"/>
      <c r="X1041" s="15"/>
      <c r="Y1041" s="15"/>
      <c r="Z1041" s="15"/>
      <c r="AA1041" s="15"/>
      <c r="AB1041" s="15"/>
      <c r="AC1041" s="15"/>
      <c r="AD1041" s="15"/>
      <c r="AE1041" s="15"/>
      <c r="AF1041" s="15"/>
      <c r="AG1041" s="15"/>
      <c r="AH1041" s="15"/>
      <c r="AI1041" s="15"/>
      <c r="AJ1041" s="15"/>
      <c r="AK1041" s="15"/>
      <c r="AL1041" s="15"/>
      <c r="AM1041" s="15"/>
      <c r="AN1041" s="15"/>
      <c r="AO1041" s="15"/>
      <c r="AP1041" s="15"/>
      <c r="AQ1041" s="15"/>
      <c r="AR1041" s="15"/>
      <c r="AS1041" s="15"/>
      <c r="AT1041" s="15"/>
      <c r="AU1041" s="15"/>
      <c r="AV1041" s="15"/>
      <c r="AW1041" s="15"/>
      <c r="AX1041" s="15"/>
      <c r="AY1041" s="15"/>
      <c r="AZ1041" s="15"/>
      <c r="BA1041" s="15"/>
      <c r="BB1041" s="15"/>
    </row>
    <row r="1042" customFormat="false" ht="15.75" hidden="false" customHeight="true" outlineLevel="0" collapsed="false">
      <c r="A1042" s="83"/>
      <c r="B1042" s="84"/>
      <c r="C1042" s="85"/>
      <c r="D1042" s="86"/>
      <c r="E1042" s="15"/>
      <c r="F1042" s="15"/>
      <c r="G1042" s="15"/>
      <c r="H1042" s="15"/>
      <c r="I1042" s="15"/>
      <c r="J1042" s="15"/>
      <c r="K1042" s="15"/>
      <c r="L1042" s="15"/>
      <c r="M1042" s="15"/>
      <c r="N1042" s="87"/>
      <c r="O1042" s="87"/>
      <c r="P1042" s="87"/>
      <c r="Q1042" s="88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15"/>
      <c r="AG1042" s="15"/>
      <c r="AH1042" s="15"/>
      <c r="AI1042" s="15"/>
      <c r="AJ1042" s="15"/>
      <c r="AK1042" s="15"/>
      <c r="AL1042" s="15"/>
      <c r="AM1042" s="15"/>
      <c r="AN1042" s="15"/>
      <c r="AO1042" s="15"/>
      <c r="AP1042" s="15"/>
      <c r="AQ1042" s="15"/>
      <c r="AR1042" s="15"/>
      <c r="AS1042" s="15"/>
      <c r="AT1042" s="15"/>
      <c r="AU1042" s="15"/>
      <c r="AV1042" s="15"/>
      <c r="AW1042" s="15"/>
      <c r="AX1042" s="15"/>
      <c r="AY1042" s="15"/>
      <c r="AZ1042" s="15"/>
      <c r="BA1042" s="15"/>
      <c r="BB1042" s="15"/>
    </row>
    <row r="1043" customFormat="false" ht="15.75" hidden="false" customHeight="true" outlineLevel="0" collapsed="false">
      <c r="A1043" s="83"/>
      <c r="B1043" s="84"/>
      <c r="C1043" s="85"/>
      <c r="D1043" s="86"/>
      <c r="E1043" s="15"/>
      <c r="F1043" s="15"/>
      <c r="G1043" s="15"/>
      <c r="H1043" s="15"/>
      <c r="I1043" s="15"/>
      <c r="J1043" s="15"/>
      <c r="K1043" s="15"/>
      <c r="L1043" s="15"/>
      <c r="M1043" s="15"/>
      <c r="N1043" s="87"/>
      <c r="O1043" s="87"/>
      <c r="P1043" s="87"/>
      <c r="Q1043" s="88"/>
      <c r="R1043" s="15"/>
      <c r="S1043" s="15"/>
      <c r="T1043" s="15"/>
      <c r="U1043" s="15"/>
      <c r="V1043" s="15"/>
      <c r="W1043" s="15"/>
      <c r="X1043" s="15"/>
      <c r="Y1043" s="15"/>
      <c r="Z1043" s="15"/>
      <c r="AA1043" s="15"/>
      <c r="AB1043" s="15"/>
      <c r="AC1043" s="15"/>
      <c r="AD1043" s="15"/>
      <c r="AE1043" s="15"/>
      <c r="AF1043" s="15"/>
      <c r="AG1043" s="15"/>
      <c r="AH1043" s="15"/>
      <c r="AI1043" s="15"/>
      <c r="AJ1043" s="15"/>
      <c r="AK1043" s="15"/>
      <c r="AL1043" s="15"/>
      <c r="AM1043" s="15"/>
      <c r="AN1043" s="15"/>
      <c r="AO1043" s="15"/>
      <c r="AP1043" s="15"/>
      <c r="AQ1043" s="15"/>
      <c r="AR1043" s="15"/>
      <c r="AS1043" s="15"/>
      <c r="AT1043" s="15"/>
      <c r="AU1043" s="15"/>
      <c r="AV1043" s="15"/>
      <c r="AW1043" s="15"/>
      <c r="AX1043" s="15"/>
      <c r="AY1043" s="15"/>
      <c r="AZ1043" s="15"/>
      <c r="BA1043" s="15"/>
      <c r="BB1043" s="15"/>
    </row>
    <row r="1044" customFormat="false" ht="15.75" hidden="false" customHeight="true" outlineLevel="0" collapsed="false">
      <c r="A1044" s="83"/>
      <c r="B1044" s="84"/>
      <c r="C1044" s="85"/>
      <c r="D1044" s="86"/>
      <c r="E1044" s="15"/>
      <c r="F1044" s="15"/>
      <c r="G1044" s="15"/>
      <c r="H1044" s="15"/>
      <c r="I1044" s="15"/>
      <c r="J1044" s="15"/>
      <c r="K1044" s="15"/>
      <c r="L1044" s="15"/>
      <c r="M1044" s="15"/>
      <c r="N1044" s="87"/>
      <c r="O1044" s="87"/>
      <c r="P1044" s="87"/>
      <c r="Q1044" s="88"/>
      <c r="R1044" s="15"/>
      <c r="S1044" s="15"/>
      <c r="T1044" s="15"/>
      <c r="U1044" s="15"/>
      <c r="V1044" s="15"/>
      <c r="W1044" s="15"/>
      <c r="X1044" s="15"/>
      <c r="Y1044" s="15"/>
      <c r="Z1044" s="15"/>
      <c r="AA1044" s="15"/>
      <c r="AB1044" s="15"/>
      <c r="AC1044" s="15"/>
      <c r="AD1044" s="15"/>
      <c r="AE1044" s="15"/>
      <c r="AF1044" s="15"/>
      <c r="AG1044" s="15"/>
      <c r="AH1044" s="15"/>
      <c r="AI1044" s="15"/>
      <c r="AJ1044" s="15"/>
      <c r="AK1044" s="15"/>
      <c r="AL1044" s="15"/>
      <c r="AM1044" s="15"/>
      <c r="AN1044" s="15"/>
      <c r="AO1044" s="15"/>
      <c r="AP1044" s="15"/>
      <c r="AQ1044" s="15"/>
      <c r="AR1044" s="15"/>
      <c r="AS1044" s="15"/>
      <c r="AT1044" s="15"/>
      <c r="AU1044" s="15"/>
      <c r="AV1044" s="15"/>
      <c r="AW1044" s="15"/>
      <c r="AX1044" s="15"/>
      <c r="AY1044" s="15"/>
      <c r="AZ1044" s="15"/>
      <c r="BA1044" s="15"/>
      <c r="BB1044" s="15"/>
    </row>
    <row r="1045" customFormat="false" ht="15.75" hidden="false" customHeight="true" outlineLevel="0" collapsed="false">
      <c r="A1045" s="83"/>
      <c r="B1045" s="84"/>
      <c r="C1045" s="85"/>
      <c r="D1045" s="86"/>
      <c r="E1045" s="15"/>
      <c r="F1045" s="15"/>
      <c r="G1045" s="15"/>
      <c r="H1045" s="15"/>
      <c r="I1045" s="15"/>
      <c r="J1045" s="15"/>
      <c r="K1045" s="15"/>
      <c r="L1045" s="15"/>
      <c r="M1045" s="15"/>
      <c r="N1045" s="87"/>
      <c r="O1045" s="87"/>
      <c r="P1045" s="87"/>
      <c r="Q1045" s="88"/>
      <c r="R1045" s="15"/>
      <c r="S1045" s="15"/>
      <c r="T1045" s="15"/>
      <c r="U1045" s="15"/>
      <c r="V1045" s="15"/>
      <c r="W1045" s="15"/>
      <c r="X1045" s="15"/>
      <c r="Y1045" s="15"/>
      <c r="Z1045" s="15"/>
      <c r="AA1045" s="15"/>
      <c r="AB1045" s="15"/>
      <c r="AC1045" s="15"/>
      <c r="AD1045" s="15"/>
      <c r="AE1045" s="15"/>
      <c r="AF1045" s="15"/>
      <c r="AG1045" s="15"/>
      <c r="AH1045" s="15"/>
      <c r="AI1045" s="15"/>
      <c r="AJ1045" s="15"/>
      <c r="AK1045" s="15"/>
      <c r="AL1045" s="15"/>
      <c r="AM1045" s="15"/>
      <c r="AN1045" s="15"/>
      <c r="AO1045" s="15"/>
      <c r="AP1045" s="15"/>
      <c r="AQ1045" s="15"/>
      <c r="AR1045" s="15"/>
      <c r="AS1045" s="15"/>
      <c r="AT1045" s="15"/>
      <c r="AU1045" s="15"/>
      <c r="AV1045" s="15"/>
      <c r="AW1045" s="15"/>
      <c r="AX1045" s="15"/>
      <c r="AY1045" s="15"/>
      <c r="AZ1045" s="15"/>
      <c r="BA1045" s="15"/>
      <c r="BB1045" s="15"/>
    </row>
    <row r="1046" customFormat="false" ht="15.75" hidden="false" customHeight="true" outlineLevel="0" collapsed="false">
      <c r="A1046" s="83"/>
      <c r="B1046" s="84"/>
      <c r="C1046" s="85"/>
      <c r="D1046" s="86"/>
      <c r="E1046" s="15"/>
      <c r="F1046" s="15"/>
      <c r="G1046" s="15"/>
      <c r="H1046" s="15"/>
      <c r="I1046" s="15"/>
      <c r="J1046" s="15"/>
      <c r="K1046" s="15"/>
      <c r="L1046" s="15"/>
      <c r="M1046" s="15"/>
      <c r="N1046" s="87"/>
      <c r="O1046" s="87"/>
      <c r="P1046" s="87"/>
      <c r="Q1046" s="88"/>
      <c r="R1046" s="15"/>
      <c r="S1046" s="15"/>
      <c r="T1046" s="15"/>
      <c r="U1046" s="15"/>
      <c r="V1046" s="15"/>
      <c r="W1046" s="15"/>
      <c r="X1046" s="15"/>
      <c r="Y1046" s="15"/>
      <c r="Z1046" s="15"/>
      <c r="AA1046" s="15"/>
      <c r="AB1046" s="15"/>
      <c r="AC1046" s="15"/>
      <c r="AD1046" s="15"/>
      <c r="AE1046" s="15"/>
      <c r="AF1046" s="15"/>
      <c r="AG1046" s="15"/>
      <c r="AH1046" s="15"/>
      <c r="AI1046" s="15"/>
      <c r="AJ1046" s="15"/>
      <c r="AK1046" s="15"/>
      <c r="AL1046" s="15"/>
      <c r="AM1046" s="15"/>
      <c r="AN1046" s="15"/>
      <c r="AO1046" s="15"/>
      <c r="AP1046" s="15"/>
      <c r="AQ1046" s="15"/>
      <c r="AR1046" s="15"/>
      <c r="AS1046" s="15"/>
      <c r="AT1046" s="15"/>
      <c r="AU1046" s="15"/>
      <c r="AV1046" s="15"/>
      <c r="AW1046" s="15"/>
      <c r="AX1046" s="15"/>
      <c r="AY1046" s="15"/>
      <c r="AZ1046" s="15"/>
      <c r="BA1046" s="15"/>
      <c r="BB1046" s="15"/>
    </row>
    <row r="1047" customFormat="false" ht="15.75" hidden="false" customHeight="true" outlineLevel="0" collapsed="false">
      <c r="A1047" s="83"/>
      <c r="B1047" s="84"/>
      <c r="C1047" s="85"/>
      <c r="D1047" s="86"/>
      <c r="E1047" s="15"/>
      <c r="F1047" s="15"/>
      <c r="G1047" s="15"/>
      <c r="H1047" s="15"/>
      <c r="I1047" s="15"/>
      <c r="J1047" s="15"/>
      <c r="K1047" s="15"/>
      <c r="L1047" s="15"/>
      <c r="M1047" s="15"/>
      <c r="N1047" s="87"/>
      <c r="O1047" s="87"/>
      <c r="P1047" s="87"/>
      <c r="Q1047" s="88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/>
      <c r="AX1047" s="15"/>
      <c r="AY1047" s="15"/>
      <c r="AZ1047" s="15"/>
      <c r="BA1047" s="15"/>
      <c r="BB1047" s="15"/>
    </row>
    <row r="1048" customFormat="false" ht="15.75" hidden="false" customHeight="true" outlineLevel="0" collapsed="false">
      <c r="A1048" s="83"/>
      <c r="B1048" s="84"/>
      <c r="C1048" s="85"/>
      <c r="D1048" s="86"/>
      <c r="E1048" s="15"/>
      <c r="F1048" s="15"/>
      <c r="G1048" s="15"/>
      <c r="H1048" s="15"/>
      <c r="I1048" s="15"/>
      <c r="J1048" s="15"/>
      <c r="K1048" s="15"/>
      <c r="L1048" s="15"/>
      <c r="M1048" s="15"/>
      <c r="N1048" s="87"/>
      <c r="O1048" s="87"/>
      <c r="P1048" s="87"/>
      <c r="Q1048" s="88"/>
      <c r="R1048" s="15"/>
      <c r="S1048" s="15"/>
      <c r="T1048" s="15"/>
      <c r="U1048" s="15"/>
      <c r="V1048" s="15"/>
      <c r="W1048" s="15"/>
      <c r="X1048" s="15"/>
      <c r="Y1048" s="15"/>
      <c r="Z1048" s="15"/>
      <c r="AA1048" s="15"/>
      <c r="AB1048" s="15"/>
      <c r="AC1048" s="15"/>
      <c r="AD1048" s="15"/>
      <c r="AE1048" s="15"/>
      <c r="AF1048" s="15"/>
      <c r="AG1048" s="15"/>
      <c r="AH1048" s="15"/>
      <c r="AI1048" s="15"/>
      <c r="AJ1048" s="15"/>
      <c r="AK1048" s="15"/>
      <c r="AL1048" s="15"/>
      <c r="AM1048" s="15"/>
      <c r="AN1048" s="15"/>
      <c r="AO1048" s="15"/>
      <c r="AP1048" s="15"/>
      <c r="AQ1048" s="15"/>
      <c r="AR1048" s="15"/>
      <c r="AS1048" s="15"/>
      <c r="AT1048" s="15"/>
      <c r="AU1048" s="15"/>
      <c r="AV1048" s="15"/>
      <c r="AW1048" s="15"/>
      <c r="AX1048" s="15"/>
      <c r="AY1048" s="15"/>
      <c r="AZ1048" s="15"/>
      <c r="BA1048" s="15"/>
      <c r="BB1048" s="15"/>
    </row>
    <row r="1049" customFormat="false" ht="15.75" hidden="false" customHeight="true" outlineLevel="0" collapsed="false">
      <c r="A1049" s="83"/>
      <c r="B1049" s="84"/>
      <c r="C1049" s="85"/>
      <c r="D1049" s="86"/>
      <c r="E1049" s="15"/>
      <c r="F1049" s="15"/>
      <c r="G1049" s="15"/>
      <c r="H1049" s="15"/>
      <c r="I1049" s="15"/>
      <c r="J1049" s="15"/>
      <c r="K1049" s="15"/>
      <c r="L1049" s="15"/>
      <c r="M1049" s="15"/>
      <c r="N1049" s="87"/>
      <c r="O1049" s="87"/>
      <c r="P1049" s="87"/>
      <c r="Q1049" s="88"/>
      <c r="R1049" s="15"/>
      <c r="S1049" s="15"/>
      <c r="T1049" s="15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15"/>
      <c r="AG1049" s="15"/>
      <c r="AH1049" s="15"/>
      <c r="AI1049" s="15"/>
      <c r="AJ1049" s="15"/>
      <c r="AK1049" s="15"/>
      <c r="AL1049" s="15"/>
      <c r="AM1049" s="15"/>
      <c r="AN1049" s="15"/>
      <c r="AO1049" s="15"/>
      <c r="AP1049" s="15"/>
      <c r="AQ1049" s="15"/>
      <c r="AR1049" s="15"/>
      <c r="AS1049" s="15"/>
      <c r="AT1049" s="15"/>
      <c r="AU1049" s="15"/>
      <c r="AV1049" s="15"/>
      <c r="AW1049" s="15"/>
      <c r="AX1049" s="15"/>
      <c r="AY1049" s="15"/>
      <c r="AZ1049" s="15"/>
      <c r="BA1049" s="15"/>
      <c r="BB1049" s="15"/>
    </row>
    <row r="1050" customFormat="false" ht="15.75" hidden="false" customHeight="true" outlineLevel="0" collapsed="false">
      <c r="A1050" s="83"/>
      <c r="B1050" s="84"/>
      <c r="C1050" s="85"/>
      <c r="D1050" s="86"/>
      <c r="E1050" s="15"/>
      <c r="F1050" s="15"/>
      <c r="G1050" s="15"/>
      <c r="H1050" s="15"/>
      <c r="I1050" s="15"/>
      <c r="J1050" s="15"/>
      <c r="K1050" s="15"/>
      <c r="L1050" s="15"/>
      <c r="M1050" s="15"/>
      <c r="N1050" s="87"/>
      <c r="O1050" s="87"/>
      <c r="P1050" s="87"/>
      <c r="Q1050" s="88"/>
      <c r="R1050" s="15"/>
      <c r="S1050" s="15"/>
      <c r="T1050" s="15"/>
      <c r="U1050" s="15"/>
      <c r="V1050" s="15"/>
      <c r="W1050" s="15"/>
      <c r="X1050" s="15"/>
      <c r="Y1050" s="15"/>
      <c r="Z1050" s="15"/>
      <c r="AA1050" s="15"/>
      <c r="AB1050" s="15"/>
      <c r="AC1050" s="15"/>
      <c r="AD1050" s="15"/>
      <c r="AE1050" s="15"/>
      <c r="AF1050" s="15"/>
      <c r="AG1050" s="15"/>
      <c r="AH1050" s="15"/>
      <c r="AI1050" s="15"/>
      <c r="AJ1050" s="15"/>
      <c r="AK1050" s="15"/>
      <c r="AL1050" s="15"/>
      <c r="AM1050" s="15"/>
      <c r="AN1050" s="15"/>
      <c r="AO1050" s="15"/>
      <c r="AP1050" s="15"/>
      <c r="AQ1050" s="15"/>
      <c r="AR1050" s="15"/>
      <c r="AS1050" s="15"/>
      <c r="AT1050" s="15"/>
      <c r="AU1050" s="15"/>
      <c r="AV1050" s="15"/>
      <c r="AW1050" s="15"/>
      <c r="AX1050" s="15"/>
      <c r="AY1050" s="15"/>
      <c r="AZ1050" s="15"/>
      <c r="BA1050" s="15"/>
      <c r="BB1050" s="15"/>
    </row>
    <row r="1051" customFormat="false" ht="15.75" hidden="false" customHeight="true" outlineLevel="0" collapsed="false">
      <c r="A1051" s="83"/>
      <c r="B1051" s="84"/>
      <c r="C1051" s="85"/>
      <c r="D1051" s="86"/>
      <c r="E1051" s="15"/>
      <c r="F1051" s="15"/>
      <c r="G1051" s="15"/>
      <c r="H1051" s="15"/>
      <c r="I1051" s="15"/>
      <c r="J1051" s="15"/>
      <c r="K1051" s="15"/>
      <c r="L1051" s="15"/>
      <c r="M1051" s="15"/>
      <c r="N1051" s="87"/>
      <c r="O1051" s="87"/>
      <c r="P1051" s="87"/>
      <c r="Q1051" s="88"/>
      <c r="R1051" s="15"/>
      <c r="S1051" s="15"/>
      <c r="T1051" s="15"/>
      <c r="U1051" s="15"/>
      <c r="V1051" s="15"/>
      <c r="W1051" s="15"/>
      <c r="X1051" s="15"/>
      <c r="Y1051" s="15"/>
      <c r="Z1051" s="15"/>
      <c r="AA1051" s="15"/>
      <c r="AB1051" s="15"/>
      <c r="AC1051" s="15"/>
      <c r="AD1051" s="15"/>
      <c r="AE1051" s="15"/>
      <c r="AF1051" s="15"/>
      <c r="AG1051" s="15"/>
      <c r="AH1051" s="15"/>
      <c r="AI1051" s="15"/>
      <c r="AJ1051" s="15"/>
      <c r="AK1051" s="15"/>
      <c r="AL1051" s="15"/>
      <c r="AM1051" s="15"/>
      <c r="AN1051" s="15"/>
      <c r="AO1051" s="15"/>
      <c r="AP1051" s="15"/>
      <c r="AQ1051" s="15"/>
      <c r="AR1051" s="15"/>
      <c r="AS1051" s="15"/>
      <c r="AT1051" s="15"/>
      <c r="AU1051" s="15"/>
      <c r="AV1051" s="15"/>
      <c r="AW1051" s="15"/>
      <c r="AX1051" s="15"/>
      <c r="AY1051" s="15"/>
      <c r="AZ1051" s="15"/>
      <c r="BA1051" s="15"/>
      <c r="BB1051" s="15"/>
    </row>
    <row r="1052" customFormat="false" ht="15.75" hidden="false" customHeight="true" outlineLevel="0" collapsed="false">
      <c r="A1052" s="83"/>
      <c r="B1052" s="84"/>
      <c r="C1052" s="85"/>
      <c r="D1052" s="86"/>
      <c r="E1052" s="15"/>
      <c r="F1052" s="15"/>
      <c r="G1052" s="15"/>
      <c r="H1052" s="15"/>
      <c r="I1052" s="15"/>
      <c r="J1052" s="15"/>
      <c r="K1052" s="15"/>
      <c r="L1052" s="15"/>
      <c r="M1052" s="15"/>
      <c r="N1052" s="87"/>
      <c r="O1052" s="87"/>
      <c r="P1052" s="87"/>
      <c r="Q1052" s="88"/>
      <c r="R1052" s="15"/>
      <c r="S1052" s="15"/>
      <c r="T1052" s="15"/>
      <c r="U1052" s="15"/>
      <c r="V1052" s="15"/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15"/>
      <c r="AG1052" s="15"/>
      <c r="AH1052" s="15"/>
      <c r="AI1052" s="15"/>
      <c r="AJ1052" s="15"/>
      <c r="AK1052" s="15"/>
      <c r="AL1052" s="15"/>
      <c r="AM1052" s="15"/>
      <c r="AN1052" s="15"/>
      <c r="AO1052" s="15"/>
      <c r="AP1052" s="15"/>
      <c r="AQ1052" s="15"/>
      <c r="AR1052" s="15"/>
      <c r="AS1052" s="15"/>
      <c r="AT1052" s="15"/>
      <c r="AU1052" s="15"/>
      <c r="AV1052" s="15"/>
      <c r="AW1052" s="15"/>
      <c r="AX1052" s="15"/>
      <c r="AY1052" s="15"/>
      <c r="AZ1052" s="15"/>
      <c r="BA1052" s="15"/>
      <c r="BB1052" s="15"/>
    </row>
    <row r="1053" customFormat="false" ht="15.75" hidden="false" customHeight="true" outlineLevel="0" collapsed="false">
      <c r="A1053" s="83"/>
      <c r="B1053" s="84"/>
      <c r="C1053" s="85"/>
      <c r="D1053" s="86"/>
      <c r="E1053" s="15"/>
      <c r="F1053" s="15"/>
      <c r="G1053" s="15"/>
      <c r="H1053" s="15"/>
      <c r="I1053" s="15"/>
      <c r="J1053" s="15"/>
      <c r="K1053" s="15"/>
      <c r="L1053" s="15"/>
      <c r="M1053" s="15"/>
      <c r="N1053" s="87"/>
      <c r="O1053" s="87"/>
      <c r="P1053" s="87"/>
      <c r="Q1053" s="88"/>
      <c r="R1053" s="15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15"/>
      <c r="AG1053" s="15"/>
      <c r="AH1053" s="15"/>
      <c r="AI1053" s="15"/>
      <c r="AJ1053" s="15"/>
      <c r="AK1053" s="15"/>
      <c r="AL1053" s="15"/>
      <c r="AM1053" s="15"/>
      <c r="AN1053" s="15"/>
      <c r="AO1053" s="15"/>
      <c r="AP1053" s="15"/>
      <c r="AQ1053" s="15"/>
      <c r="AR1053" s="15"/>
      <c r="AS1053" s="15"/>
      <c r="AT1053" s="15"/>
      <c r="AU1053" s="15"/>
      <c r="AV1053" s="15"/>
      <c r="AW1053" s="15"/>
      <c r="AX1053" s="15"/>
      <c r="AY1053" s="15"/>
      <c r="AZ1053" s="15"/>
      <c r="BA1053" s="15"/>
      <c r="BB1053" s="15"/>
    </row>
    <row r="1054" customFormat="false" ht="15.75" hidden="false" customHeight="true" outlineLevel="0" collapsed="false">
      <c r="A1054" s="83"/>
      <c r="B1054" s="84"/>
      <c r="C1054" s="85"/>
      <c r="D1054" s="86"/>
      <c r="E1054" s="15"/>
      <c r="F1054" s="15"/>
      <c r="G1054" s="15"/>
      <c r="H1054" s="15"/>
      <c r="I1054" s="15"/>
      <c r="J1054" s="15"/>
      <c r="K1054" s="15"/>
      <c r="L1054" s="15"/>
      <c r="M1054" s="15"/>
      <c r="N1054" s="87"/>
      <c r="O1054" s="87"/>
      <c r="P1054" s="87"/>
      <c r="Q1054" s="88"/>
      <c r="R1054" s="15"/>
      <c r="S1054" s="15"/>
      <c r="T1054" s="15"/>
      <c r="U1054" s="15"/>
      <c r="V1054" s="15"/>
      <c r="W1054" s="15"/>
      <c r="X1054" s="15"/>
      <c r="Y1054" s="15"/>
      <c r="Z1054" s="15"/>
      <c r="AA1054" s="15"/>
      <c r="AB1054" s="15"/>
      <c r="AC1054" s="15"/>
      <c r="AD1054" s="15"/>
      <c r="AE1054" s="15"/>
      <c r="AF1054" s="15"/>
      <c r="AG1054" s="15"/>
      <c r="AH1054" s="15"/>
      <c r="AI1054" s="15"/>
      <c r="AJ1054" s="15"/>
      <c r="AK1054" s="15"/>
      <c r="AL1054" s="15"/>
      <c r="AM1054" s="15"/>
      <c r="AN1054" s="15"/>
      <c r="AO1054" s="15"/>
      <c r="AP1054" s="15"/>
      <c r="AQ1054" s="15"/>
      <c r="AR1054" s="15"/>
      <c r="AS1054" s="15"/>
      <c r="AT1054" s="15"/>
      <c r="AU1054" s="15"/>
      <c r="AV1054" s="15"/>
      <c r="AW1054" s="15"/>
      <c r="AX1054" s="15"/>
      <c r="AY1054" s="15"/>
      <c r="AZ1054" s="15"/>
      <c r="BA1054" s="15"/>
      <c r="BB1054" s="15"/>
    </row>
    <row r="1055" customFormat="false" ht="15.75" hidden="false" customHeight="true" outlineLevel="0" collapsed="false">
      <c r="A1055" s="83"/>
      <c r="B1055" s="84"/>
      <c r="C1055" s="85"/>
      <c r="D1055" s="86"/>
      <c r="E1055" s="15"/>
      <c r="F1055" s="15"/>
      <c r="G1055" s="15"/>
      <c r="H1055" s="15"/>
      <c r="I1055" s="15"/>
      <c r="J1055" s="15"/>
      <c r="K1055" s="15"/>
      <c r="L1055" s="15"/>
      <c r="M1055" s="15"/>
      <c r="N1055" s="87"/>
      <c r="O1055" s="87"/>
      <c r="P1055" s="87"/>
      <c r="Q1055" s="88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15"/>
      <c r="AG1055" s="15"/>
      <c r="AH1055" s="15"/>
      <c r="AI1055" s="15"/>
      <c r="AJ1055" s="15"/>
      <c r="AK1055" s="15"/>
      <c r="AL1055" s="15"/>
      <c r="AM1055" s="15"/>
      <c r="AN1055" s="15"/>
      <c r="AO1055" s="15"/>
      <c r="AP1055" s="15"/>
      <c r="AQ1055" s="15"/>
      <c r="AR1055" s="15"/>
      <c r="AS1055" s="15"/>
      <c r="AT1055" s="15"/>
      <c r="AU1055" s="15"/>
      <c r="AV1055" s="15"/>
      <c r="AW1055" s="15"/>
      <c r="AX1055" s="15"/>
      <c r="AY1055" s="15"/>
      <c r="AZ1055" s="15"/>
      <c r="BA1055" s="15"/>
      <c r="BB1055" s="15"/>
    </row>
    <row r="1056" customFormat="false" ht="15.75" hidden="false" customHeight="true" outlineLevel="0" collapsed="false">
      <c r="A1056" s="83"/>
      <c r="B1056" s="84"/>
      <c r="C1056" s="85"/>
      <c r="D1056" s="86"/>
      <c r="E1056" s="15"/>
      <c r="F1056" s="15"/>
      <c r="G1056" s="15"/>
      <c r="H1056" s="15"/>
      <c r="I1056" s="15"/>
      <c r="J1056" s="15"/>
      <c r="K1056" s="15"/>
      <c r="L1056" s="15"/>
      <c r="M1056" s="15"/>
      <c r="N1056" s="87"/>
      <c r="O1056" s="87"/>
      <c r="P1056" s="87"/>
      <c r="Q1056" s="88"/>
      <c r="R1056" s="15"/>
      <c r="S1056" s="15"/>
      <c r="T1056" s="15"/>
      <c r="U1056" s="15"/>
      <c r="V1056" s="15"/>
      <c r="W1056" s="15"/>
      <c r="X1056" s="15"/>
      <c r="Y1056" s="15"/>
      <c r="Z1056" s="15"/>
      <c r="AA1056" s="15"/>
      <c r="AB1056" s="15"/>
      <c r="AC1056" s="15"/>
      <c r="AD1056" s="15"/>
      <c r="AE1056" s="15"/>
      <c r="AF1056" s="15"/>
      <c r="AG1056" s="15"/>
      <c r="AH1056" s="15"/>
      <c r="AI1056" s="15"/>
      <c r="AJ1056" s="15"/>
      <c r="AK1056" s="15"/>
      <c r="AL1056" s="15"/>
      <c r="AM1056" s="15"/>
      <c r="AN1056" s="15"/>
      <c r="AO1056" s="15"/>
      <c r="AP1056" s="15"/>
      <c r="AQ1056" s="15"/>
      <c r="AR1056" s="15"/>
      <c r="AS1056" s="15"/>
      <c r="AT1056" s="15"/>
      <c r="AU1056" s="15"/>
      <c r="AV1056" s="15"/>
      <c r="AW1056" s="15"/>
      <c r="AX1056" s="15"/>
      <c r="AY1056" s="15"/>
      <c r="AZ1056" s="15"/>
      <c r="BA1056" s="15"/>
      <c r="BB1056" s="15"/>
    </row>
    <row r="1057" customFormat="false" ht="15.75" hidden="false" customHeight="true" outlineLevel="0" collapsed="false">
      <c r="A1057" s="83"/>
      <c r="B1057" s="84"/>
      <c r="C1057" s="85"/>
      <c r="D1057" s="86"/>
      <c r="E1057" s="15"/>
      <c r="F1057" s="15"/>
      <c r="G1057" s="15"/>
      <c r="H1057" s="15"/>
      <c r="I1057" s="15"/>
      <c r="J1057" s="15"/>
      <c r="K1057" s="15"/>
      <c r="L1057" s="15"/>
      <c r="M1057" s="15"/>
      <c r="N1057" s="87"/>
      <c r="O1057" s="87"/>
      <c r="P1057" s="87"/>
      <c r="Q1057" s="88"/>
      <c r="R1057" s="15"/>
      <c r="S1057" s="15"/>
      <c r="T1057" s="15"/>
      <c r="U1057" s="15"/>
      <c r="V1057" s="15"/>
      <c r="W1057" s="15"/>
      <c r="X1057" s="15"/>
      <c r="Y1057" s="15"/>
      <c r="Z1057" s="15"/>
      <c r="AA1057" s="15"/>
      <c r="AB1057" s="15"/>
      <c r="AC1057" s="15"/>
      <c r="AD1057" s="15"/>
      <c r="AE1057" s="15"/>
      <c r="AF1057" s="15"/>
      <c r="AG1057" s="15"/>
      <c r="AH1057" s="15"/>
      <c r="AI1057" s="15"/>
      <c r="AJ1057" s="15"/>
      <c r="AK1057" s="15"/>
      <c r="AL1057" s="15"/>
      <c r="AM1057" s="15"/>
      <c r="AN1057" s="15"/>
      <c r="AO1057" s="15"/>
      <c r="AP1057" s="15"/>
      <c r="AQ1057" s="15"/>
      <c r="AR1057" s="15"/>
      <c r="AS1057" s="15"/>
      <c r="AT1057" s="15"/>
      <c r="AU1057" s="15"/>
      <c r="AV1057" s="15"/>
      <c r="AW1057" s="15"/>
      <c r="AX1057" s="15"/>
      <c r="AY1057" s="15"/>
      <c r="AZ1057" s="15"/>
      <c r="BA1057" s="15"/>
      <c r="BB1057" s="15"/>
    </row>
    <row r="1058" customFormat="false" ht="15.75" hidden="false" customHeight="true" outlineLevel="0" collapsed="false">
      <c r="A1058" s="83"/>
      <c r="B1058" s="84"/>
      <c r="C1058" s="85"/>
      <c r="D1058" s="86"/>
      <c r="E1058" s="15"/>
      <c r="F1058" s="15"/>
      <c r="G1058" s="15"/>
      <c r="H1058" s="15"/>
      <c r="I1058" s="15"/>
      <c r="J1058" s="15"/>
      <c r="K1058" s="15"/>
      <c r="L1058" s="15"/>
      <c r="M1058" s="15"/>
      <c r="N1058" s="87"/>
      <c r="O1058" s="87"/>
      <c r="P1058" s="87"/>
      <c r="Q1058" s="88"/>
      <c r="R1058" s="15"/>
      <c r="S1058" s="15"/>
      <c r="T1058" s="15"/>
      <c r="U1058" s="15"/>
      <c r="V1058" s="15"/>
      <c r="W1058" s="15"/>
      <c r="X1058" s="15"/>
      <c r="Y1058" s="15"/>
      <c r="Z1058" s="15"/>
      <c r="AA1058" s="15"/>
      <c r="AB1058" s="15"/>
      <c r="AC1058" s="15"/>
      <c r="AD1058" s="15"/>
      <c r="AE1058" s="15"/>
      <c r="AF1058" s="15"/>
      <c r="AG1058" s="15"/>
      <c r="AH1058" s="15"/>
      <c r="AI1058" s="15"/>
      <c r="AJ1058" s="15"/>
      <c r="AK1058" s="15"/>
      <c r="AL1058" s="15"/>
      <c r="AM1058" s="15"/>
      <c r="AN1058" s="15"/>
      <c r="AO1058" s="15"/>
      <c r="AP1058" s="15"/>
      <c r="AQ1058" s="15"/>
      <c r="AR1058" s="15"/>
      <c r="AS1058" s="15"/>
      <c r="AT1058" s="15"/>
      <c r="AU1058" s="15"/>
      <c r="AV1058" s="15"/>
      <c r="AW1058" s="15"/>
      <c r="AX1058" s="15"/>
      <c r="AY1058" s="15"/>
      <c r="AZ1058" s="15"/>
      <c r="BA1058" s="15"/>
      <c r="BB1058" s="15"/>
    </row>
    <row r="1059" customFormat="false" ht="15.75" hidden="false" customHeight="true" outlineLevel="0" collapsed="false">
      <c r="A1059" s="83"/>
      <c r="B1059" s="84"/>
      <c r="C1059" s="85"/>
      <c r="D1059" s="86"/>
      <c r="E1059" s="15"/>
      <c r="F1059" s="15"/>
      <c r="G1059" s="15"/>
      <c r="H1059" s="15"/>
      <c r="I1059" s="15"/>
      <c r="J1059" s="15"/>
      <c r="K1059" s="15"/>
      <c r="L1059" s="15"/>
      <c r="M1059" s="15"/>
      <c r="N1059" s="87"/>
      <c r="O1059" s="87"/>
      <c r="P1059" s="87"/>
      <c r="Q1059" s="88"/>
      <c r="R1059" s="15"/>
      <c r="S1059" s="15"/>
      <c r="T1059" s="15"/>
      <c r="U1059" s="15"/>
      <c r="V1059" s="15"/>
      <c r="W1059" s="15"/>
      <c r="X1059" s="15"/>
      <c r="Y1059" s="15"/>
      <c r="Z1059" s="15"/>
      <c r="AA1059" s="15"/>
      <c r="AB1059" s="15"/>
      <c r="AC1059" s="15"/>
      <c r="AD1059" s="15"/>
      <c r="AE1059" s="15"/>
      <c r="AF1059" s="15"/>
      <c r="AG1059" s="15"/>
      <c r="AH1059" s="15"/>
      <c r="AI1059" s="15"/>
      <c r="AJ1059" s="15"/>
      <c r="AK1059" s="15"/>
      <c r="AL1059" s="15"/>
      <c r="AM1059" s="15"/>
      <c r="AN1059" s="15"/>
      <c r="AO1059" s="15"/>
      <c r="AP1059" s="15"/>
      <c r="AQ1059" s="15"/>
      <c r="AR1059" s="15"/>
      <c r="AS1059" s="15"/>
      <c r="AT1059" s="15"/>
      <c r="AU1059" s="15"/>
      <c r="AV1059" s="15"/>
      <c r="AW1059" s="15"/>
      <c r="AX1059" s="15"/>
      <c r="AY1059" s="15"/>
      <c r="AZ1059" s="15"/>
      <c r="BA1059" s="15"/>
      <c r="BB1059" s="15"/>
    </row>
    <row r="1060" customFormat="false" ht="15.75" hidden="false" customHeight="true" outlineLevel="0" collapsed="false">
      <c r="A1060" s="83"/>
      <c r="B1060" s="84"/>
      <c r="C1060" s="85"/>
      <c r="D1060" s="86"/>
      <c r="E1060" s="15"/>
      <c r="F1060" s="15"/>
      <c r="G1060" s="15"/>
      <c r="H1060" s="15"/>
      <c r="I1060" s="15"/>
      <c r="J1060" s="15"/>
      <c r="K1060" s="15"/>
      <c r="L1060" s="15"/>
      <c r="M1060" s="15"/>
      <c r="N1060" s="87"/>
      <c r="O1060" s="87"/>
      <c r="P1060" s="87"/>
      <c r="Q1060" s="88"/>
      <c r="R1060" s="15"/>
      <c r="S1060" s="15"/>
      <c r="T1060" s="15"/>
      <c r="U1060" s="15"/>
      <c r="V1060" s="15"/>
      <c r="W1060" s="15"/>
      <c r="X1060" s="15"/>
      <c r="Y1060" s="15"/>
      <c r="Z1060" s="15"/>
      <c r="AA1060" s="15"/>
      <c r="AB1060" s="15"/>
      <c r="AC1060" s="15"/>
      <c r="AD1060" s="15"/>
      <c r="AE1060" s="15"/>
      <c r="AF1060" s="15"/>
      <c r="AG1060" s="15"/>
      <c r="AH1060" s="15"/>
      <c r="AI1060" s="15"/>
      <c r="AJ1060" s="15"/>
      <c r="AK1060" s="15"/>
      <c r="AL1060" s="15"/>
      <c r="AM1060" s="15"/>
      <c r="AN1060" s="15"/>
      <c r="AO1060" s="15"/>
      <c r="AP1060" s="15"/>
      <c r="AQ1060" s="15"/>
      <c r="AR1060" s="15"/>
      <c r="AS1060" s="15"/>
      <c r="AT1060" s="15"/>
      <c r="AU1060" s="15"/>
      <c r="AV1060" s="15"/>
      <c r="AW1060" s="15"/>
      <c r="AX1060" s="15"/>
      <c r="AY1060" s="15"/>
      <c r="AZ1060" s="15"/>
      <c r="BA1060" s="15"/>
      <c r="BB1060" s="15"/>
    </row>
    <row r="1061" customFormat="false" ht="15.75" hidden="false" customHeight="true" outlineLevel="0" collapsed="false">
      <c r="A1061" s="83"/>
      <c r="B1061" s="84"/>
      <c r="C1061" s="85"/>
      <c r="D1061" s="86"/>
      <c r="E1061" s="15"/>
      <c r="F1061" s="15"/>
      <c r="G1061" s="15"/>
      <c r="H1061" s="15"/>
      <c r="I1061" s="15"/>
      <c r="J1061" s="15"/>
      <c r="K1061" s="15"/>
      <c r="L1061" s="15"/>
      <c r="M1061" s="15"/>
      <c r="N1061" s="87"/>
      <c r="O1061" s="87"/>
      <c r="P1061" s="87"/>
      <c r="Q1061" s="88"/>
      <c r="R1061" s="15"/>
      <c r="S1061" s="15"/>
      <c r="T1061" s="15"/>
      <c r="U1061" s="15"/>
      <c r="V1061" s="15"/>
      <c r="W1061" s="15"/>
      <c r="X1061" s="15"/>
      <c r="Y1061" s="15"/>
      <c r="Z1061" s="15"/>
      <c r="AA1061" s="15"/>
      <c r="AB1061" s="15"/>
      <c r="AC1061" s="15"/>
      <c r="AD1061" s="15"/>
      <c r="AE1061" s="15"/>
      <c r="AF1061" s="15"/>
      <c r="AG1061" s="15"/>
      <c r="AH1061" s="15"/>
      <c r="AI1061" s="15"/>
      <c r="AJ1061" s="15"/>
      <c r="AK1061" s="15"/>
      <c r="AL1061" s="15"/>
      <c r="AM1061" s="15"/>
      <c r="AN1061" s="15"/>
      <c r="AO1061" s="15"/>
      <c r="AP1061" s="15"/>
      <c r="AQ1061" s="15"/>
      <c r="AR1061" s="15"/>
      <c r="AS1061" s="15"/>
      <c r="AT1061" s="15"/>
      <c r="AU1061" s="15"/>
      <c r="AV1061" s="15"/>
      <c r="AW1061" s="15"/>
      <c r="AX1061" s="15"/>
      <c r="AY1061" s="15"/>
      <c r="AZ1061" s="15"/>
      <c r="BA1061" s="15"/>
      <c r="BB1061" s="15"/>
    </row>
    <row r="1062" customFormat="false" ht="15.75" hidden="false" customHeight="true" outlineLevel="0" collapsed="false">
      <c r="A1062" s="83"/>
      <c r="B1062" s="84"/>
      <c r="C1062" s="85"/>
      <c r="D1062" s="86"/>
      <c r="E1062" s="15"/>
      <c r="F1062" s="15"/>
      <c r="G1062" s="15"/>
      <c r="H1062" s="15"/>
      <c r="I1062" s="15"/>
      <c r="J1062" s="15"/>
      <c r="K1062" s="15"/>
      <c r="L1062" s="15"/>
      <c r="M1062" s="15"/>
      <c r="N1062" s="87"/>
      <c r="O1062" s="87"/>
      <c r="P1062" s="87"/>
      <c r="Q1062" s="88"/>
      <c r="R1062" s="15"/>
      <c r="S1062" s="15"/>
      <c r="T1062" s="15"/>
      <c r="U1062" s="15"/>
      <c r="V1062" s="15"/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5"/>
      <c r="AG1062" s="15"/>
      <c r="AH1062" s="15"/>
      <c r="AI1062" s="15"/>
      <c r="AJ1062" s="15"/>
      <c r="AK1062" s="15"/>
      <c r="AL1062" s="15"/>
      <c r="AM1062" s="15"/>
      <c r="AN1062" s="15"/>
      <c r="AO1062" s="15"/>
      <c r="AP1062" s="15"/>
      <c r="AQ1062" s="15"/>
      <c r="AR1062" s="15"/>
      <c r="AS1062" s="15"/>
      <c r="AT1062" s="15"/>
      <c r="AU1062" s="15"/>
      <c r="AV1062" s="15"/>
      <c r="AW1062" s="15"/>
      <c r="AX1062" s="15"/>
      <c r="AY1062" s="15"/>
      <c r="AZ1062" s="15"/>
      <c r="BA1062" s="15"/>
      <c r="BB1062" s="15"/>
    </row>
    <row r="1063" customFormat="false" ht="15.75" hidden="false" customHeight="true" outlineLevel="0" collapsed="false">
      <c r="A1063" s="83"/>
      <c r="B1063" s="84"/>
      <c r="C1063" s="85"/>
      <c r="D1063" s="86"/>
      <c r="E1063" s="15"/>
      <c r="F1063" s="15"/>
      <c r="G1063" s="15"/>
      <c r="H1063" s="15"/>
      <c r="I1063" s="15"/>
      <c r="J1063" s="15"/>
      <c r="K1063" s="15"/>
      <c r="L1063" s="15"/>
      <c r="M1063" s="15"/>
      <c r="N1063" s="87"/>
      <c r="O1063" s="87"/>
      <c r="P1063" s="87"/>
      <c r="Q1063" s="88"/>
      <c r="R1063" s="15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15"/>
      <c r="AG1063" s="15"/>
      <c r="AH1063" s="15"/>
      <c r="AI1063" s="15"/>
      <c r="AJ1063" s="15"/>
      <c r="AK1063" s="15"/>
      <c r="AL1063" s="15"/>
      <c r="AM1063" s="15"/>
      <c r="AN1063" s="15"/>
      <c r="AO1063" s="15"/>
      <c r="AP1063" s="15"/>
      <c r="AQ1063" s="15"/>
      <c r="AR1063" s="15"/>
      <c r="AS1063" s="15"/>
      <c r="AT1063" s="15"/>
      <c r="AU1063" s="15"/>
      <c r="AV1063" s="15"/>
      <c r="AW1063" s="15"/>
      <c r="AX1063" s="15"/>
      <c r="AY1063" s="15"/>
      <c r="AZ1063" s="15"/>
      <c r="BA1063" s="15"/>
      <c r="BB1063" s="15"/>
    </row>
    <row r="1064" customFormat="false" ht="15.75" hidden="false" customHeight="true" outlineLevel="0" collapsed="false">
      <c r="A1064" s="83"/>
      <c r="B1064" s="84"/>
      <c r="C1064" s="85"/>
      <c r="D1064" s="86"/>
      <c r="E1064" s="15"/>
      <c r="F1064" s="15"/>
      <c r="G1064" s="15"/>
      <c r="H1064" s="15"/>
      <c r="I1064" s="15"/>
      <c r="J1064" s="15"/>
      <c r="K1064" s="15"/>
      <c r="L1064" s="15"/>
      <c r="M1064" s="15"/>
      <c r="N1064" s="87"/>
      <c r="O1064" s="87"/>
      <c r="P1064" s="87"/>
      <c r="Q1064" s="88"/>
      <c r="R1064" s="15"/>
      <c r="S1064" s="15"/>
      <c r="T1064" s="15"/>
      <c r="U1064" s="15"/>
      <c r="V1064" s="15"/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15"/>
      <c r="AG1064" s="15"/>
      <c r="AH1064" s="15"/>
      <c r="AI1064" s="15"/>
      <c r="AJ1064" s="15"/>
      <c r="AK1064" s="15"/>
      <c r="AL1064" s="15"/>
      <c r="AM1064" s="15"/>
      <c r="AN1064" s="15"/>
      <c r="AO1064" s="15"/>
      <c r="AP1064" s="15"/>
      <c r="AQ1064" s="15"/>
      <c r="AR1064" s="15"/>
      <c r="AS1064" s="15"/>
      <c r="AT1064" s="15"/>
      <c r="AU1064" s="15"/>
      <c r="AV1064" s="15"/>
      <c r="AW1064" s="15"/>
      <c r="AX1064" s="15"/>
      <c r="AY1064" s="15"/>
      <c r="AZ1064" s="15"/>
      <c r="BA1064" s="15"/>
      <c r="BB1064" s="15"/>
    </row>
    <row r="1065" customFormat="false" ht="15.75" hidden="false" customHeight="true" outlineLevel="0" collapsed="false">
      <c r="A1065" s="83"/>
      <c r="B1065" s="84"/>
      <c r="C1065" s="85"/>
      <c r="D1065" s="86"/>
      <c r="E1065" s="15"/>
      <c r="F1065" s="15"/>
      <c r="G1065" s="15"/>
      <c r="H1065" s="15"/>
      <c r="I1065" s="15"/>
      <c r="J1065" s="15"/>
      <c r="K1065" s="15"/>
      <c r="L1065" s="15"/>
      <c r="M1065" s="15"/>
      <c r="N1065" s="87"/>
      <c r="O1065" s="87"/>
      <c r="P1065" s="87"/>
      <c r="Q1065" s="88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  <c r="AL1065" s="15"/>
      <c r="AM1065" s="15"/>
      <c r="AN1065" s="15"/>
      <c r="AO1065" s="15"/>
      <c r="AP1065" s="15"/>
      <c r="AQ1065" s="15"/>
      <c r="AR1065" s="15"/>
      <c r="AS1065" s="15"/>
      <c r="AT1065" s="15"/>
      <c r="AU1065" s="15"/>
      <c r="AV1065" s="15"/>
      <c r="AW1065" s="15"/>
      <c r="AX1065" s="15"/>
      <c r="AY1065" s="15"/>
      <c r="AZ1065" s="15"/>
      <c r="BA1065" s="15"/>
      <c r="BB1065" s="15"/>
    </row>
    <row r="1066" customFormat="false" ht="15.75" hidden="false" customHeight="true" outlineLevel="0" collapsed="false">
      <c r="A1066" s="83"/>
      <c r="B1066" s="84"/>
      <c r="C1066" s="85"/>
      <c r="D1066" s="86"/>
      <c r="E1066" s="15"/>
      <c r="F1066" s="15"/>
      <c r="G1066" s="15"/>
      <c r="H1066" s="15"/>
      <c r="I1066" s="15"/>
      <c r="J1066" s="15"/>
      <c r="K1066" s="15"/>
      <c r="L1066" s="15"/>
      <c r="M1066" s="15"/>
      <c r="N1066" s="87"/>
      <c r="O1066" s="87"/>
      <c r="P1066" s="87"/>
      <c r="Q1066" s="88"/>
      <c r="R1066" s="15"/>
      <c r="S1066" s="15"/>
      <c r="T1066" s="15"/>
      <c r="U1066" s="15"/>
      <c r="V1066" s="15"/>
      <c r="W1066" s="15"/>
      <c r="X1066" s="15"/>
      <c r="Y1066" s="15"/>
      <c r="Z1066" s="15"/>
      <c r="AA1066" s="15"/>
      <c r="AB1066" s="15"/>
      <c r="AC1066" s="15"/>
      <c r="AD1066" s="15"/>
      <c r="AE1066" s="15"/>
      <c r="AF1066" s="15"/>
      <c r="AG1066" s="15"/>
      <c r="AH1066" s="15"/>
      <c r="AI1066" s="15"/>
      <c r="AJ1066" s="15"/>
      <c r="AK1066" s="15"/>
      <c r="AL1066" s="15"/>
      <c r="AM1066" s="15"/>
      <c r="AN1066" s="15"/>
      <c r="AO1066" s="15"/>
      <c r="AP1066" s="15"/>
      <c r="AQ1066" s="15"/>
      <c r="AR1066" s="15"/>
      <c r="AS1066" s="15"/>
      <c r="AT1066" s="15"/>
      <c r="AU1066" s="15"/>
      <c r="AV1066" s="15"/>
      <c r="AW1066" s="15"/>
      <c r="AX1066" s="15"/>
      <c r="AY1066" s="15"/>
      <c r="AZ1066" s="15"/>
      <c r="BA1066" s="15"/>
      <c r="BB1066" s="15"/>
    </row>
    <row r="1067" customFormat="false" ht="15.75" hidden="false" customHeight="true" outlineLevel="0" collapsed="false">
      <c r="A1067" s="83"/>
      <c r="B1067" s="84"/>
      <c r="C1067" s="85"/>
      <c r="D1067" s="86"/>
      <c r="E1067" s="15"/>
      <c r="F1067" s="15"/>
      <c r="G1067" s="15"/>
      <c r="H1067" s="15"/>
      <c r="I1067" s="15"/>
      <c r="J1067" s="15"/>
      <c r="K1067" s="15"/>
      <c r="L1067" s="15"/>
      <c r="M1067" s="15"/>
      <c r="N1067" s="87"/>
      <c r="O1067" s="87"/>
      <c r="P1067" s="87"/>
      <c r="Q1067" s="88"/>
      <c r="R1067" s="15"/>
      <c r="S1067" s="15"/>
      <c r="T1067" s="15"/>
      <c r="U1067" s="15"/>
      <c r="V1067" s="15"/>
      <c r="W1067" s="15"/>
      <c r="X1067" s="15"/>
      <c r="Y1067" s="15"/>
      <c r="Z1067" s="15"/>
      <c r="AA1067" s="15"/>
      <c r="AB1067" s="15"/>
      <c r="AC1067" s="15"/>
      <c r="AD1067" s="15"/>
      <c r="AE1067" s="15"/>
      <c r="AF1067" s="15"/>
      <c r="AG1067" s="15"/>
      <c r="AH1067" s="15"/>
      <c r="AI1067" s="15"/>
      <c r="AJ1067" s="15"/>
      <c r="AK1067" s="15"/>
      <c r="AL1067" s="15"/>
      <c r="AM1067" s="15"/>
      <c r="AN1067" s="15"/>
      <c r="AO1067" s="15"/>
      <c r="AP1067" s="15"/>
      <c r="AQ1067" s="15"/>
      <c r="AR1067" s="15"/>
      <c r="AS1067" s="15"/>
      <c r="AT1067" s="15"/>
      <c r="AU1067" s="15"/>
      <c r="AV1067" s="15"/>
      <c r="AW1067" s="15"/>
      <c r="AX1067" s="15"/>
      <c r="AY1067" s="15"/>
      <c r="AZ1067" s="15"/>
      <c r="BA1067" s="15"/>
      <c r="BB1067" s="15"/>
    </row>
    <row r="1068" customFormat="false" ht="15.75" hidden="false" customHeight="true" outlineLevel="0" collapsed="false">
      <c r="A1068" s="83"/>
      <c r="B1068" s="84"/>
      <c r="C1068" s="85"/>
      <c r="D1068" s="86"/>
      <c r="E1068" s="15"/>
      <c r="F1068" s="15"/>
      <c r="G1068" s="15"/>
      <c r="H1068" s="15"/>
      <c r="I1068" s="15"/>
      <c r="J1068" s="15"/>
      <c r="K1068" s="15"/>
      <c r="L1068" s="15"/>
      <c r="M1068" s="15"/>
      <c r="N1068" s="87"/>
      <c r="O1068" s="87"/>
      <c r="P1068" s="87"/>
      <c r="Q1068" s="88"/>
      <c r="R1068" s="15"/>
      <c r="S1068" s="15"/>
      <c r="T1068" s="15"/>
      <c r="U1068" s="15"/>
      <c r="V1068" s="15"/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15"/>
      <c r="AG1068" s="15"/>
      <c r="AH1068" s="15"/>
      <c r="AI1068" s="15"/>
      <c r="AJ1068" s="15"/>
      <c r="AK1068" s="15"/>
      <c r="AL1068" s="15"/>
      <c r="AM1068" s="15"/>
      <c r="AN1068" s="15"/>
      <c r="AO1068" s="15"/>
      <c r="AP1068" s="15"/>
      <c r="AQ1068" s="15"/>
      <c r="AR1068" s="15"/>
      <c r="AS1068" s="15"/>
      <c r="AT1068" s="15"/>
      <c r="AU1068" s="15"/>
      <c r="AV1068" s="15"/>
      <c r="AW1068" s="15"/>
      <c r="AX1068" s="15"/>
      <c r="AY1068" s="15"/>
      <c r="AZ1068" s="15"/>
      <c r="BA1068" s="15"/>
      <c r="BB1068" s="15"/>
    </row>
    <row r="1069" customFormat="false" ht="15.75" hidden="false" customHeight="true" outlineLevel="0" collapsed="false">
      <c r="A1069" s="83"/>
      <c r="B1069" s="84"/>
      <c r="C1069" s="85"/>
      <c r="D1069" s="86"/>
      <c r="E1069" s="15"/>
      <c r="F1069" s="15"/>
      <c r="G1069" s="15"/>
      <c r="H1069" s="15"/>
      <c r="I1069" s="15"/>
      <c r="J1069" s="15"/>
      <c r="K1069" s="15"/>
      <c r="L1069" s="15"/>
      <c r="M1069" s="15"/>
      <c r="N1069" s="87"/>
      <c r="O1069" s="87"/>
      <c r="P1069" s="87"/>
      <c r="Q1069" s="88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/>
      <c r="AG1069" s="15"/>
      <c r="AH1069" s="15"/>
      <c r="AI1069" s="15"/>
      <c r="AJ1069" s="15"/>
      <c r="AK1069" s="15"/>
      <c r="AL1069" s="15"/>
      <c r="AM1069" s="15"/>
      <c r="AN1069" s="15"/>
      <c r="AO1069" s="15"/>
      <c r="AP1069" s="15"/>
      <c r="AQ1069" s="15"/>
      <c r="AR1069" s="15"/>
      <c r="AS1069" s="15"/>
      <c r="AT1069" s="15"/>
      <c r="AU1069" s="15"/>
      <c r="AV1069" s="15"/>
      <c r="AW1069" s="15"/>
      <c r="AX1069" s="15"/>
      <c r="AY1069" s="15"/>
      <c r="AZ1069" s="15"/>
      <c r="BA1069" s="15"/>
      <c r="BB1069" s="15"/>
    </row>
    <row r="1070" customFormat="false" ht="15.75" hidden="false" customHeight="true" outlineLevel="0" collapsed="false">
      <c r="A1070" s="83"/>
      <c r="B1070" s="84"/>
      <c r="C1070" s="85"/>
      <c r="D1070" s="86"/>
      <c r="E1070" s="15"/>
      <c r="F1070" s="15"/>
      <c r="G1070" s="15"/>
      <c r="H1070" s="15"/>
      <c r="I1070" s="15"/>
      <c r="J1070" s="15"/>
      <c r="K1070" s="15"/>
      <c r="L1070" s="15"/>
      <c r="M1070" s="15"/>
      <c r="N1070" s="87"/>
      <c r="O1070" s="87"/>
      <c r="P1070" s="87"/>
      <c r="Q1070" s="88"/>
      <c r="R1070" s="15"/>
      <c r="S1070" s="15"/>
      <c r="T1070" s="15"/>
      <c r="U1070" s="15"/>
      <c r="V1070" s="15"/>
      <c r="W1070" s="15"/>
      <c r="X1070" s="15"/>
      <c r="Y1070" s="15"/>
      <c r="Z1070" s="15"/>
      <c r="AA1070" s="15"/>
      <c r="AB1070" s="15"/>
      <c r="AC1070" s="15"/>
      <c r="AD1070" s="15"/>
      <c r="AE1070" s="15"/>
      <c r="AF1070" s="15"/>
      <c r="AG1070" s="15"/>
      <c r="AH1070" s="15"/>
      <c r="AI1070" s="15"/>
      <c r="AJ1070" s="15"/>
      <c r="AK1070" s="15"/>
      <c r="AL1070" s="15"/>
      <c r="AM1070" s="15"/>
      <c r="AN1070" s="15"/>
      <c r="AO1070" s="15"/>
      <c r="AP1070" s="15"/>
      <c r="AQ1070" s="15"/>
      <c r="AR1070" s="15"/>
      <c r="AS1070" s="15"/>
      <c r="AT1070" s="15"/>
      <c r="AU1070" s="15"/>
      <c r="AV1070" s="15"/>
      <c r="AW1070" s="15"/>
      <c r="AX1070" s="15"/>
      <c r="AY1070" s="15"/>
      <c r="AZ1070" s="15"/>
      <c r="BA1070" s="15"/>
      <c r="BB1070" s="15"/>
    </row>
    <row r="1071" customFormat="false" ht="15.75" hidden="false" customHeight="true" outlineLevel="0" collapsed="false">
      <c r="A1071" s="83"/>
      <c r="B1071" s="84"/>
      <c r="C1071" s="85"/>
      <c r="D1071" s="86"/>
      <c r="E1071" s="15"/>
      <c r="F1071" s="15"/>
      <c r="G1071" s="15"/>
      <c r="H1071" s="15"/>
      <c r="I1071" s="15"/>
      <c r="J1071" s="15"/>
      <c r="K1071" s="15"/>
      <c r="L1071" s="15"/>
      <c r="M1071" s="15"/>
      <c r="N1071" s="87"/>
      <c r="O1071" s="87"/>
      <c r="P1071" s="87"/>
      <c r="Q1071" s="88"/>
      <c r="R1071" s="15"/>
      <c r="S1071" s="15"/>
      <c r="T1071" s="15"/>
      <c r="U1071" s="15"/>
      <c r="V1071" s="15"/>
      <c r="W1071" s="15"/>
      <c r="X1071" s="15"/>
      <c r="Y1071" s="15"/>
      <c r="Z1071" s="15"/>
      <c r="AA1071" s="15"/>
      <c r="AB1071" s="15"/>
      <c r="AC1071" s="15"/>
      <c r="AD1071" s="15"/>
      <c r="AE1071" s="15"/>
      <c r="AF1071" s="15"/>
      <c r="AG1071" s="15"/>
      <c r="AH1071" s="15"/>
      <c r="AI1071" s="15"/>
      <c r="AJ1071" s="15"/>
      <c r="AK1071" s="15"/>
      <c r="AL1071" s="15"/>
      <c r="AM1071" s="15"/>
      <c r="AN1071" s="15"/>
      <c r="AO1071" s="15"/>
      <c r="AP1071" s="15"/>
      <c r="AQ1071" s="15"/>
      <c r="AR1071" s="15"/>
      <c r="AS1071" s="15"/>
      <c r="AT1071" s="15"/>
      <c r="AU1071" s="15"/>
      <c r="AV1071" s="15"/>
      <c r="AW1071" s="15"/>
      <c r="AX1071" s="15"/>
      <c r="AY1071" s="15"/>
      <c r="AZ1071" s="15"/>
      <c r="BA1071" s="15"/>
      <c r="BB1071" s="15"/>
    </row>
    <row r="1072" customFormat="false" ht="15.75" hidden="false" customHeight="true" outlineLevel="0" collapsed="false">
      <c r="A1072" s="83"/>
      <c r="B1072" s="84"/>
      <c r="C1072" s="85"/>
      <c r="D1072" s="86"/>
      <c r="E1072" s="15"/>
      <c r="F1072" s="15"/>
      <c r="G1072" s="15"/>
      <c r="H1072" s="15"/>
      <c r="I1072" s="15"/>
      <c r="J1072" s="15"/>
      <c r="K1072" s="15"/>
      <c r="L1072" s="15"/>
      <c r="M1072" s="15"/>
      <c r="N1072" s="87"/>
      <c r="O1072" s="87"/>
      <c r="P1072" s="87"/>
      <c r="Q1072" s="88"/>
      <c r="R1072" s="15"/>
      <c r="S1072" s="15"/>
      <c r="T1072" s="15"/>
      <c r="U1072" s="15"/>
      <c r="V1072" s="15"/>
      <c r="W1072" s="15"/>
      <c r="X1072" s="15"/>
      <c r="Y1072" s="15"/>
      <c r="Z1072" s="15"/>
      <c r="AA1072" s="15"/>
      <c r="AB1072" s="15"/>
      <c r="AC1072" s="15"/>
      <c r="AD1072" s="15"/>
      <c r="AE1072" s="15"/>
      <c r="AF1072" s="15"/>
      <c r="AG1072" s="15"/>
      <c r="AH1072" s="15"/>
      <c r="AI1072" s="15"/>
      <c r="AJ1072" s="15"/>
      <c r="AK1072" s="15"/>
      <c r="AL1072" s="15"/>
      <c r="AM1072" s="15"/>
      <c r="AN1072" s="15"/>
      <c r="AO1072" s="15"/>
      <c r="AP1072" s="15"/>
      <c r="AQ1072" s="15"/>
      <c r="AR1072" s="15"/>
      <c r="AS1072" s="15"/>
      <c r="AT1072" s="15"/>
      <c r="AU1072" s="15"/>
      <c r="AV1072" s="15"/>
      <c r="AW1072" s="15"/>
      <c r="AX1072" s="15"/>
      <c r="AY1072" s="15"/>
      <c r="AZ1072" s="15"/>
      <c r="BA1072" s="15"/>
      <c r="BB1072" s="15"/>
    </row>
    <row r="1073" customFormat="false" ht="15.75" hidden="false" customHeight="true" outlineLevel="0" collapsed="false">
      <c r="A1073" s="83"/>
      <c r="B1073" s="84"/>
      <c r="C1073" s="85"/>
      <c r="D1073" s="86"/>
      <c r="E1073" s="15"/>
      <c r="F1073" s="15"/>
      <c r="G1073" s="15"/>
      <c r="H1073" s="15"/>
      <c r="I1073" s="15"/>
      <c r="J1073" s="15"/>
      <c r="K1073" s="15"/>
      <c r="L1073" s="15"/>
      <c r="M1073" s="15"/>
      <c r="N1073" s="87"/>
      <c r="O1073" s="87"/>
      <c r="P1073" s="87"/>
      <c r="Q1073" s="88"/>
      <c r="R1073" s="15"/>
      <c r="S1073" s="15"/>
      <c r="T1073" s="15"/>
      <c r="U1073" s="15"/>
      <c r="V1073" s="15"/>
      <c r="W1073" s="15"/>
      <c r="X1073" s="15"/>
      <c r="Y1073" s="15"/>
      <c r="Z1073" s="15"/>
      <c r="AA1073" s="15"/>
      <c r="AB1073" s="15"/>
      <c r="AC1073" s="15"/>
      <c r="AD1073" s="15"/>
      <c r="AE1073" s="15"/>
      <c r="AF1073" s="15"/>
      <c r="AG1073" s="15"/>
      <c r="AH1073" s="15"/>
      <c r="AI1073" s="15"/>
      <c r="AJ1073" s="15"/>
      <c r="AK1073" s="15"/>
      <c r="AL1073" s="15"/>
      <c r="AM1073" s="15"/>
      <c r="AN1073" s="15"/>
      <c r="AO1073" s="15"/>
      <c r="AP1073" s="15"/>
      <c r="AQ1073" s="15"/>
      <c r="AR1073" s="15"/>
      <c r="AS1073" s="15"/>
      <c r="AT1073" s="15"/>
      <c r="AU1073" s="15"/>
      <c r="AV1073" s="15"/>
      <c r="AW1073" s="15"/>
      <c r="AX1073" s="15"/>
      <c r="AY1073" s="15"/>
      <c r="AZ1073" s="15"/>
      <c r="BA1073" s="15"/>
      <c r="BB1073" s="15"/>
    </row>
    <row r="1074" customFormat="false" ht="15.75" hidden="false" customHeight="true" outlineLevel="0" collapsed="false">
      <c r="A1074" s="83"/>
      <c r="B1074" s="84"/>
      <c r="C1074" s="85"/>
      <c r="D1074" s="86"/>
      <c r="E1074" s="15"/>
      <c r="F1074" s="15"/>
      <c r="G1074" s="15"/>
      <c r="H1074" s="15"/>
      <c r="I1074" s="15"/>
      <c r="J1074" s="15"/>
      <c r="K1074" s="15"/>
      <c r="L1074" s="15"/>
      <c r="M1074" s="15"/>
      <c r="N1074" s="87"/>
      <c r="O1074" s="87"/>
      <c r="P1074" s="87"/>
      <c r="Q1074" s="88"/>
      <c r="R1074" s="15"/>
      <c r="S1074" s="15"/>
      <c r="T1074" s="15"/>
      <c r="U1074" s="15"/>
      <c r="V1074" s="15"/>
      <c r="W1074" s="15"/>
      <c r="X1074" s="15"/>
      <c r="Y1074" s="15"/>
      <c r="Z1074" s="15"/>
      <c r="AA1074" s="15"/>
      <c r="AB1074" s="15"/>
      <c r="AC1074" s="15"/>
      <c r="AD1074" s="15"/>
      <c r="AE1074" s="15"/>
      <c r="AF1074" s="15"/>
      <c r="AG1074" s="15"/>
      <c r="AH1074" s="15"/>
      <c r="AI1074" s="15"/>
      <c r="AJ1074" s="15"/>
      <c r="AK1074" s="15"/>
      <c r="AL1074" s="15"/>
      <c r="AM1074" s="15"/>
      <c r="AN1074" s="15"/>
      <c r="AO1074" s="15"/>
      <c r="AP1074" s="15"/>
      <c r="AQ1074" s="15"/>
      <c r="AR1074" s="15"/>
      <c r="AS1074" s="15"/>
      <c r="AT1074" s="15"/>
      <c r="AU1074" s="15"/>
      <c r="AV1074" s="15"/>
      <c r="AW1074" s="15"/>
      <c r="AX1074" s="15"/>
      <c r="AY1074" s="15"/>
      <c r="AZ1074" s="15"/>
      <c r="BA1074" s="15"/>
      <c r="BB1074" s="15"/>
    </row>
    <row r="1075" customFormat="false" ht="15.75" hidden="false" customHeight="true" outlineLevel="0" collapsed="false">
      <c r="A1075" s="83"/>
      <c r="B1075" s="84"/>
      <c r="C1075" s="85"/>
      <c r="D1075" s="86"/>
      <c r="E1075" s="15"/>
      <c r="F1075" s="15"/>
      <c r="G1075" s="15"/>
      <c r="H1075" s="15"/>
      <c r="I1075" s="15"/>
      <c r="J1075" s="15"/>
      <c r="K1075" s="15"/>
      <c r="L1075" s="15"/>
      <c r="M1075" s="15"/>
      <c r="N1075" s="87"/>
      <c r="O1075" s="87"/>
      <c r="P1075" s="87"/>
      <c r="Q1075" s="88"/>
      <c r="R1075" s="15"/>
      <c r="S1075" s="15"/>
      <c r="T1075" s="15"/>
      <c r="U1075" s="15"/>
      <c r="V1075" s="15"/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15"/>
      <c r="AG1075" s="15"/>
      <c r="AH1075" s="15"/>
      <c r="AI1075" s="15"/>
      <c r="AJ1075" s="15"/>
      <c r="AK1075" s="15"/>
      <c r="AL1075" s="15"/>
      <c r="AM1075" s="15"/>
      <c r="AN1075" s="15"/>
      <c r="AO1075" s="15"/>
      <c r="AP1075" s="15"/>
      <c r="AQ1075" s="15"/>
      <c r="AR1075" s="15"/>
      <c r="AS1075" s="15"/>
      <c r="AT1075" s="15"/>
      <c r="AU1075" s="15"/>
      <c r="AV1075" s="15"/>
      <c r="AW1075" s="15"/>
      <c r="AX1075" s="15"/>
      <c r="AY1075" s="15"/>
      <c r="AZ1075" s="15"/>
      <c r="BA1075" s="15"/>
      <c r="BB1075" s="15"/>
    </row>
    <row r="1076" customFormat="false" ht="15.75" hidden="false" customHeight="true" outlineLevel="0" collapsed="false">
      <c r="A1076" s="83"/>
      <c r="B1076" s="84"/>
      <c r="C1076" s="85"/>
      <c r="D1076" s="86"/>
      <c r="E1076" s="15"/>
      <c r="F1076" s="15"/>
      <c r="G1076" s="15"/>
      <c r="H1076" s="15"/>
      <c r="I1076" s="15"/>
      <c r="J1076" s="15"/>
      <c r="K1076" s="15"/>
      <c r="L1076" s="15"/>
      <c r="M1076" s="15"/>
      <c r="N1076" s="87"/>
      <c r="O1076" s="87"/>
      <c r="P1076" s="87"/>
      <c r="Q1076" s="88"/>
      <c r="R1076" s="15"/>
      <c r="S1076" s="15"/>
      <c r="T1076" s="15"/>
      <c r="U1076" s="15"/>
      <c r="V1076" s="15"/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15"/>
      <c r="AG1076" s="15"/>
      <c r="AH1076" s="15"/>
      <c r="AI1076" s="15"/>
      <c r="AJ1076" s="15"/>
      <c r="AK1076" s="15"/>
      <c r="AL1076" s="15"/>
      <c r="AM1076" s="15"/>
      <c r="AN1076" s="15"/>
      <c r="AO1076" s="15"/>
      <c r="AP1076" s="15"/>
      <c r="AQ1076" s="15"/>
      <c r="AR1076" s="15"/>
      <c r="AS1076" s="15"/>
      <c r="AT1076" s="15"/>
      <c r="AU1076" s="15"/>
      <c r="AV1076" s="15"/>
      <c r="AW1076" s="15"/>
      <c r="AX1076" s="15"/>
      <c r="AY1076" s="15"/>
      <c r="AZ1076" s="15"/>
      <c r="BA1076" s="15"/>
      <c r="BB1076" s="15"/>
    </row>
    <row r="1077" customFormat="false" ht="15.75" hidden="false" customHeight="true" outlineLevel="0" collapsed="false">
      <c r="A1077" s="83"/>
      <c r="B1077" s="84"/>
      <c r="C1077" s="85"/>
      <c r="D1077" s="86"/>
      <c r="E1077" s="15"/>
      <c r="F1077" s="15"/>
      <c r="G1077" s="15"/>
      <c r="H1077" s="15"/>
      <c r="I1077" s="15"/>
      <c r="J1077" s="15"/>
      <c r="K1077" s="15"/>
      <c r="L1077" s="15"/>
      <c r="M1077" s="15"/>
      <c r="N1077" s="87"/>
      <c r="O1077" s="87"/>
      <c r="P1077" s="87"/>
      <c r="Q1077" s="88"/>
      <c r="R1077" s="15"/>
      <c r="S1077" s="15"/>
      <c r="T1077" s="15"/>
      <c r="U1077" s="15"/>
      <c r="V1077" s="15"/>
      <c r="W1077" s="15"/>
      <c r="X1077" s="15"/>
      <c r="Y1077" s="15"/>
      <c r="Z1077" s="15"/>
      <c r="AA1077" s="15"/>
      <c r="AB1077" s="15"/>
      <c r="AC1077" s="15"/>
      <c r="AD1077" s="15"/>
      <c r="AE1077" s="15"/>
      <c r="AF1077" s="15"/>
      <c r="AG1077" s="15"/>
      <c r="AH1077" s="15"/>
      <c r="AI1077" s="15"/>
      <c r="AJ1077" s="15"/>
      <c r="AK1077" s="15"/>
      <c r="AL1077" s="15"/>
      <c r="AM1077" s="15"/>
      <c r="AN1077" s="15"/>
      <c r="AO1077" s="15"/>
      <c r="AP1077" s="15"/>
      <c r="AQ1077" s="15"/>
      <c r="AR1077" s="15"/>
      <c r="AS1077" s="15"/>
      <c r="AT1077" s="15"/>
      <c r="AU1077" s="15"/>
      <c r="AV1077" s="15"/>
      <c r="AW1077" s="15"/>
      <c r="AX1077" s="15"/>
      <c r="AY1077" s="15"/>
      <c r="AZ1077" s="15"/>
      <c r="BA1077" s="15"/>
      <c r="BB1077" s="15"/>
    </row>
    <row r="1078" customFormat="false" ht="15.75" hidden="false" customHeight="true" outlineLevel="0" collapsed="false">
      <c r="A1078" s="83"/>
      <c r="B1078" s="84"/>
      <c r="C1078" s="85"/>
      <c r="D1078" s="86"/>
      <c r="E1078" s="15"/>
      <c r="F1078" s="15"/>
      <c r="G1078" s="15"/>
      <c r="H1078" s="15"/>
      <c r="I1078" s="15"/>
      <c r="J1078" s="15"/>
      <c r="K1078" s="15"/>
      <c r="L1078" s="15"/>
      <c r="M1078" s="15"/>
      <c r="N1078" s="87"/>
      <c r="O1078" s="87"/>
      <c r="P1078" s="87"/>
      <c r="Q1078" s="88"/>
      <c r="R1078" s="15"/>
      <c r="S1078" s="15"/>
      <c r="T1078" s="15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15"/>
      <c r="AG1078" s="15"/>
      <c r="AH1078" s="15"/>
      <c r="AI1078" s="15"/>
      <c r="AJ1078" s="15"/>
      <c r="AK1078" s="15"/>
      <c r="AL1078" s="15"/>
      <c r="AM1078" s="15"/>
      <c r="AN1078" s="15"/>
      <c r="AO1078" s="15"/>
      <c r="AP1078" s="15"/>
      <c r="AQ1078" s="15"/>
      <c r="AR1078" s="15"/>
      <c r="AS1078" s="15"/>
      <c r="AT1078" s="15"/>
      <c r="AU1078" s="15"/>
      <c r="AV1078" s="15"/>
      <c r="AW1078" s="15"/>
      <c r="AX1078" s="15"/>
      <c r="AY1078" s="15"/>
      <c r="AZ1078" s="15"/>
      <c r="BA1078" s="15"/>
      <c r="BB1078" s="15"/>
    </row>
    <row r="1079" customFormat="false" ht="15.75" hidden="false" customHeight="true" outlineLevel="0" collapsed="false">
      <c r="A1079" s="83"/>
      <c r="B1079" s="84"/>
      <c r="C1079" s="85"/>
      <c r="D1079" s="86"/>
      <c r="E1079" s="15"/>
      <c r="F1079" s="15"/>
      <c r="G1079" s="15"/>
      <c r="H1079" s="15"/>
      <c r="I1079" s="15"/>
      <c r="J1079" s="15"/>
      <c r="K1079" s="15"/>
      <c r="L1079" s="15"/>
      <c r="M1079" s="15"/>
      <c r="N1079" s="87"/>
      <c r="O1079" s="87"/>
      <c r="P1079" s="87"/>
      <c r="Q1079" s="88"/>
      <c r="R1079" s="15"/>
      <c r="S1079" s="15"/>
      <c r="T1079" s="15"/>
      <c r="U1079" s="15"/>
      <c r="V1079" s="15"/>
      <c r="W1079" s="15"/>
      <c r="X1079" s="15"/>
      <c r="Y1079" s="15"/>
      <c r="Z1079" s="15"/>
      <c r="AA1079" s="15"/>
      <c r="AB1079" s="15"/>
      <c r="AC1079" s="15"/>
      <c r="AD1079" s="15"/>
      <c r="AE1079" s="15"/>
      <c r="AF1079" s="15"/>
      <c r="AG1079" s="15"/>
      <c r="AH1079" s="15"/>
      <c r="AI1079" s="15"/>
      <c r="AJ1079" s="15"/>
      <c r="AK1079" s="15"/>
      <c r="AL1079" s="15"/>
      <c r="AM1079" s="15"/>
      <c r="AN1079" s="15"/>
      <c r="AO1079" s="15"/>
      <c r="AP1079" s="15"/>
      <c r="AQ1079" s="15"/>
      <c r="AR1079" s="15"/>
      <c r="AS1079" s="15"/>
      <c r="AT1079" s="15"/>
      <c r="AU1079" s="15"/>
      <c r="AV1079" s="15"/>
      <c r="AW1079" s="15"/>
      <c r="AX1079" s="15"/>
      <c r="AY1079" s="15"/>
      <c r="AZ1079" s="15"/>
      <c r="BA1079" s="15"/>
      <c r="BB1079" s="15"/>
    </row>
    <row r="1080" customFormat="false" ht="15.75" hidden="false" customHeight="true" outlineLevel="0" collapsed="false">
      <c r="A1080" s="83"/>
      <c r="B1080" s="84"/>
      <c r="C1080" s="85"/>
      <c r="D1080" s="86"/>
      <c r="E1080" s="15"/>
      <c r="F1080" s="15"/>
      <c r="G1080" s="15"/>
      <c r="H1080" s="15"/>
      <c r="I1080" s="15"/>
      <c r="J1080" s="15"/>
      <c r="K1080" s="15"/>
      <c r="L1080" s="15"/>
      <c r="M1080" s="15"/>
      <c r="N1080" s="87"/>
      <c r="O1080" s="87"/>
      <c r="P1080" s="87"/>
      <c r="Q1080" s="88"/>
      <c r="R1080" s="15"/>
      <c r="S1080" s="15"/>
      <c r="T1080" s="15"/>
      <c r="U1080" s="15"/>
      <c r="V1080" s="15"/>
      <c r="W1080" s="15"/>
      <c r="X1080" s="15"/>
      <c r="Y1080" s="15"/>
      <c r="Z1080" s="15"/>
      <c r="AA1080" s="15"/>
      <c r="AB1080" s="15"/>
      <c r="AC1080" s="15"/>
      <c r="AD1080" s="15"/>
      <c r="AE1080" s="15"/>
      <c r="AF1080" s="15"/>
      <c r="AG1080" s="15"/>
      <c r="AH1080" s="15"/>
      <c r="AI1080" s="15"/>
      <c r="AJ1080" s="15"/>
      <c r="AK1080" s="15"/>
      <c r="AL1080" s="15"/>
      <c r="AM1080" s="15"/>
      <c r="AN1080" s="15"/>
      <c r="AO1080" s="15"/>
      <c r="AP1080" s="15"/>
      <c r="AQ1080" s="15"/>
      <c r="AR1080" s="15"/>
      <c r="AS1080" s="15"/>
      <c r="AT1080" s="15"/>
      <c r="AU1080" s="15"/>
      <c r="AV1080" s="15"/>
      <c r="AW1080" s="15"/>
      <c r="AX1080" s="15"/>
      <c r="AY1080" s="15"/>
      <c r="AZ1080" s="15"/>
      <c r="BA1080" s="15"/>
      <c r="BB1080" s="15"/>
    </row>
    <row r="1081" customFormat="false" ht="15.75" hidden="false" customHeight="true" outlineLevel="0" collapsed="false">
      <c r="A1081" s="83"/>
      <c r="B1081" s="84"/>
      <c r="C1081" s="85"/>
      <c r="D1081" s="86"/>
      <c r="E1081" s="15"/>
      <c r="F1081" s="15"/>
      <c r="G1081" s="15"/>
      <c r="H1081" s="15"/>
      <c r="I1081" s="15"/>
      <c r="J1081" s="15"/>
      <c r="K1081" s="15"/>
      <c r="L1081" s="15"/>
      <c r="M1081" s="15"/>
      <c r="N1081" s="87"/>
      <c r="O1081" s="87"/>
      <c r="P1081" s="87"/>
      <c r="Q1081" s="88"/>
      <c r="R1081" s="15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15"/>
      <c r="AH1081" s="15"/>
      <c r="AI1081" s="15"/>
      <c r="AJ1081" s="15"/>
      <c r="AK1081" s="15"/>
      <c r="AL1081" s="15"/>
      <c r="AM1081" s="15"/>
      <c r="AN1081" s="15"/>
      <c r="AO1081" s="15"/>
      <c r="AP1081" s="15"/>
      <c r="AQ1081" s="15"/>
      <c r="AR1081" s="15"/>
      <c r="AS1081" s="15"/>
      <c r="AT1081" s="15"/>
      <c r="AU1081" s="15"/>
      <c r="AV1081" s="15"/>
      <c r="AW1081" s="15"/>
      <c r="AX1081" s="15"/>
      <c r="AY1081" s="15"/>
      <c r="AZ1081" s="15"/>
      <c r="BA1081" s="15"/>
      <c r="BB1081" s="15"/>
    </row>
    <row r="1082" customFormat="false" ht="15.75" hidden="false" customHeight="true" outlineLevel="0" collapsed="false">
      <c r="A1082" s="83"/>
      <c r="B1082" s="84"/>
      <c r="C1082" s="85"/>
      <c r="D1082" s="86"/>
      <c r="E1082" s="15"/>
      <c r="F1082" s="15"/>
      <c r="G1082" s="15"/>
      <c r="H1082" s="15"/>
      <c r="I1082" s="15"/>
      <c r="J1082" s="15"/>
      <c r="K1082" s="15"/>
      <c r="L1082" s="15"/>
      <c r="M1082" s="15"/>
      <c r="N1082" s="87"/>
      <c r="O1082" s="87"/>
      <c r="P1082" s="87"/>
      <c r="Q1082" s="88"/>
      <c r="R1082" s="15"/>
      <c r="S1082" s="15"/>
      <c r="T1082" s="15"/>
      <c r="U1082" s="15"/>
      <c r="V1082" s="15"/>
      <c r="W1082" s="15"/>
      <c r="X1082" s="15"/>
      <c r="Y1082" s="15"/>
      <c r="Z1082" s="15"/>
      <c r="AA1082" s="15"/>
      <c r="AB1082" s="15"/>
      <c r="AC1082" s="15"/>
      <c r="AD1082" s="15"/>
      <c r="AE1082" s="15"/>
      <c r="AF1082" s="15"/>
      <c r="AG1082" s="15"/>
      <c r="AH1082" s="15"/>
      <c r="AI1082" s="15"/>
      <c r="AJ1082" s="15"/>
      <c r="AK1082" s="15"/>
      <c r="AL1082" s="15"/>
      <c r="AM1082" s="15"/>
      <c r="AN1082" s="15"/>
      <c r="AO1082" s="15"/>
      <c r="AP1082" s="15"/>
      <c r="AQ1082" s="15"/>
      <c r="AR1082" s="15"/>
      <c r="AS1082" s="15"/>
      <c r="AT1082" s="15"/>
      <c r="AU1082" s="15"/>
      <c r="AV1082" s="15"/>
      <c r="AW1082" s="15"/>
      <c r="AX1082" s="15"/>
      <c r="AY1082" s="15"/>
      <c r="AZ1082" s="15"/>
      <c r="BA1082" s="15"/>
      <c r="BB1082" s="15"/>
    </row>
    <row r="1083" customFormat="false" ht="15.75" hidden="false" customHeight="true" outlineLevel="0" collapsed="false">
      <c r="A1083" s="83"/>
      <c r="B1083" s="84"/>
      <c r="C1083" s="85"/>
      <c r="D1083" s="86"/>
      <c r="E1083" s="15"/>
      <c r="F1083" s="15"/>
      <c r="G1083" s="15"/>
      <c r="H1083" s="15"/>
      <c r="I1083" s="15"/>
      <c r="J1083" s="15"/>
      <c r="K1083" s="15"/>
      <c r="L1083" s="15"/>
      <c r="M1083" s="15"/>
      <c r="N1083" s="87"/>
      <c r="O1083" s="87"/>
      <c r="P1083" s="87"/>
      <c r="Q1083" s="88"/>
      <c r="R1083" s="15"/>
      <c r="S1083" s="15"/>
      <c r="T1083" s="15"/>
      <c r="U1083" s="15"/>
      <c r="V1083" s="15"/>
      <c r="W1083" s="15"/>
      <c r="X1083" s="15"/>
      <c r="Y1083" s="15"/>
      <c r="Z1083" s="15"/>
      <c r="AA1083" s="15"/>
      <c r="AB1083" s="15"/>
      <c r="AC1083" s="15"/>
      <c r="AD1083" s="15"/>
      <c r="AE1083" s="15"/>
      <c r="AF1083" s="15"/>
      <c r="AG1083" s="15"/>
      <c r="AH1083" s="15"/>
      <c r="AI1083" s="15"/>
      <c r="AJ1083" s="15"/>
      <c r="AK1083" s="15"/>
      <c r="AL1083" s="15"/>
      <c r="AM1083" s="15"/>
      <c r="AN1083" s="15"/>
      <c r="AO1083" s="15"/>
      <c r="AP1083" s="15"/>
      <c r="AQ1083" s="15"/>
      <c r="AR1083" s="15"/>
      <c r="AS1083" s="15"/>
      <c r="AT1083" s="15"/>
      <c r="AU1083" s="15"/>
      <c r="AV1083" s="15"/>
      <c r="AW1083" s="15"/>
      <c r="AX1083" s="15"/>
      <c r="AY1083" s="15"/>
      <c r="AZ1083" s="15"/>
      <c r="BA1083" s="15"/>
      <c r="BB1083" s="15"/>
    </row>
    <row r="1084" customFormat="false" ht="15.75" hidden="false" customHeight="true" outlineLevel="0" collapsed="false">
      <c r="A1084" s="83"/>
      <c r="B1084" s="84"/>
      <c r="C1084" s="85"/>
      <c r="D1084" s="86"/>
      <c r="E1084" s="15"/>
      <c r="F1084" s="15"/>
      <c r="G1084" s="15"/>
      <c r="H1084" s="15"/>
      <c r="I1084" s="15"/>
      <c r="J1084" s="15"/>
      <c r="K1084" s="15"/>
      <c r="L1084" s="15"/>
      <c r="M1084" s="15"/>
      <c r="N1084" s="87"/>
      <c r="O1084" s="87"/>
      <c r="P1084" s="87"/>
      <c r="Q1084" s="88"/>
      <c r="R1084" s="15"/>
      <c r="S1084" s="15"/>
      <c r="T1084" s="15"/>
      <c r="U1084" s="15"/>
      <c r="V1084" s="15"/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15"/>
      <c r="AG1084" s="15"/>
      <c r="AH1084" s="15"/>
      <c r="AI1084" s="15"/>
      <c r="AJ1084" s="15"/>
      <c r="AK1084" s="15"/>
      <c r="AL1084" s="15"/>
      <c r="AM1084" s="15"/>
      <c r="AN1084" s="15"/>
      <c r="AO1084" s="15"/>
      <c r="AP1084" s="15"/>
      <c r="AQ1084" s="15"/>
      <c r="AR1084" s="15"/>
      <c r="AS1084" s="15"/>
      <c r="AT1084" s="15"/>
      <c r="AU1084" s="15"/>
      <c r="AV1084" s="15"/>
      <c r="AW1084" s="15"/>
      <c r="AX1084" s="15"/>
      <c r="AY1084" s="15"/>
      <c r="AZ1084" s="15"/>
      <c r="BA1084" s="15"/>
      <c r="BB1084" s="15"/>
    </row>
    <row r="1085" customFormat="false" ht="15.75" hidden="false" customHeight="true" outlineLevel="0" collapsed="false">
      <c r="A1085" s="83"/>
      <c r="B1085" s="84"/>
      <c r="C1085" s="85"/>
      <c r="D1085" s="86"/>
      <c r="E1085" s="15"/>
      <c r="F1085" s="15"/>
      <c r="G1085" s="15"/>
      <c r="H1085" s="15"/>
      <c r="I1085" s="15"/>
      <c r="J1085" s="15"/>
      <c r="K1085" s="15"/>
      <c r="L1085" s="15"/>
      <c r="M1085" s="15"/>
      <c r="N1085" s="87"/>
      <c r="O1085" s="87"/>
      <c r="P1085" s="87"/>
      <c r="Q1085" s="88"/>
      <c r="R1085" s="15"/>
      <c r="S1085" s="15"/>
      <c r="T1085" s="15"/>
      <c r="U1085" s="15"/>
      <c r="V1085" s="15"/>
      <c r="W1085" s="15"/>
      <c r="X1085" s="15"/>
      <c r="Y1085" s="15"/>
      <c r="Z1085" s="15"/>
      <c r="AA1085" s="15"/>
      <c r="AB1085" s="15"/>
      <c r="AC1085" s="15"/>
      <c r="AD1085" s="15"/>
      <c r="AE1085" s="15"/>
      <c r="AF1085" s="15"/>
      <c r="AG1085" s="15"/>
      <c r="AH1085" s="15"/>
      <c r="AI1085" s="15"/>
      <c r="AJ1085" s="15"/>
      <c r="AK1085" s="15"/>
      <c r="AL1085" s="15"/>
      <c r="AM1085" s="15"/>
      <c r="AN1085" s="15"/>
      <c r="AO1085" s="15"/>
      <c r="AP1085" s="15"/>
      <c r="AQ1085" s="15"/>
      <c r="AR1085" s="15"/>
      <c r="AS1085" s="15"/>
      <c r="AT1085" s="15"/>
      <c r="AU1085" s="15"/>
      <c r="AV1085" s="15"/>
      <c r="AW1085" s="15"/>
      <c r="AX1085" s="15"/>
      <c r="AY1085" s="15"/>
      <c r="AZ1085" s="15"/>
      <c r="BA1085" s="15"/>
      <c r="BB1085" s="15"/>
    </row>
    <row r="1086" customFormat="false" ht="15.75" hidden="false" customHeight="true" outlineLevel="0" collapsed="false">
      <c r="A1086" s="83"/>
      <c r="B1086" s="84"/>
      <c r="C1086" s="85"/>
      <c r="D1086" s="86"/>
      <c r="E1086" s="15"/>
      <c r="F1086" s="15"/>
      <c r="G1086" s="15"/>
      <c r="H1086" s="15"/>
      <c r="I1086" s="15"/>
      <c r="J1086" s="15"/>
      <c r="K1086" s="15"/>
      <c r="L1086" s="15"/>
      <c r="M1086" s="15"/>
      <c r="N1086" s="87"/>
      <c r="O1086" s="87"/>
      <c r="P1086" s="87"/>
      <c r="Q1086" s="88"/>
      <c r="R1086" s="15"/>
      <c r="S1086" s="15"/>
      <c r="T1086" s="15"/>
      <c r="U1086" s="15"/>
      <c r="V1086" s="15"/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15"/>
      <c r="AG1086" s="15"/>
      <c r="AH1086" s="15"/>
      <c r="AI1086" s="15"/>
      <c r="AJ1086" s="15"/>
      <c r="AK1086" s="15"/>
      <c r="AL1086" s="15"/>
      <c r="AM1086" s="15"/>
      <c r="AN1086" s="15"/>
      <c r="AO1086" s="15"/>
      <c r="AP1086" s="15"/>
      <c r="AQ1086" s="15"/>
      <c r="AR1086" s="15"/>
      <c r="AS1086" s="15"/>
      <c r="AT1086" s="15"/>
      <c r="AU1086" s="15"/>
      <c r="AV1086" s="15"/>
      <c r="AW1086" s="15"/>
      <c r="AX1086" s="15"/>
      <c r="AY1086" s="15"/>
      <c r="AZ1086" s="15"/>
      <c r="BA1086" s="15"/>
      <c r="BB1086" s="15"/>
    </row>
    <row r="1087" customFormat="false" ht="15.75" hidden="false" customHeight="true" outlineLevel="0" collapsed="false">
      <c r="A1087" s="83"/>
      <c r="B1087" s="84"/>
      <c r="C1087" s="85"/>
      <c r="D1087" s="86"/>
      <c r="E1087" s="15"/>
      <c r="F1087" s="15"/>
      <c r="G1087" s="15"/>
      <c r="H1087" s="15"/>
      <c r="I1087" s="15"/>
      <c r="J1087" s="15"/>
      <c r="K1087" s="15"/>
      <c r="L1087" s="15"/>
      <c r="M1087" s="15"/>
      <c r="N1087" s="87"/>
      <c r="O1087" s="87"/>
      <c r="P1087" s="87"/>
      <c r="Q1087" s="88"/>
      <c r="R1087" s="15"/>
      <c r="S1087" s="15"/>
      <c r="T1087" s="15"/>
      <c r="U1087" s="15"/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/>
      <c r="AG1087" s="15"/>
      <c r="AH1087" s="15"/>
      <c r="AI1087" s="15"/>
      <c r="AJ1087" s="15"/>
      <c r="AK1087" s="15"/>
      <c r="AL1087" s="15"/>
      <c r="AM1087" s="15"/>
      <c r="AN1087" s="15"/>
      <c r="AO1087" s="15"/>
      <c r="AP1087" s="15"/>
      <c r="AQ1087" s="15"/>
      <c r="AR1087" s="15"/>
      <c r="AS1087" s="15"/>
      <c r="AT1087" s="15"/>
      <c r="AU1087" s="15"/>
      <c r="AV1087" s="15"/>
      <c r="AW1087" s="15"/>
      <c r="AX1087" s="15"/>
      <c r="AY1087" s="15"/>
      <c r="AZ1087" s="15"/>
      <c r="BA1087" s="15"/>
      <c r="BB1087" s="15"/>
    </row>
    <row r="1088" customFormat="false" ht="15.75" hidden="false" customHeight="true" outlineLevel="0" collapsed="false">
      <c r="A1088" s="83"/>
      <c r="B1088" s="84"/>
      <c r="C1088" s="85"/>
      <c r="D1088" s="86"/>
      <c r="E1088" s="15"/>
      <c r="F1088" s="15"/>
      <c r="G1088" s="15"/>
      <c r="H1088" s="15"/>
      <c r="I1088" s="15"/>
      <c r="J1088" s="15"/>
      <c r="K1088" s="15"/>
      <c r="L1088" s="15"/>
      <c r="M1088" s="15"/>
      <c r="N1088" s="87"/>
      <c r="O1088" s="87"/>
      <c r="P1088" s="87"/>
      <c r="Q1088" s="88"/>
      <c r="R1088" s="15"/>
      <c r="S1088" s="15"/>
      <c r="T1088" s="15"/>
      <c r="U1088" s="15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15"/>
      <c r="AG1088" s="15"/>
      <c r="AH1088" s="15"/>
      <c r="AI1088" s="15"/>
      <c r="AJ1088" s="15"/>
      <c r="AK1088" s="15"/>
      <c r="AL1088" s="15"/>
      <c r="AM1088" s="15"/>
      <c r="AN1088" s="15"/>
      <c r="AO1088" s="15"/>
      <c r="AP1088" s="15"/>
      <c r="AQ1088" s="15"/>
      <c r="AR1088" s="15"/>
      <c r="AS1088" s="15"/>
      <c r="AT1088" s="15"/>
      <c r="AU1088" s="15"/>
      <c r="AV1088" s="15"/>
      <c r="AW1088" s="15"/>
      <c r="AX1088" s="15"/>
      <c r="AY1088" s="15"/>
      <c r="AZ1088" s="15"/>
      <c r="BA1088" s="15"/>
      <c r="BB1088" s="15"/>
    </row>
    <row r="1089" customFormat="false" ht="15.75" hidden="false" customHeight="true" outlineLevel="0" collapsed="false">
      <c r="A1089" s="83"/>
      <c r="B1089" s="84"/>
      <c r="C1089" s="85"/>
      <c r="D1089" s="86"/>
      <c r="E1089" s="15"/>
      <c r="F1089" s="15"/>
      <c r="G1089" s="15"/>
      <c r="H1089" s="15"/>
      <c r="I1089" s="15"/>
      <c r="J1089" s="15"/>
      <c r="K1089" s="15"/>
      <c r="L1089" s="15"/>
      <c r="M1089" s="15"/>
      <c r="N1089" s="87"/>
      <c r="O1089" s="87"/>
      <c r="P1089" s="87"/>
      <c r="Q1089" s="88"/>
      <c r="R1089" s="15"/>
      <c r="S1089" s="15"/>
      <c r="T1089" s="15"/>
      <c r="U1089" s="15"/>
      <c r="V1089" s="15"/>
      <c r="W1089" s="15"/>
      <c r="X1089" s="15"/>
      <c r="Y1089" s="15"/>
      <c r="Z1089" s="15"/>
      <c r="AA1089" s="15"/>
      <c r="AB1089" s="15"/>
      <c r="AC1089" s="15"/>
      <c r="AD1089" s="15"/>
      <c r="AE1089" s="15"/>
      <c r="AF1089" s="15"/>
      <c r="AG1089" s="15"/>
      <c r="AH1089" s="15"/>
      <c r="AI1089" s="15"/>
      <c r="AJ1089" s="15"/>
      <c r="AK1089" s="15"/>
      <c r="AL1089" s="15"/>
      <c r="AM1089" s="15"/>
      <c r="AN1089" s="15"/>
      <c r="AO1089" s="15"/>
      <c r="AP1089" s="15"/>
      <c r="AQ1089" s="15"/>
      <c r="AR1089" s="15"/>
      <c r="AS1089" s="15"/>
      <c r="AT1089" s="15"/>
      <c r="AU1089" s="15"/>
      <c r="AV1089" s="15"/>
      <c r="AW1089" s="15"/>
      <c r="AX1089" s="15"/>
      <c r="AY1089" s="15"/>
      <c r="AZ1089" s="15"/>
      <c r="BA1089" s="15"/>
      <c r="BB1089" s="15"/>
    </row>
    <row r="1090" customFormat="false" ht="15.75" hidden="false" customHeight="true" outlineLevel="0" collapsed="false">
      <c r="A1090" s="83"/>
      <c r="B1090" s="84"/>
      <c r="C1090" s="85"/>
      <c r="D1090" s="86"/>
      <c r="E1090" s="15"/>
      <c r="F1090" s="15"/>
      <c r="G1090" s="15"/>
      <c r="H1090" s="15"/>
      <c r="I1090" s="15"/>
      <c r="J1090" s="15"/>
      <c r="K1090" s="15"/>
      <c r="L1090" s="15"/>
      <c r="M1090" s="15"/>
      <c r="N1090" s="87"/>
      <c r="O1090" s="87"/>
      <c r="P1090" s="87"/>
      <c r="Q1090" s="88"/>
      <c r="R1090" s="15"/>
      <c r="S1090" s="15"/>
      <c r="T1090" s="15"/>
      <c r="U1090" s="15"/>
      <c r="V1090" s="15"/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15"/>
      <c r="AG1090" s="15"/>
      <c r="AH1090" s="15"/>
      <c r="AI1090" s="15"/>
      <c r="AJ1090" s="15"/>
      <c r="AK1090" s="15"/>
      <c r="AL1090" s="15"/>
      <c r="AM1090" s="15"/>
      <c r="AN1090" s="15"/>
      <c r="AO1090" s="15"/>
      <c r="AP1090" s="15"/>
      <c r="AQ1090" s="15"/>
      <c r="AR1090" s="15"/>
      <c r="AS1090" s="15"/>
      <c r="AT1090" s="15"/>
      <c r="AU1090" s="15"/>
      <c r="AV1090" s="15"/>
      <c r="AW1090" s="15"/>
      <c r="AX1090" s="15"/>
      <c r="AY1090" s="15"/>
      <c r="AZ1090" s="15"/>
      <c r="BA1090" s="15"/>
      <c r="BB1090" s="15"/>
    </row>
    <row r="1091" customFormat="false" ht="15.75" hidden="false" customHeight="true" outlineLevel="0" collapsed="false">
      <c r="A1091" s="83"/>
      <c r="B1091" s="84"/>
      <c r="C1091" s="85"/>
      <c r="D1091" s="86"/>
      <c r="E1091" s="15"/>
      <c r="F1091" s="15"/>
      <c r="G1091" s="15"/>
      <c r="H1091" s="15"/>
      <c r="I1091" s="15"/>
      <c r="J1091" s="15"/>
      <c r="K1091" s="15"/>
      <c r="L1091" s="15"/>
      <c r="M1091" s="15"/>
      <c r="N1091" s="87"/>
      <c r="O1091" s="87"/>
      <c r="P1091" s="87"/>
      <c r="Q1091" s="88"/>
      <c r="R1091" s="15"/>
      <c r="S1091" s="15"/>
      <c r="T1091" s="15"/>
      <c r="U1091" s="15"/>
      <c r="V1091" s="15"/>
      <c r="W1091" s="15"/>
      <c r="X1091" s="15"/>
      <c r="Y1091" s="15"/>
      <c r="Z1091" s="15"/>
      <c r="AA1091" s="15"/>
      <c r="AB1091" s="15"/>
      <c r="AC1091" s="15"/>
      <c r="AD1091" s="15"/>
      <c r="AE1091" s="15"/>
      <c r="AF1091" s="15"/>
      <c r="AG1091" s="15"/>
      <c r="AH1091" s="15"/>
      <c r="AI1091" s="15"/>
      <c r="AJ1091" s="15"/>
      <c r="AK1091" s="15"/>
      <c r="AL1091" s="15"/>
      <c r="AM1091" s="15"/>
      <c r="AN1091" s="15"/>
      <c r="AO1091" s="15"/>
      <c r="AP1091" s="15"/>
      <c r="AQ1091" s="15"/>
      <c r="AR1091" s="15"/>
      <c r="AS1091" s="15"/>
      <c r="AT1091" s="15"/>
      <c r="AU1091" s="15"/>
      <c r="AV1091" s="15"/>
      <c r="AW1091" s="15"/>
      <c r="AX1091" s="15"/>
      <c r="AY1091" s="15"/>
      <c r="AZ1091" s="15"/>
      <c r="BA1091" s="15"/>
      <c r="BB1091" s="15"/>
    </row>
    <row r="1092" customFormat="false" ht="15.75" hidden="false" customHeight="true" outlineLevel="0" collapsed="false">
      <c r="A1092" s="83"/>
      <c r="B1092" s="84"/>
      <c r="C1092" s="85"/>
      <c r="D1092" s="86"/>
      <c r="E1092" s="15"/>
      <c r="F1092" s="15"/>
      <c r="G1092" s="15"/>
      <c r="H1092" s="15"/>
      <c r="I1092" s="15"/>
      <c r="J1092" s="15"/>
      <c r="K1092" s="15"/>
      <c r="L1092" s="15"/>
      <c r="M1092" s="15"/>
      <c r="N1092" s="87"/>
      <c r="O1092" s="87"/>
      <c r="P1092" s="87"/>
      <c r="Q1092" s="88"/>
      <c r="R1092" s="15"/>
      <c r="S1092" s="15"/>
      <c r="T1092" s="15"/>
      <c r="U1092" s="15"/>
      <c r="V1092" s="15"/>
      <c r="W1092" s="15"/>
      <c r="X1092" s="15"/>
      <c r="Y1092" s="15"/>
      <c r="Z1092" s="15"/>
      <c r="AA1092" s="15"/>
      <c r="AB1092" s="15"/>
      <c r="AC1092" s="15"/>
      <c r="AD1092" s="15"/>
      <c r="AE1092" s="15"/>
      <c r="AF1092" s="15"/>
      <c r="AG1092" s="15"/>
      <c r="AH1092" s="15"/>
      <c r="AI1092" s="15"/>
      <c r="AJ1092" s="15"/>
      <c r="AK1092" s="15"/>
      <c r="AL1092" s="15"/>
      <c r="AM1092" s="15"/>
      <c r="AN1092" s="15"/>
      <c r="AO1092" s="15"/>
      <c r="AP1092" s="15"/>
      <c r="AQ1092" s="15"/>
      <c r="AR1092" s="15"/>
      <c r="AS1092" s="15"/>
      <c r="AT1092" s="15"/>
      <c r="AU1092" s="15"/>
      <c r="AV1092" s="15"/>
      <c r="AW1092" s="15"/>
      <c r="AX1092" s="15"/>
      <c r="AY1092" s="15"/>
      <c r="AZ1092" s="15"/>
      <c r="BA1092" s="15"/>
      <c r="BB1092" s="15"/>
    </row>
    <row r="1093" customFormat="false" ht="15.75" hidden="false" customHeight="true" outlineLevel="0" collapsed="false">
      <c r="A1093" s="83"/>
      <c r="B1093" s="84"/>
      <c r="C1093" s="85"/>
      <c r="D1093" s="86"/>
      <c r="E1093" s="15"/>
      <c r="F1093" s="15"/>
      <c r="G1093" s="15"/>
      <c r="H1093" s="15"/>
      <c r="I1093" s="15"/>
      <c r="J1093" s="15"/>
      <c r="K1093" s="15"/>
      <c r="L1093" s="15"/>
      <c r="M1093" s="15"/>
      <c r="N1093" s="87"/>
      <c r="O1093" s="87"/>
      <c r="P1093" s="87"/>
      <c r="Q1093" s="88"/>
      <c r="R1093" s="15"/>
      <c r="S1093" s="15"/>
      <c r="T1093" s="15"/>
      <c r="U1093" s="15"/>
      <c r="V1093" s="15"/>
      <c r="W1093" s="15"/>
      <c r="X1093" s="15"/>
      <c r="Y1093" s="15"/>
      <c r="Z1093" s="15"/>
      <c r="AA1093" s="15"/>
      <c r="AB1093" s="15"/>
      <c r="AC1093" s="15"/>
      <c r="AD1093" s="15"/>
      <c r="AE1093" s="15"/>
      <c r="AF1093" s="15"/>
      <c r="AG1093" s="15"/>
      <c r="AH1093" s="15"/>
      <c r="AI1093" s="15"/>
      <c r="AJ1093" s="15"/>
      <c r="AK1093" s="15"/>
      <c r="AL1093" s="15"/>
      <c r="AM1093" s="15"/>
      <c r="AN1093" s="15"/>
      <c r="AO1093" s="15"/>
      <c r="AP1093" s="15"/>
      <c r="AQ1093" s="15"/>
      <c r="AR1093" s="15"/>
      <c r="AS1093" s="15"/>
      <c r="AT1093" s="15"/>
      <c r="AU1093" s="15"/>
      <c r="AV1093" s="15"/>
      <c r="AW1093" s="15"/>
      <c r="AX1093" s="15"/>
      <c r="AY1093" s="15"/>
      <c r="AZ1093" s="15"/>
      <c r="BA1093" s="15"/>
      <c r="BB1093" s="15"/>
    </row>
    <row r="1094" customFormat="false" ht="15.75" hidden="false" customHeight="true" outlineLevel="0" collapsed="false">
      <c r="A1094" s="83"/>
      <c r="B1094" s="84"/>
      <c r="C1094" s="85"/>
      <c r="D1094" s="86"/>
      <c r="E1094" s="15"/>
      <c r="F1094" s="15"/>
      <c r="G1094" s="15"/>
      <c r="H1094" s="15"/>
      <c r="I1094" s="15"/>
      <c r="J1094" s="15"/>
      <c r="K1094" s="15"/>
      <c r="L1094" s="15"/>
      <c r="M1094" s="15"/>
      <c r="N1094" s="87"/>
      <c r="O1094" s="87"/>
      <c r="P1094" s="87"/>
      <c r="Q1094" s="88"/>
      <c r="R1094" s="15"/>
      <c r="S1094" s="15"/>
      <c r="T1094" s="15"/>
      <c r="U1094" s="15"/>
      <c r="V1094" s="15"/>
      <c r="W1094" s="15"/>
      <c r="X1094" s="15"/>
      <c r="Y1094" s="15"/>
      <c r="Z1094" s="15"/>
      <c r="AA1094" s="15"/>
      <c r="AB1094" s="15"/>
      <c r="AC1094" s="15"/>
      <c r="AD1094" s="15"/>
      <c r="AE1094" s="15"/>
      <c r="AF1094" s="15"/>
      <c r="AG1094" s="15"/>
      <c r="AH1094" s="15"/>
      <c r="AI1094" s="15"/>
      <c r="AJ1094" s="15"/>
      <c r="AK1094" s="15"/>
      <c r="AL1094" s="15"/>
      <c r="AM1094" s="15"/>
      <c r="AN1094" s="15"/>
      <c r="AO1094" s="15"/>
      <c r="AP1094" s="15"/>
      <c r="AQ1094" s="15"/>
      <c r="AR1094" s="15"/>
      <c r="AS1094" s="15"/>
      <c r="AT1094" s="15"/>
      <c r="AU1094" s="15"/>
      <c r="AV1094" s="15"/>
      <c r="AW1094" s="15"/>
      <c r="AX1094" s="15"/>
      <c r="AY1094" s="15"/>
      <c r="AZ1094" s="15"/>
      <c r="BA1094" s="15"/>
      <c r="BB1094" s="15"/>
    </row>
    <row r="1095" customFormat="false" ht="15.75" hidden="false" customHeight="true" outlineLevel="0" collapsed="false">
      <c r="A1095" s="83"/>
      <c r="B1095" s="84"/>
      <c r="C1095" s="85"/>
      <c r="D1095" s="86"/>
      <c r="E1095" s="15"/>
      <c r="F1095" s="15"/>
      <c r="G1095" s="15"/>
      <c r="H1095" s="15"/>
      <c r="I1095" s="15"/>
      <c r="J1095" s="15"/>
      <c r="K1095" s="15"/>
      <c r="L1095" s="15"/>
      <c r="M1095" s="15"/>
      <c r="N1095" s="87"/>
      <c r="O1095" s="87"/>
      <c r="P1095" s="87"/>
      <c r="Q1095" s="88"/>
      <c r="R1095" s="15"/>
      <c r="S1095" s="15"/>
      <c r="T1095" s="15"/>
      <c r="U1095" s="15"/>
      <c r="V1095" s="15"/>
      <c r="W1095" s="15"/>
      <c r="X1095" s="15"/>
      <c r="Y1095" s="15"/>
      <c r="Z1095" s="15"/>
      <c r="AA1095" s="15"/>
      <c r="AB1095" s="15"/>
      <c r="AC1095" s="15"/>
      <c r="AD1095" s="15"/>
      <c r="AE1095" s="15"/>
      <c r="AF1095" s="15"/>
      <c r="AG1095" s="15"/>
      <c r="AH1095" s="15"/>
      <c r="AI1095" s="15"/>
      <c r="AJ1095" s="15"/>
      <c r="AK1095" s="15"/>
      <c r="AL1095" s="15"/>
      <c r="AM1095" s="15"/>
      <c r="AN1095" s="15"/>
      <c r="AO1095" s="15"/>
      <c r="AP1095" s="15"/>
      <c r="AQ1095" s="15"/>
      <c r="AR1095" s="15"/>
      <c r="AS1095" s="15"/>
      <c r="AT1095" s="15"/>
      <c r="AU1095" s="15"/>
      <c r="AV1095" s="15"/>
      <c r="AW1095" s="15"/>
      <c r="AX1095" s="15"/>
      <c r="AY1095" s="15"/>
      <c r="AZ1095" s="15"/>
      <c r="BA1095" s="15"/>
      <c r="BB1095" s="15"/>
    </row>
    <row r="1096" customFormat="false" ht="15.75" hidden="false" customHeight="true" outlineLevel="0" collapsed="false">
      <c r="A1096" s="83"/>
      <c r="B1096" s="84"/>
      <c r="C1096" s="85"/>
      <c r="D1096" s="86"/>
      <c r="E1096" s="15"/>
      <c r="F1096" s="15"/>
      <c r="G1096" s="15"/>
      <c r="H1096" s="15"/>
      <c r="I1096" s="15"/>
      <c r="J1096" s="15"/>
      <c r="K1096" s="15"/>
      <c r="L1096" s="15"/>
      <c r="M1096" s="15"/>
      <c r="N1096" s="87"/>
      <c r="O1096" s="87"/>
      <c r="P1096" s="87"/>
      <c r="Q1096" s="88"/>
      <c r="R1096" s="15"/>
      <c r="S1096" s="15"/>
      <c r="T1096" s="15"/>
      <c r="U1096" s="15"/>
      <c r="V1096" s="15"/>
      <c r="W1096" s="15"/>
      <c r="X1096" s="15"/>
      <c r="Y1096" s="15"/>
      <c r="Z1096" s="15"/>
      <c r="AA1096" s="15"/>
      <c r="AB1096" s="15"/>
      <c r="AC1096" s="15"/>
      <c r="AD1096" s="15"/>
      <c r="AE1096" s="15"/>
      <c r="AF1096" s="15"/>
      <c r="AG1096" s="15"/>
      <c r="AH1096" s="15"/>
      <c r="AI1096" s="15"/>
      <c r="AJ1096" s="15"/>
      <c r="AK1096" s="15"/>
      <c r="AL1096" s="15"/>
      <c r="AM1096" s="15"/>
      <c r="AN1096" s="15"/>
      <c r="AO1096" s="15"/>
      <c r="AP1096" s="15"/>
      <c r="AQ1096" s="15"/>
      <c r="AR1096" s="15"/>
      <c r="AS1096" s="15"/>
      <c r="AT1096" s="15"/>
      <c r="AU1096" s="15"/>
      <c r="AV1096" s="15"/>
      <c r="AW1096" s="15"/>
      <c r="AX1096" s="15"/>
      <c r="AY1096" s="15"/>
      <c r="AZ1096" s="15"/>
      <c r="BA1096" s="15"/>
      <c r="BB1096" s="15"/>
    </row>
    <row r="1097" customFormat="false" ht="15.75" hidden="false" customHeight="true" outlineLevel="0" collapsed="false">
      <c r="A1097" s="83"/>
      <c r="B1097" s="84"/>
      <c r="C1097" s="85"/>
      <c r="D1097" s="86"/>
      <c r="E1097" s="15"/>
      <c r="F1097" s="15"/>
      <c r="G1097" s="15"/>
      <c r="H1097" s="15"/>
      <c r="I1097" s="15"/>
      <c r="J1097" s="15"/>
      <c r="K1097" s="15"/>
      <c r="L1097" s="15"/>
      <c r="M1097" s="15"/>
      <c r="N1097" s="87"/>
      <c r="O1097" s="87"/>
      <c r="P1097" s="87"/>
      <c r="Q1097" s="88"/>
      <c r="R1097" s="15"/>
      <c r="S1097" s="15"/>
      <c r="T1097" s="15"/>
      <c r="U1097" s="15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15"/>
      <c r="AH1097" s="15"/>
      <c r="AI1097" s="15"/>
      <c r="AJ1097" s="15"/>
      <c r="AK1097" s="15"/>
      <c r="AL1097" s="15"/>
      <c r="AM1097" s="15"/>
      <c r="AN1097" s="15"/>
      <c r="AO1097" s="15"/>
      <c r="AP1097" s="15"/>
      <c r="AQ1097" s="15"/>
      <c r="AR1097" s="15"/>
      <c r="AS1097" s="15"/>
      <c r="AT1097" s="15"/>
      <c r="AU1097" s="15"/>
      <c r="AV1097" s="15"/>
      <c r="AW1097" s="15"/>
      <c r="AX1097" s="15"/>
      <c r="AY1097" s="15"/>
      <c r="AZ1097" s="15"/>
      <c r="BA1097" s="15"/>
      <c r="BB1097" s="15"/>
    </row>
    <row r="1098" customFormat="false" ht="15.75" hidden="false" customHeight="true" outlineLevel="0" collapsed="false">
      <c r="A1098" s="83"/>
      <c r="B1098" s="84"/>
      <c r="C1098" s="85"/>
      <c r="D1098" s="86"/>
      <c r="E1098" s="15"/>
      <c r="F1098" s="15"/>
      <c r="G1098" s="15"/>
      <c r="H1098" s="15"/>
      <c r="I1098" s="15"/>
      <c r="J1098" s="15"/>
      <c r="K1098" s="15"/>
      <c r="L1098" s="15"/>
      <c r="M1098" s="15"/>
      <c r="N1098" s="87"/>
      <c r="O1098" s="87"/>
      <c r="P1098" s="87"/>
      <c r="Q1098" s="88"/>
      <c r="R1098" s="15"/>
      <c r="S1098" s="15"/>
      <c r="T1098" s="15"/>
      <c r="U1098" s="15"/>
      <c r="V1098" s="15"/>
      <c r="W1098" s="15"/>
      <c r="X1098" s="15"/>
      <c r="Y1098" s="15"/>
      <c r="Z1098" s="15"/>
      <c r="AA1098" s="15"/>
      <c r="AB1098" s="15"/>
      <c r="AC1098" s="15"/>
      <c r="AD1098" s="15"/>
      <c r="AE1098" s="15"/>
      <c r="AF1098" s="15"/>
      <c r="AG1098" s="15"/>
      <c r="AH1098" s="15"/>
      <c r="AI1098" s="15"/>
      <c r="AJ1098" s="15"/>
      <c r="AK1098" s="15"/>
      <c r="AL1098" s="15"/>
      <c r="AM1098" s="15"/>
      <c r="AN1098" s="15"/>
      <c r="AO1098" s="15"/>
      <c r="AP1098" s="15"/>
      <c r="AQ1098" s="15"/>
      <c r="AR1098" s="15"/>
      <c r="AS1098" s="15"/>
      <c r="AT1098" s="15"/>
      <c r="AU1098" s="15"/>
      <c r="AV1098" s="15"/>
      <c r="AW1098" s="15"/>
      <c r="AX1098" s="15"/>
      <c r="AY1098" s="15"/>
      <c r="AZ1098" s="15"/>
      <c r="BA1098" s="15"/>
      <c r="BB1098" s="15"/>
    </row>
    <row r="1099" customFormat="false" ht="15.75" hidden="false" customHeight="true" outlineLevel="0" collapsed="false">
      <c r="A1099" s="83"/>
      <c r="B1099" s="84"/>
      <c r="C1099" s="85"/>
      <c r="D1099" s="86"/>
      <c r="E1099" s="15"/>
      <c r="F1099" s="15"/>
      <c r="G1099" s="15"/>
      <c r="H1099" s="15"/>
      <c r="I1099" s="15"/>
      <c r="J1099" s="15"/>
      <c r="K1099" s="15"/>
      <c r="L1099" s="15"/>
      <c r="M1099" s="15"/>
      <c r="N1099" s="87"/>
      <c r="O1099" s="87"/>
      <c r="P1099" s="87"/>
      <c r="Q1099" s="88"/>
      <c r="R1099" s="15"/>
      <c r="S1099" s="15"/>
      <c r="T1099" s="15"/>
      <c r="U1099" s="15"/>
      <c r="V1099" s="15"/>
      <c r="W1099" s="15"/>
      <c r="X1099" s="15"/>
      <c r="Y1099" s="15"/>
      <c r="Z1099" s="15"/>
      <c r="AA1099" s="15"/>
      <c r="AB1099" s="15"/>
      <c r="AC1099" s="15"/>
      <c r="AD1099" s="15"/>
      <c r="AE1099" s="15"/>
      <c r="AF1099" s="15"/>
      <c r="AG1099" s="15"/>
      <c r="AH1099" s="15"/>
      <c r="AI1099" s="15"/>
      <c r="AJ1099" s="15"/>
      <c r="AK1099" s="15"/>
      <c r="AL1099" s="15"/>
      <c r="AM1099" s="15"/>
      <c r="AN1099" s="15"/>
      <c r="AO1099" s="15"/>
      <c r="AP1099" s="15"/>
      <c r="AQ1099" s="15"/>
      <c r="AR1099" s="15"/>
      <c r="AS1099" s="15"/>
      <c r="AT1099" s="15"/>
      <c r="AU1099" s="15"/>
      <c r="AV1099" s="15"/>
      <c r="AW1099" s="15"/>
      <c r="AX1099" s="15"/>
      <c r="AY1099" s="15"/>
      <c r="AZ1099" s="15"/>
      <c r="BA1099" s="15"/>
      <c r="BB1099" s="15"/>
    </row>
    <row r="1100" customFormat="false" ht="15.75" hidden="false" customHeight="true" outlineLevel="0" collapsed="false">
      <c r="A1100" s="83"/>
      <c r="B1100" s="84"/>
      <c r="C1100" s="85"/>
      <c r="D1100" s="86"/>
      <c r="E1100" s="15"/>
      <c r="F1100" s="15"/>
      <c r="G1100" s="15"/>
      <c r="H1100" s="15"/>
      <c r="I1100" s="15"/>
      <c r="J1100" s="15"/>
      <c r="K1100" s="15"/>
      <c r="L1100" s="15"/>
      <c r="M1100" s="15"/>
      <c r="N1100" s="87"/>
      <c r="O1100" s="87"/>
      <c r="P1100" s="87"/>
      <c r="Q1100" s="88"/>
      <c r="R1100" s="15"/>
      <c r="S1100" s="15"/>
      <c r="T1100" s="15"/>
      <c r="U1100" s="15"/>
      <c r="V1100" s="15"/>
      <c r="W1100" s="15"/>
      <c r="X1100" s="15"/>
      <c r="Y1100" s="15"/>
      <c r="Z1100" s="15"/>
      <c r="AA1100" s="15"/>
      <c r="AB1100" s="15"/>
      <c r="AC1100" s="15"/>
      <c r="AD1100" s="15"/>
      <c r="AE1100" s="15"/>
      <c r="AF1100" s="15"/>
      <c r="AG1100" s="15"/>
      <c r="AH1100" s="15"/>
      <c r="AI1100" s="15"/>
      <c r="AJ1100" s="15"/>
      <c r="AK1100" s="15"/>
      <c r="AL1100" s="15"/>
      <c r="AM1100" s="15"/>
      <c r="AN1100" s="15"/>
      <c r="AO1100" s="15"/>
      <c r="AP1100" s="15"/>
      <c r="AQ1100" s="15"/>
      <c r="AR1100" s="15"/>
      <c r="AS1100" s="15"/>
      <c r="AT1100" s="15"/>
      <c r="AU1100" s="15"/>
      <c r="AV1100" s="15"/>
      <c r="AW1100" s="15"/>
      <c r="AX1100" s="15"/>
      <c r="AY1100" s="15"/>
      <c r="AZ1100" s="15"/>
      <c r="BA1100" s="15"/>
      <c r="BB1100" s="15"/>
    </row>
    <row r="1101" customFormat="false" ht="15.75" hidden="false" customHeight="true" outlineLevel="0" collapsed="false">
      <c r="A1101" s="83"/>
      <c r="B1101" s="84"/>
      <c r="C1101" s="85"/>
      <c r="D1101" s="86"/>
      <c r="E1101" s="15"/>
      <c r="F1101" s="15"/>
      <c r="G1101" s="15"/>
      <c r="H1101" s="15"/>
      <c r="I1101" s="15"/>
      <c r="J1101" s="15"/>
      <c r="K1101" s="15"/>
      <c r="L1101" s="15"/>
      <c r="M1101" s="15"/>
      <c r="N1101" s="87"/>
      <c r="O1101" s="87"/>
      <c r="P1101" s="87"/>
      <c r="Q1101" s="88"/>
      <c r="R1101" s="15"/>
      <c r="S1101" s="15"/>
      <c r="T1101" s="15"/>
      <c r="U1101" s="15"/>
      <c r="V1101" s="15"/>
      <c r="W1101" s="15"/>
      <c r="X1101" s="15"/>
      <c r="Y1101" s="15"/>
      <c r="Z1101" s="15"/>
      <c r="AA1101" s="15"/>
      <c r="AB1101" s="15"/>
      <c r="AC1101" s="15"/>
      <c r="AD1101" s="15"/>
      <c r="AE1101" s="15"/>
      <c r="AF1101" s="15"/>
      <c r="AG1101" s="15"/>
      <c r="AH1101" s="15"/>
      <c r="AI1101" s="15"/>
      <c r="AJ1101" s="15"/>
      <c r="AK1101" s="15"/>
      <c r="AL1101" s="15"/>
      <c r="AM1101" s="15"/>
      <c r="AN1101" s="15"/>
      <c r="AO1101" s="15"/>
      <c r="AP1101" s="15"/>
      <c r="AQ1101" s="15"/>
      <c r="AR1101" s="15"/>
      <c r="AS1101" s="15"/>
      <c r="AT1101" s="15"/>
      <c r="AU1101" s="15"/>
      <c r="AV1101" s="15"/>
      <c r="AW1101" s="15"/>
      <c r="AX1101" s="15"/>
      <c r="AY1101" s="15"/>
      <c r="AZ1101" s="15"/>
      <c r="BA1101" s="15"/>
      <c r="BB1101" s="15"/>
    </row>
    <row r="1102" customFormat="false" ht="15.75" hidden="false" customHeight="true" outlineLevel="0" collapsed="false">
      <c r="A1102" s="83"/>
      <c r="B1102" s="84"/>
      <c r="C1102" s="85"/>
      <c r="D1102" s="86"/>
      <c r="E1102" s="15"/>
      <c r="F1102" s="15"/>
      <c r="G1102" s="15"/>
      <c r="H1102" s="15"/>
      <c r="I1102" s="15"/>
      <c r="J1102" s="15"/>
      <c r="K1102" s="15"/>
      <c r="L1102" s="15"/>
      <c r="M1102" s="15"/>
      <c r="N1102" s="87"/>
      <c r="O1102" s="87"/>
      <c r="P1102" s="87"/>
      <c r="Q1102" s="88"/>
      <c r="R1102" s="15"/>
      <c r="S1102" s="15"/>
      <c r="T1102" s="15"/>
      <c r="U1102" s="15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F1102" s="15"/>
      <c r="AG1102" s="15"/>
      <c r="AH1102" s="15"/>
      <c r="AI1102" s="15"/>
      <c r="AJ1102" s="15"/>
      <c r="AK1102" s="15"/>
      <c r="AL1102" s="15"/>
      <c r="AM1102" s="15"/>
      <c r="AN1102" s="15"/>
      <c r="AO1102" s="15"/>
      <c r="AP1102" s="15"/>
      <c r="AQ1102" s="15"/>
      <c r="AR1102" s="15"/>
      <c r="AS1102" s="15"/>
      <c r="AT1102" s="15"/>
      <c r="AU1102" s="15"/>
      <c r="AV1102" s="15"/>
      <c r="AW1102" s="15"/>
      <c r="AX1102" s="15"/>
      <c r="AY1102" s="15"/>
      <c r="AZ1102" s="15"/>
      <c r="BA1102" s="15"/>
      <c r="BB1102" s="15"/>
    </row>
    <row r="1103" customFormat="false" ht="15.75" hidden="false" customHeight="true" outlineLevel="0" collapsed="false">
      <c r="A1103" s="83"/>
      <c r="B1103" s="84"/>
      <c r="C1103" s="85"/>
      <c r="D1103" s="86"/>
      <c r="E1103" s="15"/>
      <c r="F1103" s="15"/>
      <c r="G1103" s="15"/>
      <c r="H1103" s="15"/>
      <c r="I1103" s="15"/>
      <c r="J1103" s="15"/>
      <c r="K1103" s="15"/>
      <c r="L1103" s="15"/>
      <c r="M1103" s="15"/>
      <c r="N1103" s="87"/>
      <c r="O1103" s="87"/>
      <c r="P1103" s="87"/>
      <c r="Q1103" s="88"/>
      <c r="R1103" s="15"/>
      <c r="S1103" s="15"/>
      <c r="T1103" s="15"/>
      <c r="U1103" s="15"/>
      <c r="V1103" s="15"/>
      <c r="W1103" s="15"/>
      <c r="X1103" s="15"/>
      <c r="Y1103" s="15"/>
      <c r="Z1103" s="15"/>
      <c r="AA1103" s="15"/>
      <c r="AB1103" s="15"/>
      <c r="AC1103" s="15"/>
      <c r="AD1103" s="15"/>
      <c r="AE1103" s="15"/>
      <c r="AF1103" s="15"/>
      <c r="AG1103" s="15"/>
      <c r="AH1103" s="15"/>
      <c r="AI1103" s="15"/>
      <c r="AJ1103" s="15"/>
      <c r="AK1103" s="15"/>
      <c r="AL1103" s="15"/>
      <c r="AM1103" s="15"/>
      <c r="AN1103" s="15"/>
      <c r="AO1103" s="15"/>
      <c r="AP1103" s="15"/>
      <c r="AQ1103" s="15"/>
      <c r="AR1103" s="15"/>
      <c r="AS1103" s="15"/>
      <c r="AT1103" s="15"/>
      <c r="AU1103" s="15"/>
      <c r="AV1103" s="15"/>
      <c r="AW1103" s="15"/>
      <c r="AX1103" s="15"/>
      <c r="AY1103" s="15"/>
      <c r="AZ1103" s="15"/>
      <c r="BA1103" s="15"/>
      <c r="BB1103" s="15"/>
    </row>
    <row r="1104" customFormat="false" ht="15.75" hidden="false" customHeight="true" outlineLevel="0" collapsed="false">
      <c r="A1104" s="83"/>
      <c r="B1104" s="84"/>
      <c r="C1104" s="85"/>
      <c r="D1104" s="86"/>
      <c r="E1104" s="15"/>
      <c r="F1104" s="15"/>
      <c r="G1104" s="15"/>
      <c r="H1104" s="15"/>
      <c r="I1104" s="15"/>
      <c r="J1104" s="15"/>
      <c r="K1104" s="15"/>
      <c r="L1104" s="15"/>
      <c r="M1104" s="15"/>
      <c r="N1104" s="87"/>
      <c r="O1104" s="87"/>
      <c r="P1104" s="87"/>
      <c r="Q1104" s="88"/>
      <c r="R1104" s="15"/>
      <c r="S1104" s="15"/>
      <c r="T1104" s="15"/>
      <c r="U1104" s="15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15"/>
      <c r="AG1104" s="15"/>
      <c r="AH1104" s="15"/>
      <c r="AI1104" s="15"/>
      <c r="AJ1104" s="15"/>
      <c r="AK1104" s="15"/>
      <c r="AL1104" s="15"/>
      <c r="AM1104" s="15"/>
      <c r="AN1104" s="15"/>
      <c r="AO1104" s="15"/>
      <c r="AP1104" s="15"/>
      <c r="AQ1104" s="15"/>
      <c r="AR1104" s="15"/>
      <c r="AS1104" s="15"/>
      <c r="AT1104" s="15"/>
      <c r="AU1104" s="15"/>
      <c r="AV1104" s="15"/>
      <c r="AW1104" s="15"/>
      <c r="AX1104" s="15"/>
      <c r="AY1104" s="15"/>
      <c r="AZ1104" s="15"/>
      <c r="BA1104" s="15"/>
      <c r="BB1104" s="15"/>
    </row>
    <row r="1105" customFormat="false" ht="15.75" hidden="false" customHeight="true" outlineLevel="0" collapsed="false">
      <c r="A1105" s="83"/>
      <c r="B1105" s="84"/>
      <c r="C1105" s="85"/>
      <c r="D1105" s="86"/>
      <c r="E1105" s="15"/>
      <c r="F1105" s="15"/>
      <c r="G1105" s="15"/>
      <c r="H1105" s="15"/>
      <c r="I1105" s="15"/>
      <c r="J1105" s="15"/>
      <c r="K1105" s="15"/>
      <c r="L1105" s="15"/>
      <c r="M1105" s="15"/>
      <c r="N1105" s="87"/>
      <c r="O1105" s="87"/>
      <c r="P1105" s="87"/>
      <c r="Q1105" s="88"/>
      <c r="R1105" s="15"/>
      <c r="S1105" s="15"/>
      <c r="T1105" s="15"/>
      <c r="U1105" s="15"/>
      <c r="V1105" s="15"/>
      <c r="W1105" s="15"/>
      <c r="X1105" s="15"/>
      <c r="Y1105" s="15"/>
      <c r="Z1105" s="15"/>
      <c r="AA1105" s="15"/>
      <c r="AB1105" s="15"/>
      <c r="AC1105" s="15"/>
      <c r="AD1105" s="15"/>
      <c r="AE1105" s="15"/>
      <c r="AF1105" s="15"/>
      <c r="AG1105" s="15"/>
      <c r="AH1105" s="15"/>
      <c r="AI1105" s="15"/>
      <c r="AJ1105" s="15"/>
      <c r="AK1105" s="15"/>
      <c r="AL1105" s="15"/>
      <c r="AM1105" s="15"/>
      <c r="AN1105" s="15"/>
      <c r="AO1105" s="15"/>
      <c r="AP1105" s="15"/>
      <c r="AQ1105" s="15"/>
      <c r="AR1105" s="15"/>
      <c r="AS1105" s="15"/>
      <c r="AT1105" s="15"/>
      <c r="AU1105" s="15"/>
      <c r="AV1105" s="15"/>
      <c r="AW1105" s="15"/>
      <c r="AX1105" s="15"/>
      <c r="AY1105" s="15"/>
      <c r="AZ1105" s="15"/>
      <c r="BA1105" s="15"/>
      <c r="BB1105" s="15"/>
    </row>
    <row r="1106" customFormat="false" ht="15.75" hidden="false" customHeight="true" outlineLevel="0" collapsed="false">
      <c r="A1106" s="83"/>
      <c r="B1106" s="84"/>
      <c r="C1106" s="85"/>
      <c r="D1106" s="86"/>
      <c r="E1106" s="15"/>
      <c r="F1106" s="15"/>
      <c r="G1106" s="15"/>
      <c r="H1106" s="15"/>
      <c r="I1106" s="15"/>
      <c r="J1106" s="15"/>
      <c r="K1106" s="15"/>
      <c r="L1106" s="15"/>
      <c r="M1106" s="15"/>
      <c r="N1106" s="87"/>
      <c r="O1106" s="87"/>
      <c r="P1106" s="87"/>
      <c r="Q1106" s="88"/>
      <c r="R1106" s="15"/>
      <c r="S1106" s="15"/>
      <c r="T1106" s="15"/>
      <c r="U1106" s="15"/>
      <c r="V1106" s="15"/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15"/>
      <c r="AG1106" s="15"/>
      <c r="AH1106" s="15"/>
      <c r="AI1106" s="15"/>
      <c r="AJ1106" s="15"/>
      <c r="AK1106" s="15"/>
      <c r="AL1106" s="15"/>
      <c r="AM1106" s="15"/>
      <c r="AN1106" s="15"/>
      <c r="AO1106" s="15"/>
      <c r="AP1106" s="15"/>
      <c r="AQ1106" s="15"/>
      <c r="AR1106" s="15"/>
      <c r="AS1106" s="15"/>
      <c r="AT1106" s="15"/>
      <c r="AU1106" s="15"/>
      <c r="AV1106" s="15"/>
      <c r="AW1106" s="15"/>
      <c r="AX1106" s="15"/>
      <c r="AY1106" s="15"/>
      <c r="AZ1106" s="15"/>
      <c r="BA1106" s="15"/>
      <c r="BB1106" s="15"/>
    </row>
    <row r="1107" customFormat="false" ht="15.75" hidden="false" customHeight="true" outlineLevel="0" collapsed="false">
      <c r="A1107" s="83"/>
      <c r="B1107" s="84"/>
      <c r="C1107" s="85"/>
      <c r="D1107" s="86"/>
      <c r="E1107" s="15"/>
      <c r="F1107" s="15"/>
      <c r="G1107" s="15"/>
      <c r="H1107" s="15"/>
      <c r="I1107" s="15"/>
      <c r="J1107" s="15"/>
      <c r="K1107" s="15"/>
      <c r="L1107" s="15"/>
      <c r="M1107" s="15"/>
      <c r="N1107" s="87"/>
      <c r="O1107" s="87"/>
      <c r="P1107" s="87"/>
      <c r="Q1107" s="88"/>
      <c r="R1107" s="15"/>
      <c r="S1107" s="15"/>
      <c r="T1107" s="15"/>
      <c r="U1107" s="15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F1107" s="15"/>
      <c r="AG1107" s="15"/>
      <c r="AH1107" s="15"/>
      <c r="AI1107" s="15"/>
      <c r="AJ1107" s="15"/>
      <c r="AK1107" s="15"/>
      <c r="AL1107" s="15"/>
      <c r="AM1107" s="15"/>
      <c r="AN1107" s="15"/>
      <c r="AO1107" s="15"/>
      <c r="AP1107" s="15"/>
      <c r="AQ1107" s="15"/>
      <c r="AR1107" s="15"/>
      <c r="AS1107" s="15"/>
      <c r="AT1107" s="15"/>
      <c r="AU1107" s="15"/>
      <c r="AV1107" s="15"/>
      <c r="AW1107" s="15"/>
      <c r="AX1107" s="15"/>
      <c r="AY1107" s="15"/>
      <c r="AZ1107" s="15"/>
      <c r="BA1107" s="15"/>
      <c r="BB1107" s="15"/>
    </row>
    <row r="1108" customFormat="false" ht="15.75" hidden="false" customHeight="true" outlineLevel="0" collapsed="false">
      <c r="A1108" s="83"/>
      <c r="B1108" s="84"/>
      <c r="C1108" s="85"/>
      <c r="D1108" s="86"/>
      <c r="E1108" s="15"/>
      <c r="F1108" s="15"/>
      <c r="G1108" s="15"/>
      <c r="H1108" s="15"/>
      <c r="I1108" s="15"/>
      <c r="J1108" s="15"/>
      <c r="K1108" s="15"/>
      <c r="L1108" s="15"/>
      <c r="M1108" s="15"/>
      <c r="N1108" s="87"/>
      <c r="O1108" s="87"/>
      <c r="P1108" s="87"/>
      <c r="Q1108" s="88"/>
      <c r="R1108" s="15"/>
      <c r="S1108" s="15"/>
      <c r="T1108" s="15"/>
      <c r="U1108" s="15"/>
      <c r="V1108" s="15"/>
      <c r="W1108" s="15"/>
      <c r="X1108" s="15"/>
      <c r="Y1108" s="15"/>
      <c r="Z1108" s="15"/>
      <c r="AA1108" s="15"/>
      <c r="AB1108" s="15"/>
      <c r="AC1108" s="15"/>
      <c r="AD1108" s="15"/>
      <c r="AE1108" s="15"/>
      <c r="AF1108" s="15"/>
      <c r="AG1108" s="15"/>
      <c r="AH1108" s="15"/>
      <c r="AI1108" s="15"/>
      <c r="AJ1108" s="15"/>
      <c r="AK1108" s="15"/>
      <c r="AL1108" s="15"/>
      <c r="AM1108" s="15"/>
      <c r="AN1108" s="15"/>
      <c r="AO1108" s="15"/>
      <c r="AP1108" s="15"/>
      <c r="AQ1108" s="15"/>
      <c r="AR1108" s="15"/>
      <c r="AS1108" s="15"/>
      <c r="AT1108" s="15"/>
      <c r="AU1108" s="15"/>
      <c r="AV1108" s="15"/>
      <c r="AW1108" s="15"/>
      <c r="AX1108" s="15"/>
      <c r="AY1108" s="15"/>
      <c r="AZ1108" s="15"/>
      <c r="BA1108" s="15"/>
      <c r="BB1108" s="15"/>
    </row>
    <row r="1109" customFormat="false" ht="15.75" hidden="false" customHeight="true" outlineLevel="0" collapsed="false">
      <c r="A1109" s="83"/>
      <c r="B1109" s="84"/>
      <c r="C1109" s="85"/>
      <c r="D1109" s="86"/>
      <c r="E1109" s="15"/>
      <c r="F1109" s="15"/>
      <c r="G1109" s="15"/>
      <c r="H1109" s="15"/>
      <c r="I1109" s="15"/>
      <c r="J1109" s="15"/>
      <c r="K1109" s="15"/>
      <c r="L1109" s="15"/>
      <c r="M1109" s="15"/>
      <c r="N1109" s="87"/>
      <c r="O1109" s="87"/>
      <c r="P1109" s="87"/>
      <c r="Q1109" s="88"/>
      <c r="R1109" s="15"/>
      <c r="S1109" s="15"/>
      <c r="T1109" s="15"/>
      <c r="U1109" s="15"/>
      <c r="V1109" s="15"/>
      <c r="W1109" s="15"/>
      <c r="X1109" s="15"/>
      <c r="Y1109" s="15"/>
      <c r="Z1109" s="15"/>
      <c r="AA1109" s="15"/>
      <c r="AB1109" s="15"/>
      <c r="AC1109" s="15"/>
      <c r="AD1109" s="15"/>
      <c r="AE1109" s="15"/>
      <c r="AF1109" s="15"/>
      <c r="AG1109" s="15"/>
      <c r="AH1109" s="15"/>
      <c r="AI1109" s="15"/>
      <c r="AJ1109" s="15"/>
      <c r="AK1109" s="15"/>
      <c r="AL1109" s="15"/>
      <c r="AM1109" s="15"/>
      <c r="AN1109" s="15"/>
      <c r="AO1109" s="15"/>
      <c r="AP1109" s="15"/>
      <c r="AQ1109" s="15"/>
      <c r="AR1109" s="15"/>
      <c r="AS1109" s="15"/>
      <c r="AT1109" s="15"/>
      <c r="AU1109" s="15"/>
      <c r="AV1109" s="15"/>
      <c r="AW1109" s="15"/>
      <c r="AX1109" s="15"/>
      <c r="AY1109" s="15"/>
      <c r="AZ1109" s="15"/>
      <c r="BA1109" s="15"/>
      <c r="BB1109" s="15"/>
    </row>
    <row r="1110" customFormat="false" ht="15.75" hidden="false" customHeight="true" outlineLevel="0" collapsed="false">
      <c r="A1110" s="83"/>
      <c r="B1110" s="84"/>
      <c r="C1110" s="85"/>
      <c r="D1110" s="86"/>
      <c r="E1110" s="15"/>
      <c r="F1110" s="15"/>
      <c r="G1110" s="15"/>
      <c r="H1110" s="15"/>
      <c r="I1110" s="15"/>
      <c r="J1110" s="15"/>
      <c r="K1110" s="15"/>
      <c r="L1110" s="15"/>
      <c r="M1110" s="15"/>
      <c r="N1110" s="87"/>
      <c r="O1110" s="87"/>
      <c r="P1110" s="87"/>
      <c r="Q1110" s="88"/>
      <c r="R1110" s="15"/>
      <c r="S1110" s="15"/>
      <c r="T1110" s="15"/>
      <c r="U1110" s="15"/>
      <c r="V1110" s="15"/>
      <c r="W1110" s="15"/>
      <c r="X1110" s="15"/>
      <c r="Y1110" s="15"/>
      <c r="Z1110" s="15"/>
      <c r="AA1110" s="15"/>
      <c r="AB1110" s="15"/>
      <c r="AC1110" s="15"/>
      <c r="AD1110" s="15"/>
      <c r="AE1110" s="15"/>
      <c r="AF1110" s="15"/>
      <c r="AG1110" s="15"/>
      <c r="AH1110" s="15"/>
      <c r="AI1110" s="15"/>
      <c r="AJ1110" s="15"/>
      <c r="AK1110" s="15"/>
      <c r="AL1110" s="15"/>
      <c r="AM1110" s="15"/>
      <c r="AN1110" s="15"/>
      <c r="AO1110" s="15"/>
      <c r="AP1110" s="15"/>
      <c r="AQ1110" s="15"/>
      <c r="AR1110" s="15"/>
      <c r="AS1110" s="15"/>
      <c r="AT1110" s="15"/>
      <c r="AU1110" s="15"/>
      <c r="AV1110" s="15"/>
      <c r="AW1110" s="15"/>
      <c r="AX1110" s="15"/>
      <c r="AY1110" s="15"/>
      <c r="AZ1110" s="15"/>
      <c r="BA1110" s="15"/>
      <c r="BB1110" s="15"/>
    </row>
    <row r="1111" customFormat="false" ht="15.75" hidden="false" customHeight="true" outlineLevel="0" collapsed="false">
      <c r="A1111" s="83"/>
      <c r="B1111" s="84"/>
      <c r="C1111" s="85"/>
      <c r="D1111" s="86"/>
      <c r="E1111" s="15"/>
      <c r="F1111" s="15"/>
      <c r="G1111" s="15"/>
      <c r="H1111" s="15"/>
      <c r="I1111" s="15"/>
      <c r="J1111" s="15"/>
      <c r="K1111" s="15"/>
      <c r="L1111" s="15"/>
      <c r="M1111" s="15"/>
      <c r="N1111" s="87"/>
      <c r="O1111" s="87"/>
      <c r="P1111" s="87"/>
      <c r="Q1111" s="88"/>
      <c r="R1111" s="15"/>
      <c r="S1111" s="15"/>
      <c r="T1111" s="15"/>
      <c r="U1111" s="15"/>
      <c r="V1111" s="15"/>
      <c r="W1111" s="15"/>
      <c r="X1111" s="15"/>
      <c r="Y1111" s="15"/>
      <c r="Z1111" s="15"/>
      <c r="AA1111" s="15"/>
      <c r="AB1111" s="15"/>
      <c r="AC1111" s="15"/>
      <c r="AD1111" s="15"/>
      <c r="AE1111" s="15"/>
      <c r="AF1111" s="15"/>
      <c r="AG1111" s="15"/>
      <c r="AH1111" s="15"/>
      <c r="AI1111" s="15"/>
      <c r="AJ1111" s="15"/>
      <c r="AK1111" s="15"/>
      <c r="AL1111" s="15"/>
      <c r="AM1111" s="15"/>
      <c r="AN1111" s="15"/>
      <c r="AO1111" s="15"/>
      <c r="AP1111" s="15"/>
      <c r="AQ1111" s="15"/>
      <c r="AR1111" s="15"/>
      <c r="AS1111" s="15"/>
      <c r="AT1111" s="15"/>
      <c r="AU1111" s="15"/>
      <c r="AV1111" s="15"/>
      <c r="AW1111" s="15"/>
      <c r="AX1111" s="15"/>
      <c r="AY1111" s="15"/>
      <c r="AZ1111" s="15"/>
      <c r="BA1111" s="15"/>
      <c r="BB1111" s="15"/>
    </row>
    <row r="1112" customFormat="false" ht="15.75" hidden="false" customHeight="true" outlineLevel="0" collapsed="false">
      <c r="A1112" s="83"/>
      <c r="B1112" s="84"/>
      <c r="C1112" s="85"/>
      <c r="D1112" s="86"/>
      <c r="E1112" s="15"/>
      <c r="F1112" s="15"/>
      <c r="G1112" s="15"/>
      <c r="H1112" s="15"/>
      <c r="I1112" s="15"/>
      <c r="J1112" s="15"/>
      <c r="K1112" s="15"/>
      <c r="L1112" s="15"/>
      <c r="M1112" s="15"/>
      <c r="N1112" s="87"/>
      <c r="O1112" s="87"/>
      <c r="P1112" s="87"/>
      <c r="Q1112" s="88"/>
      <c r="R1112" s="15"/>
      <c r="S1112" s="15"/>
      <c r="T1112" s="15"/>
      <c r="U1112" s="15"/>
      <c r="V1112" s="15"/>
      <c r="W1112" s="15"/>
      <c r="X1112" s="15"/>
      <c r="Y1112" s="15"/>
      <c r="Z1112" s="15"/>
      <c r="AA1112" s="15"/>
      <c r="AB1112" s="15"/>
      <c r="AC1112" s="15"/>
      <c r="AD1112" s="15"/>
      <c r="AE1112" s="15"/>
      <c r="AF1112" s="15"/>
      <c r="AG1112" s="15"/>
      <c r="AH1112" s="15"/>
      <c r="AI1112" s="15"/>
      <c r="AJ1112" s="15"/>
      <c r="AK1112" s="15"/>
      <c r="AL1112" s="15"/>
      <c r="AM1112" s="15"/>
      <c r="AN1112" s="15"/>
      <c r="AO1112" s="15"/>
      <c r="AP1112" s="15"/>
      <c r="AQ1112" s="15"/>
      <c r="AR1112" s="15"/>
      <c r="AS1112" s="15"/>
      <c r="AT1112" s="15"/>
      <c r="AU1112" s="15"/>
      <c r="AV1112" s="15"/>
      <c r="AW1112" s="15"/>
      <c r="AX1112" s="15"/>
      <c r="AY1112" s="15"/>
      <c r="AZ1112" s="15"/>
      <c r="BA1112" s="15"/>
      <c r="BB1112" s="15"/>
    </row>
    <row r="1113" customFormat="false" ht="15.75" hidden="false" customHeight="true" outlineLevel="0" collapsed="false">
      <c r="A1113" s="83"/>
      <c r="B1113" s="84"/>
      <c r="C1113" s="85"/>
      <c r="D1113" s="86"/>
      <c r="E1113" s="15"/>
      <c r="F1113" s="15"/>
      <c r="G1113" s="15"/>
      <c r="H1113" s="15"/>
      <c r="I1113" s="15"/>
      <c r="J1113" s="15"/>
      <c r="K1113" s="15"/>
      <c r="L1113" s="15"/>
      <c r="M1113" s="15"/>
      <c r="N1113" s="87"/>
      <c r="O1113" s="87"/>
      <c r="P1113" s="87"/>
      <c r="Q1113" s="88"/>
      <c r="R1113" s="15"/>
      <c r="S1113" s="15"/>
      <c r="T1113" s="15"/>
      <c r="U1113" s="15"/>
      <c r="V1113" s="15"/>
      <c r="W1113" s="15"/>
      <c r="X1113" s="15"/>
      <c r="Y1113" s="15"/>
      <c r="Z1113" s="15"/>
      <c r="AA1113" s="15"/>
      <c r="AB1113" s="15"/>
      <c r="AC1113" s="15"/>
      <c r="AD1113" s="15"/>
      <c r="AE1113" s="15"/>
      <c r="AF1113" s="15"/>
      <c r="AG1113" s="15"/>
      <c r="AH1113" s="15"/>
      <c r="AI1113" s="15"/>
      <c r="AJ1113" s="15"/>
      <c r="AK1113" s="15"/>
      <c r="AL1113" s="15"/>
      <c r="AM1113" s="15"/>
      <c r="AN1113" s="15"/>
      <c r="AO1113" s="15"/>
      <c r="AP1113" s="15"/>
      <c r="AQ1113" s="15"/>
      <c r="AR1113" s="15"/>
      <c r="AS1113" s="15"/>
      <c r="AT1113" s="15"/>
      <c r="AU1113" s="15"/>
      <c r="AV1113" s="15"/>
      <c r="AW1113" s="15"/>
      <c r="AX1113" s="15"/>
      <c r="AY1113" s="15"/>
      <c r="AZ1113" s="15"/>
      <c r="BA1113" s="15"/>
      <c r="BB1113" s="15"/>
    </row>
    <row r="1114" customFormat="false" ht="15.75" hidden="false" customHeight="true" outlineLevel="0" collapsed="false">
      <c r="A1114" s="83"/>
      <c r="B1114" s="84"/>
      <c r="C1114" s="85"/>
      <c r="D1114" s="86"/>
      <c r="E1114" s="15"/>
      <c r="F1114" s="15"/>
      <c r="G1114" s="15"/>
      <c r="H1114" s="15"/>
      <c r="I1114" s="15"/>
      <c r="J1114" s="15"/>
      <c r="K1114" s="15"/>
      <c r="L1114" s="15"/>
      <c r="M1114" s="15"/>
      <c r="N1114" s="87"/>
      <c r="O1114" s="87"/>
      <c r="P1114" s="87"/>
      <c r="Q1114" s="88"/>
      <c r="R1114" s="15"/>
      <c r="S1114" s="15"/>
      <c r="T1114" s="15"/>
      <c r="U1114" s="15"/>
      <c r="V1114" s="15"/>
      <c r="W1114" s="15"/>
      <c r="X1114" s="15"/>
      <c r="Y1114" s="15"/>
      <c r="Z1114" s="15"/>
      <c r="AA1114" s="15"/>
      <c r="AB1114" s="15"/>
      <c r="AC1114" s="15"/>
      <c r="AD1114" s="15"/>
      <c r="AE1114" s="15"/>
      <c r="AF1114" s="15"/>
      <c r="AG1114" s="15"/>
      <c r="AH1114" s="15"/>
      <c r="AI1114" s="15"/>
      <c r="AJ1114" s="15"/>
      <c r="AK1114" s="15"/>
      <c r="AL1114" s="15"/>
      <c r="AM1114" s="15"/>
      <c r="AN1114" s="15"/>
      <c r="AO1114" s="15"/>
      <c r="AP1114" s="15"/>
      <c r="AQ1114" s="15"/>
      <c r="AR1114" s="15"/>
      <c r="AS1114" s="15"/>
      <c r="AT1114" s="15"/>
      <c r="AU1114" s="15"/>
      <c r="AV1114" s="15"/>
      <c r="AW1114" s="15"/>
      <c r="AX1114" s="15"/>
      <c r="AY1114" s="15"/>
      <c r="AZ1114" s="15"/>
      <c r="BA1114" s="15"/>
      <c r="BB1114" s="15"/>
    </row>
    <row r="1115" customFormat="false" ht="15.75" hidden="false" customHeight="true" outlineLevel="0" collapsed="false">
      <c r="A1115" s="83"/>
      <c r="B1115" s="84"/>
      <c r="C1115" s="85"/>
      <c r="D1115" s="86"/>
      <c r="E1115" s="15"/>
      <c r="F1115" s="15"/>
      <c r="G1115" s="15"/>
      <c r="H1115" s="15"/>
      <c r="I1115" s="15"/>
      <c r="J1115" s="15"/>
      <c r="K1115" s="15"/>
      <c r="L1115" s="15"/>
      <c r="M1115" s="15"/>
      <c r="N1115" s="87"/>
      <c r="O1115" s="87"/>
      <c r="P1115" s="87"/>
      <c r="Q1115" s="88"/>
      <c r="R1115" s="15"/>
      <c r="S1115" s="15"/>
      <c r="T1115" s="15"/>
      <c r="U1115" s="15"/>
      <c r="V1115" s="15"/>
      <c r="W1115" s="15"/>
      <c r="X1115" s="15"/>
      <c r="Y1115" s="15"/>
      <c r="Z1115" s="15"/>
      <c r="AA1115" s="15"/>
      <c r="AB1115" s="15"/>
      <c r="AC1115" s="15"/>
      <c r="AD1115" s="15"/>
      <c r="AE1115" s="15"/>
      <c r="AF1115" s="15"/>
      <c r="AG1115" s="15"/>
      <c r="AH1115" s="15"/>
      <c r="AI1115" s="15"/>
      <c r="AJ1115" s="15"/>
      <c r="AK1115" s="15"/>
      <c r="AL1115" s="15"/>
      <c r="AM1115" s="15"/>
      <c r="AN1115" s="15"/>
      <c r="AO1115" s="15"/>
      <c r="AP1115" s="15"/>
      <c r="AQ1115" s="15"/>
      <c r="AR1115" s="15"/>
      <c r="AS1115" s="15"/>
      <c r="AT1115" s="15"/>
      <c r="AU1115" s="15"/>
      <c r="AV1115" s="15"/>
      <c r="AW1115" s="15"/>
      <c r="AX1115" s="15"/>
      <c r="AY1115" s="15"/>
      <c r="AZ1115" s="15"/>
      <c r="BA1115" s="15"/>
      <c r="BB1115" s="15"/>
    </row>
    <row r="1116" customFormat="false" ht="15.75" hidden="false" customHeight="true" outlineLevel="0" collapsed="false">
      <c r="A1116" s="83"/>
      <c r="B1116" s="84"/>
      <c r="C1116" s="85"/>
      <c r="D1116" s="86"/>
      <c r="E1116" s="15"/>
      <c r="F1116" s="15"/>
      <c r="G1116" s="15"/>
      <c r="H1116" s="15"/>
      <c r="I1116" s="15"/>
      <c r="J1116" s="15"/>
      <c r="K1116" s="15"/>
      <c r="L1116" s="15"/>
      <c r="M1116" s="15"/>
      <c r="N1116" s="87"/>
      <c r="O1116" s="87"/>
      <c r="P1116" s="87"/>
      <c r="Q1116" s="88"/>
      <c r="R1116" s="15"/>
      <c r="S1116" s="15"/>
      <c r="T1116" s="15"/>
      <c r="U1116" s="15"/>
      <c r="V1116" s="15"/>
      <c r="W1116" s="15"/>
      <c r="X1116" s="15"/>
      <c r="Y1116" s="15"/>
      <c r="Z1116" s="15"/>
      <c r="AA1116" s="15"/>
      <c r="AB1116" s="15"/>
      <c r="AC1116" s="15"/>
      <c r="AD1116" s="15"/>
      <c r="AE1116" s="15"/>
      <c r="AF1116" s="15"/>
      <c r="AG1116" s="15"/>
      <c r="AH1116" s="15"/>
      <c r="AI1116" s="15"/>
      <c r="AJ1116" s="15"/>
      <c r="AK1116" s="15"/>
      <c r="AL1116" s="15"/>
      <c r="AM1116" s="15"/>
      <c r="AN1116" s="15"/>
      <c r="AO1116" s="15"/>
      <c r="AP1116" s="15"/>
      <c r="AQ1116" s="15"/>
      <c r="AR1116" s="15"/>
      <c r="AS1116" s="15"/>
      <c r="AT1116" s="15"/>
      <c r="AU1116" s="15"/>
      <c r="AV1116" s="15"/>
      <c r="AW1116" s="15"/>
      <c r="AX1116" s="15"/>
      <c r="AY1116" s="15"/>
      <c r="AZ1116" s="15"/>
      <c r="BA1116" s="15"/>
      <c r="BB1116" s="15"/>
    </row>
    <row r="1117" customFormat="false" ht="15.75" hidden="false" customHeight="true" outlineLevel="0" collapsed="false">
      <c r="A1117" s="83"/>
      <c r="B1117" s="84"/>
      <c r="C1117" s="85"/>
      <c r="D1117" s="86"/>
      <c r="E1117" s="15"/>
      <c r="F1117" s="15"/>
      <c r="G1117" s="15"/>
      <c r="H1117" s="15"/>
      <c r="I1117" s="15"/>
      <c r="J1117" s="15"/>
      <c r="K1117" s="15"/>
      <c r="L1117" s="15"/>
      <c r="M1117" s="15"/>
      <c r="N1117" s="87"/>
      <c r="O1117" s="87"/>
      <c r="P1117" s="87"/>
      <c r="Q1117" s="88"/>
      <c r="R1117" s="15"/>
      <c r="S1117" s="15"/>
      <c r="T1117" s="15"/>
      <c r="U1117" s="15"/>
      <c r="V1117" s="15"/>
      <c r="W1117" s="15"/>
      <c r="X1117" s="15"/>
      <c r="Y1117" s="15"/>
      <c r="Z1117" s="15"/>
      <c r="AA1117" s="15"/>
      <c r="AB1117" s="15"/>
      <c r="AC1117" s="15"/>
      <c r="AD1117" s="15"/>
      <c r="AE1117" s="15"/>
      <c r="AF1117" s="15"/>
      <c r="AG1117" s="15"/>
      <c r="AH1117" s="15"/>
      <c r="AI1117" s="15"/>
      <c r="AJ1117" s="15"/>
      <c r="AK1117" s="15"/>
      <c r="AL1117" s="15"/>
      <c r="AM1117" s="15"/>
      <c r="AN1117" s="15"/>
      <c r="AO1117" s="15"/>
      <c r="AP1117" s="15"/>
      <c r="AQ1117" s="15"/>
      <c r="AR1117" s="15"/>
      <c r="AS1117" s="15"/>
      <c r="AT1117" s="15"/>
      <c r="AU1117" s="15"/>
      <c r="AV1117" s="15"/>
      <c r="AW1117" s="15"/>
      <c r="AX1117" s="15"/>
      <c r="AY1117" s="15"/>
      <c r="AZ1117" s="15"/>
      <c r="BA1117" s="15"/>
      <c r="BB1117" s="15"/>
    </row>
    <row r="1118" customFormat="false" ht="15.75" hidden="false" customHeight="true" outlineLevel="0" collapsed="false">
      <c r="A1118" s="83"/>
      <c r="B1118" s="84"/>
      <c r="C1118" s="85"/>
      <c r="D1118" s="86"/>
      <c r="E1118" s="15"/>
      <c r="F1118" s="15"/>
      <c r="G1118" s="15"/>
      <c r="H1118" s="15"/>
      <c r="I1118" s="15"/>
      <c r="J1118" s="15"/>
      <c r="K1118" s="15"/>
      <c r="L1118" s="15"/>
      <c r="M1118" s="15"/>
      <c r="N1118" s="87"/>
      <c r="O1118" s="87"/>
      <c r="P1118" s="87"/>
      <c r="Q1118" s="88"/>
      <c r="R1118" s="15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15"/>
      <c r="AG1118" s="15"/>
      <c r="AH1118" s="15"/>
      <c r="AI1118" s="15"/>
      <c r="AJ1118" s="15"/>
      <c r="AK1118" s="15"/>
      <c r="AL1118" s="15"/>
      <c r="AM1118" s="15"/>
      <c r="AN1118" s="15"/>
      <c r="AO1118" s="15"/>
      <c r="AP1118" s="15"/>
      <c r="AQ1118" s="15"/>
      <c r="AR1118" s="15"/>
      <c r="AS1118" s="15"/>
      <c r="AT1118" s="15"/>
      <c r="AU1118" s="15"/>
      <c r="AV1118" s="15"/>
      <c r="AW1118" s="15"/>
      <c r="AX1118" s="15"/>
      <c r="AY1118" s="15"/>
      <c r="AZ1118" s="15"/>
      <c r="BA1118" s="15"/>
      <c r="BB1118" s="15"/>
    </row>
    <row r="1119" customFormat="false" ht="15.75" hidden="false" customHeight="true" outlineLevel="0" collapsed="false">
      <c r="A1119" s="83"/>
      <c r="B1119" s="84"/>
      <c r="C1119" s="85"/>
      <c r="D1119" s="86"/>
      <c r="E1119" s="15"/>
      <c r="F1119" s="15"/>
      <c r="G1119" s="15"/>
      <c r="H1119" s="15"/>
      <c r="I1119" s="15"/>
      <c r="J1119" s="15"/>
      <c r="K1119" s="15"/>
      <c r="L1119" s="15"/>
      <c r="M1119" s="15"/>
      <c r="N1119" s="87"/>
      <c r="O1119" s="87"/>
      <c r="P1119" s="87"/>
      <c r="Q1119" s="88"/>
      <c r="R1119" s="15"/>
      <c r="S1119" s="15"/>
      <c r="T1119" s="15"/>
      <c r="U1119" s="15"/>
      <c r="V1119" s="15"/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15"/>
      <c r="AG1119" s="15"/>
      <c r="AH1119" s="15"/>
      <c r="AI1119" s="15"/>
      <c r="AJ1119" s="15"/>
      <c r="AK1119" s="15"/>
      <c r="AL1119" s="15"/>
      <c r="AM1119" s="15"/>
      <c r="AN1119" s="15"/>
      <c r="AO1119" s="15"/>
      <c r="AP1119" s="15"/>
      <c r="AQ1119" s="15"/>
      <c r="AR1119" s="15"/>
      <c r="AS1119" s="15"/>
      <c r="AT1119" s="15"/>
      <c r="AU1119" s="15"/>
      <c r="AV1119" s="15"/>
      <c r="AW1119" s="15"/>
      <c r="AX1119" s="15"/>
      <c r="AY1119" s="15"/>
      <c r="AZ1119" s="15"/>
      <c r="BA1119" s="15"/>
      <c r="BB1119" s="15"/>
    </row>
    <row r="1120" customFormat="false" ht="15.75" hidden="false" customHeight="true" outlineLevel="0" collapsed="false">
      <c r="A1120" s="83"/>
      <c r="B1120" s="84"/>
      <c r="C1120" s="85"/>
      <c r="D1120" s="86"/>
      <c r="E1120" s="15"/>
      <c r="F1120" s="15"/>
      <c r="G1120" s="15"/>
      <c r="H1120" s="15"/>
      <c r="I1120" s="15"/>
      <c r="J1120" s="15"/>
      <c r="K1120" s="15"/>
      <c r="L1120" s="15"/>
      <c r="M1120" s="15"/>
      <c r="N1120" s="87"/>
      <c r="O1120" s="87"/>
      <c r="P1120" s="87"/>
      <c r="Q1120" s="88"/>
      <c r="R1120" s="15"/>
      <c r="S1120" s="15"/>
      <c r="T1120" s="15"/>
      <c r="U1120" s="15"/>
      <c r="V1120" s="15"/>
      <c r="W1120" s="15"/>
      <c r="X1120" s="15"/>
      <c r="Y1120" s="15"/>
      <c r="Z1120" s="15"/>
      <c r="AA1120" s="15"/>
      <c r="AB1120" s="15"/>
      <c r="AC1120" s="15"/>
      <c r="AD1120" s="15"/>
      <c r="AE1120" s="15"/>
      <c r="AF1120" s="15"/>
      <c r="AG1120" s="15"/>
      <c r="AH1120" s="15"/>
      <c r="AI1120" s="15"/>
      <c r="AJ1120" s="15"/>
      <c r="AK1120" s="15"/>
      <c r="AL1120" s="15"/>
      <c r="AM1120" s="15"/>
      <c r="AN1120" s="15"/>
      <c r="AO1120" s="15"/>
      <c r="AP1120" s="15"/>
      <c r="AQ1120" s="15"/>
      <c r="AR1120" s="15"/>
      <c r="AS1120" s="15"/>
      <c r="AT1120" s="15"/>
      <c r="AU1120" s="15"/>
      <c r="AV1120" s="15"/>
      <c r="AW1120" s="15"/>
      <c r="AX1120" s="15"/>
      <c r="AY1120" s="15"/>
      <c r="AZ1120" s="15"/>
      <c r="BA1120" s="15"/>
      <c r="BB1120" s="15"/>
    </row>
    <row r="1121" customFormat="false" ht="15.75" hidden="false" customHeight="true" outlineLevel="0" collapsed="false">
      <c r="A1121" s="83"/>
      <c r="B1121" s="84"/>
      <c r="C1121" s="85"/>
      <c r="D1121" s="86"/>
      <c r="E1121" s="15"/>
      <c r="F1121" s="15"/>
      <c r="G1121" s="15"/>
      <c r="H1121" s="15"/>
      <c r="I1121" s="15"/>
      <c r="J1121" s="15"/>
      <c r="K1121" s="15"/>
      <c r="L1121" s="15"/>
      <c r="M1121" s="15"/>
      <c r="N1121" s="87"/>
      <c r="O1121" s="87"/>
      <c r="P1121" s="87"/>
      <c r="Q1121" s="88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</row>
    <row r="1122" customFormat="false" ht="15.75" hidden="false" customHeight="true" outlineLevel="0" collapsed="false">
      <c r="A1122" s="83"/>
      <c r="B1122" s="84"/>
      <c r="C1122" s="85"/>
      <c r="D1122" s="86"/>
      <c r="E1122" s="15"/>
      <c r="F1122" s="15"/>
      <c r="G1122" s="15"/>
      <c r="H1122" s="15"/>
      <c r="I1122" s="15"/>
      <c r="J1122" s="15"/>
      <c r="K1122" s="15"/>
      <c r="L1122" s="15"/>
      <c r="M1122" s="15"/>
      <c r="N1122" s="87"/>
      <c r="O1122" s="87"/>
      <c r="P1122" s="87"/>
      <c r="Q1122" s="88"/>
      <c r="R1122" s="15"/>
      <c r="S1122" s="15"/>
      <c r="T1122" s="15"/>
      <c r="U1122" s="15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/>
      <c r="AG1122" s="15"/>
      <c r="AH1122" s="15"/>
      <c r="AI1122" s="15"/>
      <c r="AJ1122" s="15"/>
      <c r="AK1122" s="15"/>
      <c r="AL1122" s="15"/>
      <c r="AM1122" s="15"/>
      <c r="AN1122" s="15"/>
      <c r="AO1122" s="15"/>
      <c r="AP1122" s="15"/>
      <c r="AQ1122" s="15"/>
      <c r="AR1122" s="15"/>
      <c r="AS1122" s="15"/>
      <c r="AT1122" s="15"/>
      <c r="AU1122" s="15"/>
      <c r="AV1122" s="15"/>
      <c r="AW1122" s="15"/>
      <c r="AX1122" s="15"/>
      <c r="AY1122" s="15"/>
      <c r="AZ1122" s="15"/>
      <c r="BA1122" s="15"/>
      <c r="BB1122" s="15"/>
    </row>
    <row r="1123" customFormat="false" ht="15.75" hidden="false" customHeight="true" outlineLevel="0" collapsed="false">
      <c r="A1123" s="83"/>
      <c r="B1123" s="84"/>
      <c r="C1123" s="85"/>
      <c r="D1123" s="86"/>
      <c r="E1123" s="15"/>
      <c r="F1123" s="15"/>
      <c r="G1123" s="15"/>
      <c r="H1123" s="15"/>
      <c r="I1123" s="15"/>
      <c r="J1123" s="15"/>
      <c r="K1123" s="15"/>
      <c r="L1123" s="15"/>
      <c r="M1123" s="15"/>
      <c r="N1123" s="87"/>
      <c r="O1123" s="87"/>
      <c r="P1123" s="87"/>
      <c r="Q1123" s="88"/>
      <c r="R1123" s="15"/>
      <c r="S1123" s="15"/>
      <c r="T1123" s="15"/>
      <c r="U1123" s="15"/>
      <c r="V1123" s="15"/>
      <c r="W1123" s="15"/>
      <c r="X1123" s="15"/>
      <c r="Y1123" s="15"/>
      <c r="Z1123" s="15"/>
      <c r="AA1123" s="15"/>
      <c r="AB1123" s="15"/>
      <c r="AC1123" s="15"/>
      <c r="AD1123" s="15"/>
      <c r="AE1123" s="15"/>
      <c r="AF1123" s="15"/>
      <c r="AG1123" s="15"/>
      <c r="AH1123" s="15"/>
      <c r="AI1123" s="15"/>
      <c r="AJ1123" s="15"/>
      <c r="AK1123" s="15"/>
      <c r="AL1123" s="15"/>
      <c r="AM1123" s="15"/>
      <c r="AN1123" s="15"/>
      <c r="AO1123" s="15"/>
      <c r="AP1123" s="15"/>
      <c r="AQ1123" s="15"/>
      <c r="AR1123" s="15"/>
      <c r="AS1123" s="15"/>
      <c r="AT1123" s="15"/>
      <c r="AU1123" s="15"/>
      <c r="AV1123" s="15"/>
      <c r="AW1123" s="15"/>
      <c r="AX1123" s="15"/>
      <c r="AY1123" s="15"/>
      <c r="AZ1123" s="15"/>
      <c r="BA1123" s="15"/>
      <c r="BB1123" s="15"/>
    </row>
    <row r="1124" customFormat="false" ht="15.75" hidden="false" customHeight="true" outlineLevel="0" collapsed="false">
      <c r="A1124" s="83"/>
      <c r="B1124" s="84"/>
      <c r="C1124" s="85"/>
      <c r="D1124" s="86"/>
      <c r="E1124" s="15"/>
      <c r="F1124" s="15"/>
      <c r="G1124" s="15"/>
      <c r="H1124" s="15"/>
      <c r="I1124" s="15"/>
      <c r="J1124" s="15"/>
      <c r="K1124" s="15"/>
      <c r="L1124" s="15"/>
      <c r="M1124" s="15"/>
      <c r="N1124" s="87"/>
      <c r="O1124" s="87"/>
      <c r="P1124" s="87"/>
      <c r="Q1124" s="88"/>
      <c r="R1124" s="15"/>
      <c r="S1124" s="15"/>
      <c r="T1124" s="15"/>
      <c r="U1124" s="15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F1124" s="15"/>
      <c r="AG1124" s="15"/>
      <c r="AH1124" s="15"/>
      <c r="AI1124" s="15"/>
      <c r="AJ1124" s="15"/>
      <c r="AK1124" s="15"/>
      <c r="AL1124" s="15"/>
      <c r="AM1124" s="15"/>
      <c r="AN1124" s="15"/>
      <c r="AO1124" s="15"/>
      <c r="AP1124" s="15"/>
      <c r="AQ1124" s="15"/>
      <c r="AR1124" s="15"/>
      <c r="AS1124" s="15"/>
      <c r="AT1124" s="15"/>
      <c r="AU1124" s="15"/>
      <c r="AV1124" s="15"/>
      <c r="AW1124" s="15"/>
      <c r="AX1124" s="15"/>
      <c r="AY1124" s="15"/>
      <c r="AZ1124" s="15"/>
      <c r="BA1124" s="15"/>
      <c r="BB1124" s="15"/>
    </row>
    <row r="1125" customFormat="false" ht="15.75" hidden="false" customHeight="true" outlineLevel="0" collapsed="false">
      <c r="A1125" s="83"/>
      <c r="B1125" s="84"/>
      <c r="C1125" s="85"/>
      <c r="D1125" s="86"/>
      <c r="E1125" s="15"/>
      <c r="F1125" s="15"/>
      <c r="G1125" s="15"/>
      <c r="H1125" s="15"/>
      <c r="I1125" s="15"/>
      <c r="J1125" s="15"/>
      <c r="K1125" s="15"/>
      <c r="L1125" s="15"/>
      <c r="M1125" s="15"/>
      <c r="N1125" s="87"/>
      <c r="O1125" s="87"/>
      <c r="P1125" s="87"/>
      <c r="Q1125" s="88"/>
      <c r="R1125" s="15"/>
      <c r="S1125" s="15"/>
      <c r="T1125" s="15"/>
      <c r="U1125" s="15"/>
      <c r="V1125" s="15"/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15"/>
      <c r="AG1125" s="15"/>
      <c r="AH1125" s="15"/>
      <c r="AI1125" s="15"/>
      <c r="AJ1125" s="15"/>
      <c r="AK1125" s="15"/>
      <c r="AL1125" s="15"/>
      <c r="AM1125" s="15"/>
      <c r="AN1125" s="15"/>
      <c r="AO1125" s="15"/>
      <c r="AP1125" s="15"/>
      <c r="AQ1125" s="15"/>
      <c r="AR1125" s="15"/>
      <c r="AS1125" s="15"/>
      <c r="AT1125" s="15"/>
      <c r="AU1125" s="15"/>
      <c r="AV1125" s="15"/>
      <c r="AW1125" s="15"/>
      <c r="AX1125" s="15"/>
      <c r="AY1125" s="15"/>
      <c r="AZ1125" s="15"/>
      <c r="BA1125" s="15"/>
      <c r="BB1125" s="15"/>
    </row>
    <row r="1126" customFormat="false" ht="15.75" hidden="false" customHeight="true" outlineLevel="0" collapsed="false">
      <c r="A1126" s="83"/>
      <c r="B1126" s="84"/>
      <c r="C1126" s="85"/>
      <c r="D1126" s="86"/>
      <c r="E1126" s="15"/>
      <c r="F1126" s="15"/>
      <c r="G1126" s="15"/>
      <c r="H1126" s="15"/>
      <c r="I1126" s="15"/>
      <c r="J1126" s="15"/>
      <c r="K1126" s="15"/>
      <c r="L1126" s="15"/>
      <c r="M1126" s="15"/>
      <c r="N1126" s="87"/>
      <c r="O1126" s="87"/>
      <c r="P1126" s="87"/>
      <c r="Q1126" s="88"/>
      <c r="R1126" s="15"/>
      <c r="S1126" s="15"/>
      <c r="T1126" s="15"/>
      <c r="U1126" s="15"/>
      <c r="V1126" s="15"/>
      <c r="W1126" s="15"/>
      <c r="X1126" s="15"/>
      <c r="Y1126" s="15"/>
      <c r="Z1126" s="15"/>
      <c r="AA1126" s="15"/>
      <c r="AB1126" s="15"/>
      <c r="AC1126" s="15"/>
      <c r="AD1126" s="15"/>
      <c r="AE1126" s="15"/>
      <c r="AF1126" s="15"/>
      <c r="AG1126" s="15"/>
      <c r="AH1126" s="15"/>
      <c r="AI1126" s="15"/>
      <c r="AJ1126" s="15"/>
      <c r="AK1126" s="15"/>
      <c r="AL1126" s="15"/>
      <c r="AM1126" s="15"/>
      <c r="AN1126" s="15"/>
      <c r="AO1126" s="15"/>
      <c r="AP1126" s="15"/>
      <c r="AQ1126" s="15"/>
      <c r="AR1126" s="15"/>
      <c r="AS1126" s="15"/>
      <c r="AT1126" s="15"/>
      <c r="AU1126" s="15"/>
      <c r="AV1126" s="15"/>
      <c r="AW1126" s="15"/>
      <c r="AX1126" s="15"/>
      <c r="AY1126" s="15"/>
      <c r="AZ1126" s="15"/>
      <c r="BA1126" s="15"/>
      <c r="BB1126" s="15"/>
    </row>
    <row r="1127" customFormat="false" ht="15.75" hidden="false" customHeight="true" outlineLevel="0" collapsed="false">
      <c r="A1127" s="83"/>
      <c r="B1127" s="84"/>
      <c r="C1127" s="85"/>
      <c r="D1127" s="86"/>
      <c r="E1127" s="15"/>
      <c r="F1127" s="15"/>
      <c r="G1127" s="15"/>
      <c r="H1127" s="15"/>
      <c r="I1127" s="15"/>
      <c r="J1127" s="15"/>
      <c r="K1127" s="15"/>
      <c r="L1127" s="15"/>
      <c r="M1127" s="15"/>
      <c r="N1127" s="87"/>
      <c r="O1127" s="87"/>
      <c r="P1127" s="87"/>
      <c r="Q1127" s="88"/>
      <c r="R1127" s="15"/>
      <c r="S1127" s="15"/>
      <c r="T1127" s="15"/>
      <c r="U1127" s="15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15"/>
      <c r="AG1127" s="15"/>
      <c r="AH1127" s="15"/>
      <c r="AI1127" s="15"/>
      <c r="AJ1127" s="15"/>
      <c r="AK1127" s="15"/>
      <c r="AL1127" s="15"/>
      <c r="AM1127" s="15"/>
      <c r="AN1127" s="15"/>
      <c r="AO1127" s="15"/>
      <c r="AP1127" s="15"/>
      <c r="AQ1127" s="15"/>
      <c r="AR1127" s="15"/>
      <c r="AS1127" s="15"/>
      <c r="AT1127" s="15"/>
      <c r="AU1127" s="15"/>
      <c r="AV1127" s="15"/>
      <c r="AW1127" s="15"/>
      <c r="AX1127" s="15"/>
      <c r="AY1127" s="15"/>
      <c r="AZ1127" s="15"/>
      <c r="BA1127" s="15"/>
      <c r="BB1127" s="15"/>
    </row>
    <row r="1128" customFormat="false" ht="15.75" hidden="false" customHeight="true" outlineLevel="0" collapsed="false">
      <c r="A1128" s="83"/>
      <c r="B1128" s="84"/>
      <c r="C1128" s="85"/>
      <c r="D1128" s="86"/>
      <c r="E1128" s="15"/>
      <c r="F1128" s="15"/>
      <c r="G1128" s="15"/>
      <c r="H1128" s="15"/>
      <c r="I1128" s="15"/>
      <c r="J1128" s="15"/>
      <c r="K1128" s="15"/>
      <c r="L1128" s="15"/>
      <c r="M1128" s="15"/>
      <c r="N1128" s="87"/>
      <c r="O1128" s="87"/>
      <c r="P1128" s="87"/>
      <c r="Q1128" s="88"/>
      <c r="R1128" s="15"/>
      <c r="S1128" s="15"/>
      <c r="T1128" s="15"/>
      <c r="U1128" s="15"/>
      <c r="V1128" s="15"/>
      <c r="W1128" s="15"/>
      <c r="X1128" s="15"/>
      <c r="Y1128" s="15"/>
      <c r="Z1128" s="15"/>
      <c r="AA1128" s="15"/>
      <c r="AB1128" s="15"/>
      <c r="AC1128" s="15"/>
      <c r="AD1128" s="15"/>
      <c r="AE1128" s="15"/>
      <c r="AF1128" s="15"/>
      <c r="AG1128" s="15"/>
      <c r="AH1128" s="15"/>
      <c r="AI1128" s="15"/>
      <c r="AJ1128" s="15"/>
      <c r="AK1128" s="15"/>
      <c r="AL1128" s="15"/>
      <c r="AM1128" s="15"/>
      <c r="AN1128" s="15"/>
      <c r="AO1128" s="15"/>
      <c r="AP1128" s="15"/>
      <c r="AQ1128" s="15"/>
      <c r="AR1128" s="15"/>
      <c r="AS1128" s="15"/>
      <c r="AT1128" s="15"/>
      <c r="AU1128" s="15"/>
      <c r="AV1128" s="15"/>
      <c r="AW1128" s="15"/>
      <c r="AX1128" s="15"/>
      <c r="AY1128" s="15"/>
      <c r="AZ1128" s="15"/>
      <c r="BA1128" s="15"/>
      <c r="BB1128" s="15"/>
    </row>
    <row r="1129" customFormat="false" ht="15.75" hidden="false" customHeight="true" outlineLevel="0" collapsed="false">
      <c r="A1129" s="83"/>
      <c r="B1129" s="84"/>
      <c r="C1129" s="85"/>
      <c r="D1129" s="86"/>
      <c r="E1129" s="15"/>
      <c r="F1129" s="15"/>
      <c r="G1129" s="15"/>
      <c r="H1129" s="15"/>
      <c r="I1129" s="15"/>
      <c r="J1129" s="15"/>
      <c r="K1129" s="15"/>
      <c r="L1129" s="15"/>
      <c r="M1129" s="15"/>
      <c r="N1129" s="87"/>
      <c r="O1129" s="87"/>
      <c r="P1129" s="87"/>
      <c r="Q1129" s="88"/>
      <c r="R1129" s="15"/>
      <c r="S1129" s="15"/>
      <c r="T1129" s="15"/>
      <c r="U1129" s="15"/>
      <c r="V1129" s="15"/>
      <c r="W1129" s="15"/>
      <c r="X1129" s="15"/>
      <c r="Y1129" s="15"/>
      <c r="Z1129" s="15"/>
      <c r="AA1129" s="15"/>
      <c r="AB1129" s="15"/>
      <c r="AC1129" s="15"/>
      <c r="AD1129" s="15"/>
      <c r="AE1129" s="15"/>
      <c r="AF1129" s="15"/>
      <c r="AG1129" s="15"/>
      <c r="AH1129" s="15"/>
      <c r="AI1129" s="15"/>
      <c r="AJ1129" s="15"/>
      <c r="AK1129" s="15"/>
      <c r="AL1129" s="15"/>
      <c r="AM1129" s="15"/>
      <c r="AN1129" s="15"/>
      <c r="AO1129" s="15"/>
      <c r="AP1129" s="15"/>
      <c r="AQ1129" s="15"/>
      <c r="AR1129" s="15"/>
      <c r="AS1129" s="15"/>
      <c r="AT1129" s="15"/>
      <c r="AU1129" s="15"/>
      <c r="AV1129" s="15"/>
      <c r="AW1129" s="15"/>
      <c r="AX1129" s="15"/>
      <c r="AY1129" s="15"/>
      <c r="AZ1129" s="15"/>
      <c r="BA1129" s="15"/>
      <c r="BB1129" s="15"/>
    </row>
    <row r="1130" customFormat="false" ht="15.75" hidden="false" customHeight="true" outlineLevel="0" collapsed="false">
      <c r="A1130" s="83"/>
      <c r="B1130" s="84"/>
      <c r="C1130" s="85"/>
      <c r="D1130" s="86"/>
      <c r="E1130" s="15"/>
      <c r="F1130" s="15"/>
      <c r="G1130" s="15"/>
      <c r="H1130" s="15"/>
      <c r="I1130" s="15"/>
      <c r="J1130" s="15"/>
      <c r="K1130" s="15"/>
      <c r="L1130" s="15"/>
      <c r="M1130" s="15"/>
      <c r="N1130" s="87"/>
      <c r="O1130" s="87"/>
      <c r="P1130" s="87"/>
      <c r="Q1130" s="88"/>
      <c r="R1130" s="15"/>
      <c r="S1130" s="15"/>
      <c r="T1130" s="15"/>
      <c r="U1130" s="15"/>
      <c r="V1130" s="15"/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15"/>
      <c r="AG1130" s="15"/>
      <c r="AH1130" s="15"/>
      <c r="AI1130" s="15"/>
      <c r="AJ1130" s="15"/>
      <c r="AK1130" s="15"/>
      <c r="AL1130" s="15"/>
      <c r="AM1130" s="15"/>
      <c r="AN1130" s="15"/>
      <c r="AO1130" s="15"/>
      <c r="AP1130" s="15"/>
      <c r="AQ1130" s="15"/>
      <c r="AR1130" s="15"/>
      <c r="AS1130" s="15"/>
      <c r="AT1130" s="15"/>
      <c r="AU1130" s="15"/>
      <c r="AV1130" s="15"/>
      <c r="AW1130" s="15"/>
      <c r="AX1130" s="15"/>
      <c r="AY1130" s="15"/>
      <c r="AZ1130" s="15"/>
      <c r="BA1130" s="15"/>
      <c r="BB1130" s="15"/>
    </row>
    <row r="1131" customFormat="false" ht="15.75" hidden="false" customHeight="true" outlineLevel="0" collapsed="false">
      <c r="A1131" s="83"/>
      <c r="B1131" s="84"/>
      <c r="C1131" s="85"/>
      <c r="D1131" s="86"/>
      <c r="E1131" s="15"/>
      <c r="F1131" s="15"/>
      <c r="G1131" s="15"/>
      <c r="H1131" s="15"/>
      <c r="I1131" s="15"/>
      <c r="J1131" s="15"/>
      <c r="K1131" s="15"/>
      <c r="L1131" s="15"/>
      <c r="M1131" s="15"/>
      <c r="N1131" s="87"/>
      <c r="O1131" s="87"/>
      <c r="P1131" s="87"/>
      <c r="Q1131" s="88"/>
      <c r="R1131" s="15"/>
      <c r="S1131" s="15"/>
      <c r="T1131" s="15"/>
      <c r="U1131" s="15"/>
      <c r="V1131" s="15"/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15"/>
      <c r="AG1131" s="15"/>
      <c r="AH1131" s="15"/>
      <c r="AI1131" s="15"/>
      <c r="AJ1131" s="15"/>
      <c r="AK1131" s="15"/>
      <c r="AL1131" s="15"/>
      <c r="AM1131" s="15"/>
      <c r="AN1131" s="15"/>
      <c r="AO1131" s="15"/>
      <c r="AP1131" s="15"/>
      <c r="AQ1131" s="15"/>
      <c r="AR1131" s="15"/>
      <c r="AS1131" s="15"/>
      <c r="AT1131" s="15"/>
      <c r="AU1131" s="15"/>
      <c r="AV1131" s="15"/>
      <c r="AW1131" s="15"/>
      <c r="AX1131" s="15"/>
      <c r="AY1131" s="15"/>
      <c r="AZ1131" s="15"/>
      <c r="BA1131" s="15"/>
      <c r="BB1131" s="15"/>
    </row>
    <row r="1132" customFormat="false" ht="15.75" hidden="false" customHeight="true" outlineLevel="0" collapsed="false">
      <c r="A1132" s="83"/>
      <c r="B1132" s="84"/>
      <c r="C1132" s="85"/>
      <c r="D1132" s="86"/>
      <c r="E1132" s="15"/>
      <c r="F1132" s="15"/>
      <c r="G1132" s="15"/>
      <c r="H1132" s="15"/>
      <c r="I1132" s="15"/>
      <c r="J1132" s="15"/>
      <c r="K1132" s="15"/>
      <c r="L1132" s="15"/>
      <c r="M1132" s="15"/>
      <c r="N1132" s="87"/>
      <c r="O1132" s="87"/>
      <c r="P1132" s="87"/>
      <c r="Q1132" s="88"/>
      <c r="R1132" s="15"/>
      <c r="S1132" s="15"/>
      <c r="T1132" s="15"/>
      <c r="U1132" s="15"/>
      <c r="V1132" s="15"/>
      <c r="W1132" s="15"/>
      <c r="X1132" s="15"/>
      <c r="Y1132" s="15"/>
      <c r="Z1132" s="15"/>
      <c r="AA1132" s="15"/>
      <c r="AB1132" s="15"/>
      <c r="AC1132" s="15"/>
      <c r="AD1132" s="15"/>
      <c r="AE1132" s="15"/>
      <c r="AF1132" s="15"/>
      <c r="AG1132" s="15"/>
      <c r="AH1132" s="15"/>
      <c r="AI1132" s="15"/>
      <c r="AJ1132" s="15"/>
      <c r="AK1132" s="15"/>
      <c r="AL1132" s="15"/>
      <c r="AM1132" s="15"/>
      <c r="AN1132" s="15"/>
      <c r="AO1132" s="15"/>
      <c r="AP1132" s="15"/>
      <c r="AQ1132" s="15"/>
      <c r="AR1132" s="15"/>
      <c r="AS1132" s="15"/>
      <c r="AT1132" s="15"/>
      <c r="AU1132" s="15"/>
      <c r="AV1132" s="15"/>
      <c r="AW1132" s="15"/>
      <c r="AX1132" s="15"/>
      <c r="AY1132" s="15"/>
      <c r="AZ1132" s="15"/>
      <c r="BA1132" s="15"/>
      <c r="BB1132" s="15"/>
    </row>
    <row r="1133" customFormat="false" ht="15.75" hidden="false" customHeight="true" outlineLevel="0" collapsed="false">
      <c r="A1133" s="83"/>
      <c r="B1133" s="84"/>
      <c r="C1133" s="85"/>
      <c r="D1133" s="86"/>
      <c r="E1133" s="15"/>
      <c r="F1133" s="15"/>
      <c r="G1133" s="15"/>
      <c r="H1133" s="15"/>
      <c r="I1133" s="15"/>
      <c r="J1133" s="15"/>
      <c r="K1133" s="15"/>
      <c r="L1133" s="15"/>
      <c r="M1133" s="15"/>
      <c r="N1133" s="87"/>
      <c r="O1133" s="87"/>
      <c r="P1133" s="87"/>
      <c r="Q1133" s="88"/>
      <c r="R1133" s="15"/>
      <c r="S1133" s="15"/>
      <c r="T1133" s="15"/>
      <c r="U1133" s="15"/>
      <c r="V1133" s="15"/>
      <c r="W1133" s="15"/>
      <c r="X1133" s="15"/>
      <c r="Y1133" s="15"/>
      <c r="Z1133" s="15"/>
      <c r="AA1133" s="15"/>
      <c r="AB1133" s="15"/>
      <c r="AC1133" s="15"/>
      <c r="AD1133" s="15"/>
      <c r="AE1133" s="15"/>
      <c r="AF1133" s="15"/>
      <c r="AG1133" s="15"/>
      <c r="AH1133" s="15"/>
      <c r="AI1133" s="15"/>
      <c r="AJ1133" s="15"/>
      <c r="AK1133" s="15"/>
      <c r="AL1133" s="15"/>
      <c r="AM1133" s="15"/>
      <c r="AN1133" s="15"/>
      <c r="AO1133" s="15"/>
      <c r="AP1133" s="15"/>
      <c r="AQ1133" s="15"/>
      <c r="AR1133" s="15"/>
      <c r="AS1133" s="15"/>
      <c r="AT1133" s="15"/>
      <c r="AU1133" s="15"/>
      <c r="AV1133" s="15"/>
      <c r="AW1133" s="15"/>
      <c r="AX1133" s="15"/>
      <c r="AY1133" s="15"/>
      <c r="AZ1133" s="15"/>
      <c r="BA1133" s="15"/>
      <c r="BB1133" s="15"/>
    </row>
    <row r="1134" customFormat="false" ht="15.75" hidden="false" customHeight="true" outlineLevel="0" collapsed="false">
      <c r="A1134" s="83"/>
      <c r="B1134" s="84"/>
      <c r="C1134" s="85"/>
      <c r="D1134" s="86"/>
      <c r="E1134" s="15"/>
      <c r="F1134" s="15"/>
      <c r="G1134" s="15"/>
      <c r="H1134" s="15"/>
      <c r="I1134" s="15"/>
      <c r="J1134" s="15"/>
      <c r="K1134" s="15"/>
      <c r="L1134" s="15"/>
      <c r="M1134" s="15"/>
      <c r="N1134" s="87"/>
      <c r="O1134" s="87"/>
      <c r="P1134" s="87"/>
      <c r="Q1134" s="88"/>
      <c r="R1134" s="15"/>
      <c r="S1134" s="15"/>
      <c r="T1134" s="15"/>
      <c r="U1134" s="15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5"/>
      <c r="AF1134" s="15"/>
      <c r="AG1134" s="15"/>
      <c r="AH1134" s="15"/>
      <c r="AI1134" s="15"/>
      <c r="AJ1134" s="15"/>
      <c r="AK1134" s="15"/>
      <c r="AL1134" s="15"/>
      <c r="AM1134" s="15"/>
      <c r="AN1134" s="15"/>
      <c r="AO1134" s="15"/>
      <c r="AP1134" s="15"/>
      <c r="AQ1134" s="15"/>
      <c r="AR1134" s="15"/>
      <c r="AS1134" s="15"/>
      <c r="AT1134" s="15"/>
      <c r="AU1134" s="15"/>
      <c r="AV1134" s="15"/>
      <c r="AW1134" s="15"/>
      <c r="AX1134" s="15"/>
      <c r="AY1134" s="15"/>
      <c r="AZ1134" s="15"/>
      <c r="BA1134" s="15"/>
      <c r="BB1134" s="15"/>
    </row>
    <row r="1135" customFormat="false" ht="15.75" hidden="false" customHeight="true" outlineLevel="0" collapsed="false">
      <c r="A1135" s="83"/>
      <c r="B1135" s="84"/>
      <c r="C1135" s="85"/>
      <c r="D1135" s="86"/>
      <c r="E1135" s="15"/>
      <c r="F1135" s="15"/>
      <c r="G1135" s="15"/>
      <c r="H1135" s="15"/>
      <c r="I1135" s="15"/>
      <c r="J1135" s="15"/>
      <c r="K1135" s="15"/>
      <c r="L1135" s="15"/>
      <c r="M1135" s="15"/>
      <c r="N1135" s="87"/>
      <c r="O1135" s="87"/>
      <c r="P1135" s="87"/>
      <c r="Q1135" s="88"/>
      <c r="R1135" s="15"/>
      <c r="S1135" s="15"/>
      <c r="T1135" s="15"/>
      <c r="U1135" s="15"/>
      <c r="V1135" s="15"/>
      <c r="W1135" s="15"/>
      <c r="X1135" s="15"/>
      <c r="Y1135" s="15"/>
      <c r="Z1135" s="15"/>
      <c r="AA1135" s="15"/>
      <c r="AB1135" s="15"/>
      <c r="AC1135" s="15"/>
      <c r="AD1135" s="15"/>
      <c r="AE1135" s="15"/>
      <c r="AF1135" s="15"/>
      <c r="AG1135" s="15"/>
      <c r="AH1135" s="15"/>
      <c r="AI1135" s="15"/>
      <c r="AJ1135" s="15"/>
      <c r="AK1135" s="15"/>
      <c r="AL1135" s="15"/>
      <c r="AM1135" s="15"/>
      <c r="AN1135" s="15"/>
      <c r="AO1135" s="15"/>
      <c r="AP1135" s="15"/>
      <c r="AQ1135" s="15"/>
      <c r="AR1135" s="15"/>
      <c r="AS1135" s="15"/>
      <c r="AT1135" s="15"/>
      <c r="AU1135" s="15"/>
      <c r="AV1135" s="15"/>
      <c r="AW1135" s="15"/>
      <c r="AX1135" s="15"/>
      <c r="AY1135" s="15"/>
      <c r="AZ1135" s="15"/>
      <c r="BA1135" s="15"/>
      <c r="BB1135" s="15"/>
    </row>
    <row r="1136" customFormat="false" ht="15.75" hidden="false" customHeight="true" outlineLevel="0" collapsed="false">
      <c r="A1136" s="83"/>
      <c r="B1136" s="84"/>
      <c r="C1136" s="85"/>
      <c r="D1136" s="86"/>
      <c r="E1136" s="15"/>
      <c r="F1136" s="15"/>
      <c r="G1136" s="15"/>
      <c r="H1136" s="15"/>
      <c r="I1136" s="15"/>
      <c r="J1136" s="15"/>
      <c r="K1136" s="15"/>
      <c r="L1136" s="15"/>
      <c r="M1136" s="15"/>
      <c r="N1136" s="87"/>
      <c r="O1136" s="87"/>
      <c r="P1136" s="87"/>
      <c r="Q1136" s="88"/>
      <c r="R1136" s="15"/>
      <c r="S1136" s="15"/>
      <c r="T1136" s="15"/>
      <c r="U1136" s="15"/>
      <c r="V1136" s="15"/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/>
      <c r="AG1136" s="15"/>
      <c r="AH1136" s="15"/>
      <c r="AI1136" s="15"/>
      <c r="AJ1136" s="15"/>
      <c r="AK1136" s="15"/>
      <c r="AL1136" s="15"/>
      <c r="AM1136" s="15"/>
      <c r="AN1136" s="15"/>
      <c r="AO1136" s="15"/>
      <c r="AP1136" s="15"/>
      <c r="AQ1136" s="15"/>
      <c r="AR1136" s="15"/>
      <c r="AS1136" s="15"/>
      <c r="AT1136" s="15"/>
      <c r="AU1136" s="15"/>
      <c r="AV1136" s="15"/>
      <c r="AW1136" s="15"/>
      <c r="AX1136" s="15"/>
      <c r="AY1136" s="15"/>
      <c r="AZ1136" s="15"/>
      <c r="BA1136" s="15"/>
      <c r="BB1136" s="15"/>
    </row>
    <row r="1137" customFormat="false" ht="15.75" hidden="false" customHeight="true" outlineLevel="0" collapsed="false">
      <c r="A1137" s="83"/>
      <c r="B1137" s="84"/>
      <c r="C1137" s="85"/>
      <c r="D1137" s="86"/>
      <c r="E1137" s="15"/>
      <c r="F1137" s="15"/>
      <c r="G1137" s="15"/>
      <c r="H1137" s="15"/>
      <c r="I1137" s="15"/>
      <c r="J1137" s="15"/>
      <c r="K1137" s="15"/>
      <c r="L1137" s="15"/>
      <c r="M1137" s="15"/>
      <c r="N1137" s="87"/>
      <c r="O1137" s="87"/>
      <c r="P1137" s="87"/>
      <c r="Q1137" s="88"/>
      <c r="R1137" s="15"/>
      <c r="S1137" s="15"/>
      <c r="T1137" s="15"/>
      <c r="U1137" s="15"/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/>
      <c r="AG1137" s="15"/>
      <c r="AH1137" s="15"/>
      <c r="AI1137" s="15"/>
      <c r="AJ1137" s="15"/>
      <c r="AK1137" s="15"/>
      <c r="AL1137" s="15"/>
      <c r="AM1137" s="15"/>
      <c r="AN1137" s="15"/>
      <c r="AO1137" s="15"/>
      <c r="AP1137" s="15"/>
      <c r="AQ1137" s="15"/>
      <c r="AR1137" s="15"/>
      <c r="AS1137" s="15"/>
      <c r="AT1137" s="15"/>
      <c r="AU1137" s="15"/>
      <c r="AV1137" s="15"/>
      <c r="AW1137" s="15"/>
      <c r="AX1137" s="15"/>
      <c r="AY1137" s="15"/>
      <c r="AZ1137" s="15"/>
      <c r="BA1137" s="15"/>
      <c r="BB1137" s="15"/>
    </row>
    <row r="1138" customFormat="false" ht="15.75" hidden="false" customHeight="true" outlineLevel="0" collapsed="false">
      <c r="A1138" s="83"/>
      <c r="B1138" s="84"/>
      <c r="C1138" s="85"/>
      <c r="D1138" s="86"/>
      <c r="E1138" s="15"/>
      <c r="F1138" s="15"/>
      <c r="G1138" s="15"/>
      <c r="H1138" s="15"/>
      <c r="I1138" s="15"/>
      <c r="J1138" s="15"/>
      <c r="K1138" s="15"/>
      <c r="L1138" s="15"/>
      <c r="M1138" s="15"/>
      <c r="N1138" s="87"/>
      <c r="O1138" s="87"/>
      <c r="P1138" s="87"/>
      <c r="Q1138" s="88"/>
      <c r="R1138" s="15"/>
      <c r="S1138" s="15"/>
      <c r="T1138" s="15"/>
      <c r="U1138" s="15"/>
      <c r="V1138" s="15"/>
      <c r="W1138" s="15"/>
      <c r="X1138" s="15"/>
      <c r="Y1138" s="15"/>
      <c r="Z1138" s="15"/>
      <c r="AA1138" s="15"/>
      <c r="AB1138" s="15"/>
      <c r="AC1138" s="15"/>
      <c r="AD1138" s="15"/>
      <c r="AE1138" s="15"/>
      <c r="AF1138" s="15"/>
      <c r="AG1138" s="15"/>
      <c r="AH1138" s="15"/>
      <c r="AI1138" s="15"/>
      <c r="AJ1138" s="15"/>
      <c r="AK1138" s="15"/>
      <c r="AL1138" s="15"/>
      <c r="AM1138" s="15"/>
      <c r="AN1138" s="15"/>
      <c r="AO1138" s="15"/>
      <c r="AP1138" s="15"/>
      <c r="AQ1138" s="15"/>
      <c r="AR1138" s="15"/>
      <c r="AS1138" s="15"/>
      <c r="AT1138" s="15"/>
      <c r="AU1138" s="15"/>
      <c r="AV1138" s="15"/>
      <c r="AW1138" s="15"/>
      <c r="AX1138" s="15"/>
      <c r="AY1138" s="15"/>
      <c r="AZ1138" s="15"/>
      <c r="BA1138" s="15"/>
      <c r="BB1138" s="15"/>
    </row>
    <row r="1139" customFormat="false" ht="15.75" hidden="false" customHeight="true" outlineLevel="0" collapsed="false">
      <c r="A1139" s="83"/>
      <c r="B1139" s="84"/>
      <c r="C1139" s="85"/>
      <c r="D1139" s="86"/>
      <c r="E1139" s="15"/>
      <c r="F1139" s="15"/>
      <c r="G1139" s="15"/>
      <c r="H1139" s="15"/>
      <c r="I1139" s="15"/>
      <c r="J1139" s="15"/>
      <c r="K1139" s="15"/>
      <c r="L1139" s="15"/>
      <c r="M1139" s="15"/>
      <c r="N1139" s="87"/>
      <c r="O1139" s="87"/>
      <c r="P1139" s="87"/>
      <c r="Q1139" s="88"/>
      <c r="R1139" s="15"/>
      <c r="S1139" s="15"/>
      <c r="T1139" s="15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15"/>
      <c r="AH1139" s="15"/>
      <c r="AI1139" s="15"/>
      <c r="AJ1139" s="15"/>
      <c r="AK1139" s="15"/>
      <c r="AL1139" s="15"/>
      <c r="AM1139" s="15"/>
      <c r="AN1139" s="15"/>
      <c r="AO1139" s="15"/>
      <c r="AP1139" s="15"/>
      <c r="AQ1139" s="15"/>
      <c r="AR1139" s="15"/>
      <c r="AS1139" s="15"/>
      <c r="AT1139" s="15"/>
      <c r="AU1139" s="15"/>
      <c r="AV1139" s="15"/>
      <c r="AW1139" s="15"/>
      <c r="AX1139" s="15"/>
      <c r="AY1139" s="15"/>
      <c r="AZ1139" s="15"/>
      <c r="BA1139" s="15"/>
      <c r="BB1139" s="15"/>
    </row>
    <row r="1140" customFormat="false" ht="15.75" hidden="false" customHeight="true" outlineLevel="0" collapsed="false">
      <c r="A1140" s="83"/>
      <c r="B1140" s="84"/>
      <c r="C1140" s="85"/>
      <c r="D1140" s="86"/>
      <c r="E1140" s="15"/>
      <c r="F1140" s="15"/>
      <c r="G1140" s="15"/>
      <c r="H1140" s="15"/>
      <c r="I1140" s="15"/>
      <c r="J1140" s="15"/>
      <c r="K1140" s="15"/>
      <c r="L1140" s="15"/>
      <c r="M1140" s="15"/>
      <c r="N1140" s="87"/>
      <c r="O1140" s="87"/>
      <c r="P1140" s="87"/>
      <c r="Q1140" s="88"/>
      <c r="R1140" s="15"/>
      <c r="S1140" s="15"/>
      <c r="T1140" s="15"/>
      <c r="U1140" s="15"/>
      <c r="V1140" s="15"/>
      <c r="W1140" s="15"/>
      <c r="X1140" s="15"/>
      <c r="Y1140" s="15"/>
      <c r="Z1140" s="15"/>
      <c r="AA1140" s="15"/>
      <c r="AB1140" s="15"/>
      <c r="AC1140" s="15"/>
      <c r="AD1140" s="15"/>
      <c r="AE1140" s="15"/>
      <c r="AF1140" s="15"/>
      <c r="AG1140" s="15"/>
      <c r="AH1140" s="15"/>
      <c r="AI1140" s="15"/>
      <c r="AJ1140" s="15"/>
      <c r="AK1140" s="15"/>
      <c r="AL1140" s="15"/>
      <c r="AM1140" s="15"/>
      <c r="AN1140" s="15"/>
      <c r="AO1140" s="15"/>
      <c r="AP1140" s="15"/>
      <c r="AQ1140" s="15"/>
      <c r="AR1140" s="15"/>
      <c r="AS1140" s="15"/>
      <c r="AT1140" s="15"/>
      <c r="AU1140" s="15"/>
      <c r="AV1140" s="15"/>
      <c r="AW1140" s="15"/>
      <c r="AX1140" s="15"/>
      <c r="AY1140" s="15"/>
      <c r="AZ1140" s="15"/>
      <c r="BA1140" s="15"/>
      <c r="BB1140" s="15"/>
    </row>
    <row r="1141" customFormat="false" ht="15.75" hidden="false" customHeight="true" outlineLevel="0" collapsed="false">
      <c r="A1141" s="83"/>
      <c r="B1141" s="84"/>
      <c r="C1141" s="85"/>
      <c r="D1141" s="86"/>
      <c r="E1141" s="15"/>
      <c r="F1141" s="15"/>
      <c r="G1141" s="15"/>
      <c r="H1141" s="15"/>
      <c r="I1141" s="15"/>
      <c r="J1141" s="15"/>
      <c r="K1141" s="15"/>
      <c r="L1141" s="15"/>
      <c r="M1141" s="15"/>
      <c r="N1141" s="87"/>
      <c r="O1141" s="87"/>
      <c r="P1141" s="87"/>
      <c r="Q1141" s="88"/>
      <c r="R1141" s="15"/>
      <c r="S1141" s="15"/>
      <c r="T1141" s="15"/>
      <c r="U1141" s="15"/>
      <c r="V1141" s="15"/>
      <c r="W1141" s="15"/>
      <c r="X1141" s="15"/>
      <c r="Y1141" s="15"/>
      <c r="Z1141" s="15"/>
      <c r="AA1141" s="15"/>
      <c r="AB1141" s="15"/>
      <c r="AC1141" s="15"/>
      <c r="AD1141" s="15"/>
      <c r="AE1141" s="15"/>
      <c r="AF1141" s="15"/>
      <c r="AG1141" s="15"/>
      <c r="AH1141" s="15"/>
      <c r="AI1141" s="15"/>
      <c r="AJ1141" s="15"/>
      <c r="AK1141" s="15"/>
      <c r="AL1141" s="15"/>
      <c r="AM1141" s="15"/>
      <c r="AN1141" s="15"/>
      <c r="AO1141" s="15"/>
      <c r="AP1141" s="15"/>
      <c r="AQ1141" s="15"/>
      <c r="AR1141" s="15"/>
      <c r="AS1141" s="15"/>
      <c r="AT1141" s="15"/>
      <c r="AU1141" s="15"/>
      <c r="AV1141" s="15"/>
      <c r="AW1141" s="15"/>
      <c r="AX1141" s="15"/>
      <c r="AY1141" s="15"/>
      <c r="AZ1141" s="15"/>
      <c r="BA1141" s="15"/>
      <c r="BB1141" s="15"/>
    </row>
    <row r="1142" customFormat="false" ht="15.75" hidden="false" customHeight="true" outlineLevel="0" collapsed="false">
      <c r="A1142" s="83"/>
      <c r="B1142" s="84"/>
      <c r="C1142" s="85"/>
      <c r="D1142" s="86"/>
      <c r="E1142" s="15"/>
      <c r="F1142" s="15"/>
      <c r="G1142" s="15"/>
      <c r="H1142" s="15"/>
      <c r="I1142" s="15"/>
      <c r="J1142" s="15"/>
      <c r="K1142" s="15"/>
      <c r="L1142" s="15"/>
      <c r="M1142" s="15"/>
      <c r="N1142" s="87"/>
      <c r="O1142" s="87"/>
      <c r="P1142" s="87"/>
      <c r="Q1142" s="88"/>
      <c r="R1142" s="15"/>
      <c r="S1142" s="15"/>
      <c r="T1142" s="15"/>
      <c r="U1142" s="15"/>
      <c r="V1142" s="15"/>
      <c r="W1142" s="15"/>
      <c r="X1142" s="15"/>
      <c r="Y1142" s="15"/>
      <c r="Z1142" s="15"/>
      <c r="AA1142" s="15"/>
      <c r="AB1142" s="15"/>
      <c r="AC1142" s="15"/>
      <c r="AD1142" s="15"/>
      <c r="AE1142" s="15"/>
      <c r="AF1142" s="15"/>
      <c r="AG1142" s="15"/>
      <c r="AH1142" s="15"/>
      <c r="AI1142" s="15"/>
      <c r="AJ1142" s="15"/>
      <c r="AK1142" s="15"/>
      <c r="AL1142" s="15"/>
      <c r="AM1142" s="15"/>
      <c r="AN1142" s="15"/>
      <c r="AO1142" s="15"/>
      <c r="AP1142" s="15"/>
      <c r="AQ1142" s="15"/>
      <c r="AR1142" s="15"/>
      <c r="AS1142" s="15"/>
      <c r="AT1142" s="15"/>
      <c r="AU1142" s="15"/>
      <c r="AV1142" s="15"/>
      <c r="AW1142" s="15"/>
      <c r="AX1142" s="15"/>
      <c r="AY1142" s="15"/>
      <c r="AZ1142" s="15"/>
      <c r="BA1142" s="15"/>
      <c r="BB1142" s="15"/>
    </row>
    <row r="1143" customFormat="false" ht="15.75" hidden="false" customHeight="true" outlineLevel="0" collapsed="false">
      <c r="A1143" s="83"/>
      <c r="B1143" s="84"/>
      <c r="C1143" s="85"/>
      <c r="D1143" s="86"/>
      <c r="E1143" s="15"/>
      <c r="F1143" s="15"/>
      <c r="G1143" s="15"/>
      <c r="H1143" s="15"/>
      <c r="I1143" s="15"/>
      <c r="J1143" s="15"/>
      <c r="K1143" s="15"/>
      <c r="L1143" s="15"/>
      <c r="M1143" s="15"/>
      <c r="N1143" s="87"/>
      <c r="O1143" s="87"/>
      <c r="P1143" s="87"/>
      <c r="Q1143" s="88"/>
      <c r="R1143" s="15"/>
      <c r="S1143" s="15"/>
      <c r="T1143" s="15"/>
      <c r="U1143" s="15"/>
      <c r="V1143" s="15"/>
      <c r="W1143" s="15"/>
      <c r="X1143" s="15"/>
      <c r="Y1143" s="15"/>
      <c r="Z1143" s="15"/>
      <c r="AA1143" s="15"/>
      <c r="AB1143" s="15"/>
      <c r="AC1143" s="15"/>
      <c r="AD1143" s="15"/>
      <c r="AE1143" s="15"/>
      <c r="AF1143" s="15"/>
      <c r="AG1143" s="15"/>
      <c r="AH1143" s="15"/>
      <c r="AI1143" s="15"/>
      <c r="AJ1143" s="15"/>
      <c r="AK1143" s="15"/>
      <c r="AL1143" s="15"/>
      <c r="AM1143" s="15"/>
      <c r="AN1143" s="15"/>
      <c r="AO1143" s="15"/>
      <c r="AP1143" s="15"/>
      <c r="AQ1143" s="15"/>
      <c r="AR1143" s="15"/>
      <c r="AS1143" s="15"/>
      <c r="AT1143" s="15"/>
      <c r="AU1143" s="15"/>
      <c r="AV1143" s="15"/>
      <c r="AW1143" s="15"/>
      <c r="AX1143" s="15"/>
      <c r="AY1143" s="15"/>
      <c r="AZ1143" s="15"/>
      <c r="BA1143" s="15"/>
      <c r="BB1143" s="15"/>
    </row>
    <row r="1144" customFormat="false" ht="15.75" hidden="false" customHeight="true" outlineLevel="0" collapsed="false">
      <c r="A1144" s="83"/>
      <c r="B1144" s="84"/>
      <c r="C1144" s="85"/>
      <c r="D1144" s="86"/>
      <c r="E1144" s="15"/>
      <c r="F1144" s="15"/>
      <c r="G1144" s="15"/>
      <c r="H1144" s="15"/>
      <c r="I1144" s="15"/>
      <c r="J1144" s="15"/>
      <c r="K1144" s="15"/>
      <c r="L1144" s="15"/>
      <c r="M1144" s="15"/>
      <c r="N1144" s="87"/>
      <c r="O1144" s="87"/>
      <c r="P1144" s="87"/>
      <c r="Q1144" s="88"/>
      <c r="R1144" s="15"/>
      <c r="S1144" s="15"/>
      <c r="T1144" s="15"/>
      <c r="U1144" s="15"/>
      <c r="V1144" s="15"/>
      <c r="W1144" s="15"/>
      <c r="X1144" s="15"/>
      <c r="Y1144" s="15"/>
      <c r="Z1144" s="15"/>
      <c r="AA1144" s="15"/>
      <c r="AB1144" s="15"/>
      <c r="AC1144" s="15"/>
      <c r="AD1144" s="15"/>
      <c r="AE1144" s="15"/>
      <c r="AF1144" s="15"/>
      <c r="AG1144" s="15"/>
      <c r="AH1144" s="15"/>
      <c r="AI1144" s="15"/>
      <c r="AJ1144" s="15"/>
      <c r="AK1144" s="15"/>
      <c r="AL1144" s="15"/>
      <c r="AM1144" s="15"/>
      <c r="AN1144" s="15"/>
      <c r="AO1144" s="15"/>
      <c r="AP1144" s="15"/>
      <c r="AQ1144" s="15"/>
      <c r="AR1144" s="15"/>
      <c r="AS1144" s="15"/>
      <c r="AT1144" s="15"/>
      <c r="AU1144" s="15"/>
      <c r="AV1144" s="15"/>
      <c r="AW1144" s="15"/>
      <c r="AX1144" s="15"/>
      <c r="AY1144" s="15"/>
      <c r="AZ1144" s="15"/>
      <c r="BA1144" s="15"/>
      <c r="BB1144" s="15"/>
    </row>
    <row r="1145" customFormat="false" ht="15.75" hidden="false" customHeight="true" outlineLevel="0" collapsed="false">
      <c r="A1145" s="83"/>
      <c r="B1145" s="84"/>
      <c r="C1145" s="85"/>
      <c r="D1145" s="86"/>
      <c r="E1145" s="15"/>
      <c r="F1145" s="15"/>
      <c r="G1145" s="15"/>
      <c r="H1145" s="15"/>
      <c r="I1145" s="15"/>
      <c r="J1145" s="15"/>
      <c r="K1145" s="15"/>
      <c r="L1145" s="15"/>
      <c r="M1145" s="15"/>
      <c r="N1145" s="87"/>
      <c r="O1145" s="87"/>
      <c r="P1145" s="87"/>
      <c r="Q1145" s="88"/>
      <c r="R1145" s="15"/>
      <c r="S1145" s="15"/>
      <c r="T1145" s="15"/>
      <c r="U1145" s="15"/>
      <c r="V1145" s="15"/>
      <c r="W1145" s="15"/>
      <c r="X1145" s="15"/>
      <c r="Y1145" s="15"/>
      <c r="Z1145" s="15"/>
      <c r="AA1145" s="15"/>
      <c r="AB1145" s="15"/>
      <c r="AC1145" s="15"/>
      <c r="AD1145" s="15"/>
      <c r="AE1145" s="15"/>
      <c r="AF1145" s="15"/>
      <c r="AG1145" s="15"/>
      <c r="AH1145" s="15"/>
      <c r="AI1145" s="15"/>
      <c r="AJ1145" s="15"/>
      <c r="AK1145" s="15"/>
      <c r="AL1145" s="15"/>
      <c r="AM1145" s="15"/>
      <c r="AN1145" s="15"/>
      <c r="AO1145" s="15"/>
      <c r="AP1145" s="15"/>
      <c r="AQ1145" s="15"/>
      <c r="AR1145" s="15"/>
      <c r="AS1145" s="15"/>
      <c r="AT1145" s="15"/>
      <c r="AU1145" s="15"/>
      <c r="AV1145" s="15"/>
      <c r="AW1145" s="15"/>
      <c r="AX1145" s="15"/>
      <c r="AY1145" s="15"/>
      <c r="AZ1145" s="15"/>
      <c r="BA1145" s="15"/>
      <c r="BB1145" s="15"/>
    </row>
    <row r="1146" customFormat="false" ht="15.75" hidden="false" customHeight="true" outlineLevel="0" collapsed="false">
      <c r="A1146" s="83"/>
      <c r="B1146" s="84"/>
      <c r="C1146" s="85"/>
      <c r="D1146" s="86"/>
      <c r="E1146" s="15"/>
      <c r="F1146" s="15"/>
      <c r="G1146" s="15"/>
      <c r="H1146" s="15"/>
      <c r="I1146" s="15"/>
      <c r="J1146" s="15"/>
      <c r="K1146" s="15"/>
      <c r="L1146" s="15"/>
      <c r="M1146" s="15"/>
      <c r="N1146" s="87"/>
      <c r="O1146" s="87"/>
      <c r="P1146" s="87"/>
      <c r="Q1146" s="88"/>
      <c r="R1146" s="15"/>
      <c r="S1146" s="15"/>
      <c r="T1146" s="15"/>
      <c r="U1146" s="15"/>
      <c r="V1146" s="15"/>
      <c r="W1146" s="15"/>
      <c r="X1146" s="15"/>
      <c r="Y1146" s="15"/>
      <c r="Z1146" s="15"/>
      <c r="AA1146" s="15"/>
      <c r="AB1146" s="15"/>
      <c r="AC1146" s="15"/>
      <c r="AD1146" s="15"/>
      <c r="AE1146" s="15"/>
      <c r="AF1146" s="15"/>
      <c r="AG1146" s="15"/>
      <c r="AH1146" s="15"/>
      <c r="AI1146" s="15"/>
      <c r="AJ1146" s="15"/>
      <c r="AK1146" s="15"/>
      <c r="AL1146" s="15"/>
      <c r="AM1146" s="15"/>
      <c r="AN1146" s="15"/>
      <c r="AO1146" s="15"/>
      <c r="AP1146" s="15"/>
      <c r="AQ1146" s="15"/>
      <c r="AR1146" s="15"/>
      <c r="AS1146" s="15"/>
      <c r="AT1146" s="15"/>
      <c r="AU1146" s="15"/>
      <c r="AV1146" s="15"/>
      <c r="AW1146" s="15"/>
      <c r="AX1146" s="15"/>
      <c r="AY1146" s="15"/>
      <c r="AZ1146" s="15"/>
      <c r="BA1146" s="15"/>
      <c r="BB1146" s="15"/>
    </row>
    <row r="1147" customFormat="false" ht="15.75" hidden="false" customHeight="true" outlineLevel="0" collapsed="false">
      <c r="A1147" s="83"/>
      <c r="B1147" s="84"/>
      <c r="C1147" s="85"/>
      <c r="D1147" s="86"/>
      <c r="E1147" s="15"/>
      <c r="F1147" s="15"/>
      <c r="G1147" s="15"/>
      <c r="H1147" s="15"/>
      <c r="I1147" s="15"/>
      <c r="J1147" s="15"/>
      <c r="K1147" s="15"/>
      <c r="L1147" s="15"/>
      <c r="M1147" s="15"/>
      <c r="N1147" s="87"/>
      <c r="O1147" s="87"/>
      <c r="P1147" s="87"/>
      <c r="Q1147" s="88"/>
      <c r="R1147" s="15"/>
      <c r="S1147" s="15"/>
      <c r="T1147" s="15"/>
      <c r="U1147" s="15"/>
      <c r="V1147" s="15"/>
      <c r="W1147" s="15"/>
      <c r="X1147" s="15"/>
      <c r="Y1147" s="15"/>
      <c r="Z1147" s="15"/>
      <c r="AA1147" s="15"/>
      <c r="AB1147" s="15"/>
      <c r="AC1147" s="15"/>
      <c r="AD1147" s="15"/>
      <c r="AE1147" s="15"/>
      <c r="AF1147" s="15"/>
      <c r="AG1147" s="15"/>
      <c r="AH1147" s="15"/>
      <c r="AI1147" s="15"/>
      <c r="AJ1147" s="15"/>
      <c r="AK1147" s="15"/>
      <c r="AL1147" s="15"/>
      <c r="AM1147" s="15"/>
      <c r="AN1147" s="15"/>
      <c r="AO1147" s="15"/>
      <c r="AP1147" s="15"/>
      <c r="AQ1147" s="15"/>
      <c r="AR1147" s="15"/>
      <c r="AS1147" s="15"/>
      <c r="AT1147" s="15"/>
      <c r="AU1147" s="15"/>
      <c r="AV1147" s="15"/>
      <c r="AW1147" s="15"/>
      <c r="AX1147" s="15"/>
      <c r="AY1147" s="15"/>
      <c r="AZ1147" s="15"/>
      <c r="BA1147" s="15"/>
      <c r="BB1147" s="15"/>
    </row>
    <row r="1148" customFormat="false" ht="15.75" hidden="false" customHeight="true" outlineLevel="0" collapsed="false">
      <c r="A1148" s="83"/>
      <c r="B1148" s="84"/>
      <c r="C1148" s="85"/>
      <c r="D1148" s="86"/>
      <c r="E1148" s="15"/>
      <c r="F1148" s="15"/>
      <c r="G1148" s="15"/>
      <c r="H1148" s="15"/>
      <c r="I1148" s="15"/>
      <c r="J1148" s="15"/>
      <c r="K1148" s="15"/>
      <c r="L1148" s="15"/>
      <c r="M1148" s="15"/>
      <c r="N1148" s="87"/>
      <c r="O1148" s="87"/>
      <c r="P1148" s="87"/>
      <c r="Q1148" s="88"/>
      <c r="R1148" s="15"/>
      <c r="S1148" s="15"/>
      <c r="T1148" s="15"/>
      <c r="U1148" s="15"/>
      <c r="V1148" s="15"/>
      <c r="W1148" s="15"/>
      <c r="X1148" s="15"/>
      <c r="Y1148" s="15"/>
      <c r="Z1148" s="15"/>
      <c r="AA1148" s="15"/>
      <c r="AB1148" s="15"/>
      <c r="AC1148" s="15"/>
      <c r="AD1148" s="15"/>
      <c r="AE1148" s="15"/>
      <c r="AF1148" s="15"/>
      <c r="AG1148" s="15"/>
      <c r="AH1148" s="15"/>
      <c r="AI1148" s="15"/>
      <c r="AJ1148" s="15"/>
      <c r="AK1148" s="15"/>
      <c r="AL1148" s="15"/>
      <c r="AM1148" s="15"/>
      <c r="AN1148" s="15"/>
      <c r="AO1148" s="15"/>
      <c r="AP1148" s="15"/>
      <c r="AQ1148" s="15"/>
      <c r="AR1148" s="15"/>
      <c r="AS1148" s="15"/>
      <c r="AT1148" s="15"/>
      <c r="AU1148" s="15"/>
      <c r="AV1148" s="15"/>
      <c r="AW1148" s="15"/>
      <c r="AX1148" s="15"/>
      <c r="AY1148" s="15"/>
      <c r="AZ1148" s="15"/>
      <c r="BA1148" s="15"/>
      <c r="BB1148" s="15"/>
    </row>
    <row r="1149" customFormat="false" ht="15.75" hidden="false" customHeight="true" outlineLevel="0" collapsed="false">
      <c r="A1149" s="83"/>
      <c r="B1149" s="84"/>
      <c r="C1149" s="85"/>
      <c r="D1149" s="86"/>
      <c r="E1149" s="15"/>
      <c r="F1149" s="15"/>
      <c r="G1149" s="15"/>
      <c r="H1149" s="15"/>
      <c r="I1149" s="15"/>
      <c r="J1149" s="15"/>
      <c r="K1149" s="15"/>
      <c r="L1149" s="15"/>
      <c r="M1149" s="15"/>
      <c r="N1149" s="87"/>
      <c r="O1149" s="87"/>
      <c r="P1149" s="87"/>
      <c r="Q1149" s="88"/>
      <c r="R1149" s="15"/>
      <c r="S1149" s="15"/>
      <c r="T1149" s="15"/>
      <c r="U1149" s="15"/>
      <c r="V1149" s="15"/>
      <c r="W1149" s="15"/>
      <c r="X1149" s="15"/>
      <c r="Y1149" s="15"/>
      <c r="Z1149" s="15"/>
      <c r="AA1149" s="15"/>
      <c r="AB1149" s="15"/>
      <c r="AC1149" s="15"/>
      <c r="AD1149" s="15"/>
      <c r="AE1149" s="15"/>
      <c r="AF1149" s="15"/>
      <c r="AG1149" s="15"/>
      <c r="AH1149" s="15"/>
      <c r="AI1149" s="15"/>
      <c r="AJ1149" s="15"/>
      <c r="AK1149" s="15"/>
      <c r="AL1149" s="15"/>
      <c r="AM1149" s="15"/>
      <c r="AN1149" s="15"/>
      <c r="AO1149" s="15"/>
      <c r="AP1149" s="15"/>
      <c r="AQ1149" s="15"/>
      <c r="AR1149" s="15"/>
      <c r="AS1149" s="15"/>
      <c r="AT1149" s="15"/>
      <c r="AU1149" s="15"/>
      <c r="AV1149" s="15"/>
      <c r="AW1149" s="15"/>
      <c r="AX1149" s="15"/>
      <c r="AY1149" s="15"/>
      <c r="AZ1149" s="15"/>
      <c r="BA1149" s="15"/>
      <c r="BB1149" s="15"/>
    </row>
    <row r="1150" customFormat="false" ht="15.75" hidden="false" customHeight="true" outlineLevel="0" collapsed="false">
      <c r="A1150" s="83"/>
      <c r="B1150" s="84"/>
      <c r="C1150" s="85"/>
      <c r="D1150" s="86"/>
      <c r="E1150" s="15"/>
      <c r="F1150" s="15"/>
      <c r="G1150" s="15"/>
      <c r="H1150" s="15"/>
      <c r="I1150" s="15"/>
      <c r="J1150" s="15"/>
      <c r="K1150" s="15"/>
      <c r="L1150" s="15"/>
      <c r="M1150" s="15"/>
      <c r="N1150" s="87"/>
      <c r="O1150" s="87"/>
      <c r="P1150" s="87"/>
      <c r="Q1150" s="88"/>
      <c r="R1150" s="15"/>
      <c r="S1150" s="15"/>
      <c r="T1150" s="15"/>
      <c r="U1150" s="15"/>
      <c r="V1150" s="15"/>
      <c r="W1150" s="15"/>
      <c r="X1150" s="15"/>
      <c r="Y1150" s="15"/>
      <c r="Z1150" s="15"/>
      <c r="AA1150" s="15"/>
      <c r="AB1150" s="15"/>
      <c r="AC1150" s="15"/>
      <c r="AD1150" s="15"/>
      <c r="AE1150" s="15"/>
      <c r="AF1150" s="15"/>
      <c r="AG1150" s="15"/>
      <c r="AH1150" s="15"/>
      <c r="AI1150" s="15"/>
      <c r="AJ1150" s="15"/>
      <c r="AK1150" s="15"/>
      <c r="AL1150" s="15"/>
      <c r="AM1150" s="15"/>
      <c r="AN1150" s="15"/>
      <c r="AO1150" s="15"/>
      <c r="AP1150" s="15"/>
      <c r="AQ1150" s="15"/>
      <c r="AR1150" s="15"/>
      <c r="AS1150" s="15"/>
      <c r="AT1150" s="15"/>
      <c r="AU1150" s="15"/>
      <c r="AV1150" s="15"/>
      <c r="AW1150" s="15"/>
      <c r="AX1150" s="15"/>
      <c r="AY1150" s="15"/>
      <c r="AZ1150" s="15"/>
      <c r="BA1150" s="15"/>
      <c r="BB1150" s="15"/>
    </row>
    <row r="1151" customFormat="false" ht="15.75" hidden="false" customHeight="true" outlineLevel="0" collapsed="false">
      <c r="A1151" s="83"/>
      <c r="B1151" s="84"/>
      <c r="C1151" s="85"/>
      <c r="D1151" s="86"/>
      <c r="E1151" s="15"/>
      <c r="F1151" s="15"/>
      <c r="G1151" s="15"/>
      <c r="H1151" s="15"/>
      <c r="I1151" s="15"/>
      <c r="J1151" s="15"/>
      <c r="K1151" s="15"/>
      <c r="L1151" s="15"/>
      <c r="M1151" s="15"/>
      <c r="N1151" s="87"/>
      <c r="O1151" s="87"/>
      <c r="P1151" s="87"/>
      <c r="Q1151" s="88"/>
      <c r="R1151" s="15"/>
      <c r="S1151" s="15"/>
      <c r="T1151" s="15"/>
      <c r="U1151" s="15"/>
      <c r="V1151" s="15"/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15"/>
      <c r="AG1151" s="15"/>
      <c r="AH1151" s="15"/>
      <c r="AI1151" s="15"/>
      <c r="AJ1151" s="15"/>
      <c r="AK1151" s="15"/>
      <c r="AL1151" s="15"/>
      <c r="AM1151" s="15"/>
      <c r="AN1151" s="15"/>
      <c r="AO1151" s="15"/>
      <c r="AP1151" s="15"/>
      <c r="AQ1151" s="15"/>
      <c r="AR1151" s="15"/>
      <c r="AS1151" s="15"/>
      <c r="AT1151" s="15"/>
      <c r="AU1151" s="15"/>
      <c r="AV1151" s="15"/>
      <c r="AW1151" s="15"/>
      <c r="AX1151" s="15"/>
      <c r="AY1151" s="15"/>
      <c r="AZ1151" s="15"/>
      <c r="BA1151" s="15"/>
      <c r="BB1151" s="15"/>
    </row>
    <row r="1152" customFormat="false" ht="15.75" hidden="false" customHeight="true" outlineLevel="0" collapsed="false">
      <c r="A1152" s="83"/>
      <c r="B1152" s="84"/>
      <c r="C1152" s="85"/>
      <c r="D1152" s="86"/>
      <c r="E1152" s="15"/>
      <c r="F1152" s="15"/>
      <c r="G1152" s="15"/>
      <c r="H1152" s="15"/>
      <c r="I1152" s="15"/>
      <c r="J1152" s="15"/>
      <c r="K1152" s="15"/>
      <c r="L1152" s="15"/>
      <c r="M1152" s="15"/>
      <c r="N1152" s="87"/>
      <c r="O1152" s="87"/>
      <c r="P1152" s="87"/>
      <c r="Q1152" s="88"/>
      <c r="R1152" s="15"/>
      <c r="S1152" s="15"/>
      <c r="T1152" s="15"/>
      <c r="U1152" s="15"/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15"/>
      <c r="AG1152" s="15"/>
      <c r="AH1152" s="15"/>
      <c r="AI1152" s="15"/>
      <c r="AJ1152" s="15"/>
      <c r="AK1152" s="15"/>
      <c r="AL1152" s="15"/>
      <c r="AM1152" s="15"/>
      <c r="AN1152" s="15"/>
      <c r="AO1152" s="15"/>
      <c r="AP1152" s="15"/>
      <c r="AQ1152" s="15"/>
      <c r="AR1152" s="15"/>
      <c r="AS1152" s="15"/>
      <c r="AT1152" s="15"/>
      <c r="AU1152" s="15"/>
      <c r="AV1152" s="15"/>
      <c r="AW1152" s="15"/>
      <c r="AX1152" s="15"/>
      <c r="AY1152" s="15"/>
      <c r="AZ1152" s="15"/>
      <c r="BA1152" s="15"/>
      <c r="BB1152" s="15"/>
    </row>
    <row r="1153" customFormat="false" ht="15.75" hidden="false" customHeight="true" outlineLevel="0" collapsed="false">
      <c r="A1153" s="83"/>
      <c r="B1153" s="84"/>
      <c r="C1153" s="85"/>
      <c r="D1153" s="86"/>
      <c r="E1153" s="15"/>
      <c r="F1153" s="15"/>
      <c r="G1153" s="15"/>
      <c r="H1153" s="15"/>
      <c r="I1153" s="15"/>
      <c r="J1153" s="15"/>
      <c r="K1153" s="15"/>
      <c r="L1153" s="15"/>
      <c r="M1153" s="15"/>
      <c r="N1153" s="87"/>
      <c r="O1153" s="87"/>
      <c r="P1153" s="87"/>
      <c r="Q1153" s="88"/>
      <c r="R1153" s="15"/>
      <c r="S1153" s="15"/>
      <c r="T1153" s="15"/>
      <c r="U1153" s="15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15"/>
      <c r="AG1153" s="15"/>
      <c r="AH1153" s="15"/>
      <c r="AI1153" s="15"/>
      <c r="AJ1153" s="15"/>
      <c r="AK1153" s="15"/>
      <c r="AL1153" s="15"/>
      <c r="AM1153" s="15"/>
      <c r="AN1153" s="15"/>
      <c r="AO1153" s="15"/>
      <c r="AP1153" s="15"/>
      <c r="AQ1153" s="15"/>
      <c r="AR1153" s="15"/>
      <c r="AS1153" s="15"/>
      <c r="AT1153" s="15"/>
      <c r="AU1153" s="15"/>
      <c r="AV1153" s="15"/>
      <c r="AW1153" s="15"/>
      <c r="AX1153" s="15"/>
      <c r="AY1153" s="15"/>
      <c r="AZ1153" s="15"/>
      <c r="BA1153" s="15"/>
      <c r="BB1153" s="15"/>
    </row>
    <row r="1154" customFormat="false" ht="15.75" hidden="false" customHeight="true" outlineLevel="0" collapsed="false">
      <c r="A1154" s="83"/>
      <c r="B1154" s="84"/>
      <c r="C1154" s="85"/>
      <c r="D1154" s="86"/>
      <c r="E1154" s="15"/>
      <c r="F1154" s="15"/>
      <c r="G1154" s="15"/>
      <c r="H1154" s="15"/>
      <c r="I1154" s="15"/>
      <c r="J1154" s="15"/>
      <c r="K1154" s="15"/>
      <c r="L1154" s="15"/>
      <c r="M1154" s="15"/>
      <c r="N1154" s="87"/>
      <c r="O1154" s="87"/>
      <c r="P1154" s="87"/>
      <c r="Q1154" s="88"/>
      <c r="R1154" s="15"/>
      <c r="S1154" s="15"/>
      <c r="T1154" s="15"/>
      <c r="U1154" s="15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15"/>
      <c r="AG1154" s="15"/>
      <c r="AH1154" s="15"/>
      <c r="AI1154" s="15"/>
      <c r="AJ1154" s="15"/>
      <c r="AK1154" s="15"/>
      <c r="AL1154" s="15"/>
      <c r="AM1154" s="15"/>
      <c r="AN1154" s="15"/>
      <c r="AO1154" s="15"/>
      <c r="AP1154" s="15"/>
      <c r="AQ1154" s="15"/>
      <c r="AR1154" s="15"/>
      <c r="AS1154" s="15"/>
      <c r="AT1154" s="15"/>
      <c r="AU1154" s="15"/>
      <c r="AV1154" s="15"/>
      <c r="AW1154" s="15"/>
      <c r="AX1154" s="15"/>
      <c r="AY1154" s="15"/>
      <c r="AZ1154" s="15"/>
      <c r="BA1154" s="15"/>
      <c r="BB1154" s="15"/>
    </row>
    <row r="1155" customFormat="false" ht="15.75" hidden="false" customHeight="true" outlineLevel="0" collapsed="false">
      <c r="A1155" s="83"/>
      <c r="B1155" s="84"/>
      <c r="C1155" s="85"/>
      <c r="D1155" s="86"/>
      <c r="E1155" s="15"/>
      <c r="F1155" s="15"/>
      <c r="G1155" s="15"/>
      <c r="H1155" s="15"/>
      <c r="I1155" s="15"/>
      <c r="J1155" s="15"/>
      <c r="K1155" s="15"/>
      <c r="L1155" s="15"/>
      <c r="M1155" s="15"/>
      <c r="N1155" s="87"/>
      <c r="O1155" s="87"/>
      <c r="P1155" s="87"/>
      <c r="Q1155" s="88"/>
      <c r="R1155" s="15"/>
      <c r="S1155" s="15"/>
      <c r="T1155" s="15"/>
      <c r="U1155" s="15"/>
      <c r="V1155" s="15"/>
      <c r="W1155" s="15"/>
      <c r="X1155" s="15"/>
      <c r="Y1155" s="15"/>
      <c r="Z1155" s="15"/>
      <c r="AA1155" s="15"/>
      <c r="AB1155" s="15"/>
      <c r="AC1155" s="15"/>
      <c r="AD1155" s="15"/>
      <c r="AE1155" s="15"/>
      <c r="AF1155" s="15"/>
      <c r="AG1155" s="15"/>
      <c r="AH1155" s="15"/>
      <c r="AI1155" s="15"/>
      <c r="AJ1155" s="15"/>
      <c r="AK1155" s="15"/>
      <c r="AL1155" s="15"/>
      <c r="AM1155" s="15"/>
      <c r="AN1155" s="15"/>
      <c r="AO1155" s="15"/>
      <c r="AP1155" s="15"/>
      <c r="AQ1155" s="15"/>
      <c r="AR1155" s="15"/>
      <c r="AS1155" s="15"/>
      <c r="AT1155" s="15"/>
      <c r="AU1155" s="15"/>
      <c r="AV1155" s="15"/>
      <c r="AW1155" s="15"/>
      <c r="AX1155" s="15"/>
      <c r="AY1155" s="15"/>
      <c r="AZ1155" s="15"/>
      <c r="BA1155" s="15"/>
      <c r="BB1155" s="15"/>
    </row>
    <row r="1156" customFormat="false" ht="15.75" hidden="false" customHeight="true" outlineLevel="0" collapsed="false">
      <c r="A1156" s="83"/>
      <c r="B1156" s="84"/>
      <c r="C1156" s="85"/>
      <c r="D1156" s="86"/>
      <c r="E1156" s="15"/>
      <c r="F1156" s="15"/>
      <c r="G1156" s="15"/>
      <c r="H1156" s="15"/>
      <c r="I1156" s="15"/>
      <c r="J1156" s="15"/>
      <c r="K1156" s="15"/>
      <c r="L1156" s="15"/>
      <c r="M1156" s="15"/>
      <c r="N1156" s="87"/>
      <c r="O1156" s="87"/>
      <c r="P1156" s="87"/>
      <c r="Q1156" s="88"/>
      <c r="R1156" s="15"/>
      <c r="S1156" s="15"/>
      <c r="T1156" s="15"/>
      <c r="U1156" s="15"/>
      <c r="V1156" s="15"/>
      <c r="W1156" s="15"/>
      <c r="X1156" s="15"/>
      <c r="Y1156" s="15"/>
      <c r="Z1156" s="15"/>
      <c r="AA1156" s="15"/>
      <c r="AB1156" s="15"/>
      <c r="AC1156" s="15"/>
      <c r="AD1156" s="15"/>
      <c r="AE1156" s="15"/>
      <c r="AF1156" s="15"/>
      <c r="AG1156" s="15"/>
      <c r="AH1156" s="15"/>
      <c r="AI1156" s="15"/>
      <c r="AJ1156" s="15"/>
      <c r="AK1156" s="15"/>
      <c r="AL1156" s="15"/>
      <c r="AM1156" s="15"/>
      <c r="AN1156" s="15"/>
      <c r="AO1156" s="15"/>
      <c r="AP1156" s="15"/>
      <c r="AQ1156" s="15"/>
      <c r="AR1156" s="15"/>
      <c r="AS1156" s="15"/>
      <c r="AT1156" s="15"/>
      <c r="AU1156" s="15"/>
      <c r="AV1156" s="15"/>
      <c r="AW1156" s="15"/>
      <c r="AX1156" s="15"/>
      <c r="AY1156" s="15"/>
      <c r="AZ1156" s="15"/>
      <c r="BA1156" s="15"/>
      <c r="BB1156" s="15"/>
    </row>
    <row r="1157" customFormat="false" ht="15.75" hidden="false" customHeight="true" outlineLevel="0" collapsed="false">
      <c r="A1157" s="83"/>
      <c r="B1157" s="84"/>
      <c r="C1157" s="85"/>
      <c r="D1157" s="86"/>
      <c r="E1157" s="15"/>
      <c r="F1157" s="15"/>
      <c r="G1157" s="15"/>
      <c r="H1157" s="15"/>
      <c r="I1157" s="15"/>
      <c r="J1157" s="15"/>
      <c r="K1157" s="15"/>
      <c r="L1157" s="15"/>
      <c r="M1157" s="15"/>
      <c r="N1157" s="87"/>
      <c r="O1157" s="87"/>
      <c r="P1157" s="87"/>
      <c r="Q1157" s="88"/>
      <c r="R1157" s="15"/>
      <c r="S1157" s="15"/>
      <c r="T1157" s="15"/>
      <c r="U1157" s="15"/>
      <c r="V1157" s="15"/>
      <c r="W1157" s="15"/>
      <c r="X1157" s="15"/>
      <c r="Y1157" s="15"/>
      <c r="Z1157" s="15"/>
      <c r="AA1157" s="15"/>
      <c r="AB1157" s="15"/>
      <c r="AC1157" s="15"/>
      <c r="AD1157" s="15"/>
      <c r="AE1157" s="15"/>
      <c r="AF1157" s="15"/>
      <c r="AG1157" s="15"/>
      <c r="AH1157" s="15"/>
      <c r="AI1157" s="15"/>
      <c r="AJ1157" s="15"/>
      <c r="AK1157" s="15"/>
      <c r="AL1157" s="15"/>
      <c r="AM1157" s="15"/>
      <c r="AN1157" s="15"/>
      <c r="AO1157" s="15"/>
      <c r="AP1157" s="15"/>
      <c r="AQ1157" s="15"/>
      <c r="AR1157" s="15"/>
      <c r="AS1157" s="15"/>
      <c r="AT1157" s="15"/>
      <c r="AU1157" s="15"/>
      <c r="AV1157" s="15"/>
      <c r="AW1157" s="15"/>
      <c r="AX1157" s="15"/>
      <c r="AY1157" s="15"/>
      <c r="AZ1157" s="15"/>
      <c r="BA1157" s="15"/>
      <c r="BB1157" s="15"/>
    </row>
    <row r="1158" customFormat="false" ht="15.75" hidden="false" customHeight="true" outlineLevel="0" collapsed="false">
      <c r="A1158" s="83"/>
      <c r="B1158" s="84"/>
      <c r="C1158" s="85"/>
      <c r="D1158" s="86"/>
      <c r="E1158" s="15"/>
      <c r="F1158" s="15"/>
      <c r="G1158" s="15"/>
      <c r="H1158" s="15"/>
      <c r="I1158" s="15"/>
      <c r="J1158" s="15"/>
      <c r="K1158" s="15"/>
      <c r="L1158" s="15"/>
      <c r="M1158" s="15"/>
      <c r="N1158" s="87"/>
      <c r="O1158" s="87"/>
      <c r="P1158" s="87"/>
      <c r="Q1158" s="88"/>
      <c r="R1158" s="15"/>
      <c r="S1158" s="15"/>
      <c r="T1158" s="15"/>
      <c r="U1158" s="15"/>
      <c r="V1158" s="15"/>
      <c r="W1158" s="15"/>
      <c r="X1158" s="15"/>
      <c r="Y1158" s="15"/>
      <c r="Z1158" s="15"/>
      <c r="AA1158" s="15"/>
      <c r="AB1158" s="15"/>
      <c r="AC1158" s="15"/>
      <c r="AD1158" s="15"/>
      <c r="AE1158" s="15"/>
      <c r="AF1158" s="15"/>
      <c r="AG1158" s="15"/>
      <c r="AH1158" s="15"/>
      <c r="AI1158" s="15"/>
      <c r="AJ1158" s="15"/>
      <c r="AK1158" s="15"/>
      <c r="AL1158" s="15"/>
      <c r="AM1158" s="15"/>
      <c r="AN1158" s="15"/>
      <c r="AO1158" s="15"/>
      <c r="AP1158" s="15"/>
      <c r="AQ1158" s="15"/>
      <c r="AR1158" s="15"/>
      <c r="AS1158" s="15"/>
      <c r="AT1158" s="15"/>
      <c r="AU1158" s="15"/>
      <c r="AV1158" s="15"/>
      <c r="AW1158" s="15"/>
      <c r="AX1158" s="15"/>
      <c r="AY1158" s="15"/>
      <c r="AZ1158" s="15"/>
      <c r="BA1158" s="15"/>
      <c r="BB1158" s="15"/>
    </row>
    <row r="1159" customFormat="false" ht="15.75" hidden="false" customHeight="true" outlineLevel="0" collapsed="false">
      <c r="A1159" s="83"/>
      <c r="B1159" s="84"/>
      <c r="C1159" s="85"/>
      <c r="D1159" s="86"/>
      <c r="E1159" s="15"/>
      <c r="F1159" s="15"/>
      <c r="G1159" s="15"/>
      <c r="H1159" s="15"/>
      <c r="I1159" s="15"/>
      <c r="J1159" s="15"/>
      <c r="K1159" s="15"/>
      <c r="L1159" s="15"/>
      <c r="M1159" s="15"/>
      <c r="N1159" s="87"/>
      <c r="O1159" s="87"/>
      <c r="P1159" s="87"/>
      <c r="Q1159" s="88"/>
      <c r="R1159" s="15"/>
      <c r="S1159" s="15"/>
      <c r="T1159" s="15"/>
      <c r="U1159" s="15"/>
      <c r="V1159" s="15"/>
      <c r="W1159" s="15"/>
      <c r="X1159" s="15"/>
      <c r="Y1159" s="15"/>
      <c r="Z1159" s="15"/>
      <c r="AA1159" s="15"/>
      <c r="AB1159" s="15"/>
      <c r="AC1159" s="15"/>
      <c r="AD1159" s="15"/>
      <c r="AE1159" s="15"/>
      <c r="AF1159" s="15"/>
      <c r="AG1159" s="15"/>
      <c r="AH1159" s="15"/>
      <c r="AI1159" s="15"/>
      <c r="AJ1159" s="15"/>
      <c r="AK1159" s="15"/>
      <c r="AL1159" s="15"/>
      <c r="AM1159" s="15"/>
      <c r="AN1159" s="15"/>
      <c r="AO1159" s="15"/>
      <c r="AP1159" s="15"/>
      <c r="AQ1159" s="15"/>
      <c r="AR1159" s="15"/>
      <c r="AS1159" s="15"/>
      <c r="AT1159" s="15"/>
      <c r="AU1159" s="15"/>
      <c r="AV1159" s="15"/>
      <c r="AW1159" s="15"/>
      <c r="AX1159" s="15"/>
      <c r="AY1159" s="15"/>
      <c r="AZ1159" s="15"/>
      <c r="BA1159" s="15"/>
      <c r="BB1159" s="15"/>
    </row>
    <row r="1160" customFormat="false" ht="15.75" hidden="false" customHeight="true" outlineLevel="0" collapsed="false">
      <c r="A1160" s="83"/>
      <c r="B1160" s="84"/>
      <c r="C1160" s="85"/>
      <c r="D1160" s="86"/>
      <c r="E1160" s="15"/>
      <c r="F1160" s="15"/>
      <c r="G1160" s="15"/>
      <c r="H1160" s="15"/>
      <c r="I1160" s="15"/>
      <c r="J1160" s="15"/>
      <c r="K1160" s="15"/>
      <c r="L1160" s="15"/>
      <c r="M1160" s="15"/>
      <c r="N1160" s="87"/>
      <c r="O1160" s="87"/>
      <c r="P1160" s="87"/>
      <c r="Q1160" s="88"/>
      <c r="R1160" s="15"/>
      <c r="S1160" s="15"/>
      <c r="T1160" s="15"/>
      <c r="U1160" s="15"/>
      <c r="V1160" s="15"/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15"/>
      <c r="AG1160" s="15"/>
      <c r="AH1160" s="15"/>
      <c r="AI1160" s="15"/>
      <c r="AJ1160" s="15"/>
      <c r="AK1160" s="15"/>
      <c r="AL1160" s="15"/>
      <c r="AM1160" s="15"/>
      <c r="AN1160" s="15"/>
      <c r="AO1160" s="15"/>
      <c r="AP1160" s="15"/>
      <c r="AQ1160" s="15"/>
      <c r="AR1160" s="15"/>
      <c r="AS1160" s="15"/>
      <c r="AT1160" s="15"/>
      <c r="AU1160" s="15"/>
      <c r="AV1160" s="15"/>
      <c r="AW1160" s="15"/>
      <c r="AX1160" s="15"/>
      <c r="AY1160" s="15"/>
      <c r="AZ1160" s="15"/>
      <c r="BA1160" s="15"/>
      <c r="BB1160" s="15"/>
    </row>
    <row r="1161" customFormat="false" ht="15.75" hidden="false" customHeight="true" outlineLevel="0" collapsed="false">
      <c r="A1161" s="83"/>
      <c r="B1161" s="84"/>
      <c r="C1161" s="85"/>
      <c r="D1161" s="86"/>
      <c r="E1161" s="15"/>
      <c r="F1161" s="15"/>
      <c r="G1161" s="15"/>
      <c r="H1161" s="15"/>
      <c r="I1161" s="15"/>
      <c r="J1161" s="15"/>
      <c r="K1161" s="15"/>
      <c r="L1161" s="15"/>
      <c r="M1161" s="15"/>
      <c r="N1161" s="87"/>
      <c r="O1161" s="87"/>
      <c r="P1161" s="87"/>
      <c r="Q1161" s="88"/>
      <c r="R1161" s="15"/>
      <c r="S1161" s="15"/>
      <c r="T1161" s="15"/>
      <c r="U1161" s="15"/>
      <c r="V1161" s="15"/>
      <c r="W1161" s="15"/>
      <c r="X1161" s="15"/>
      <c r="Y1161" s="15"/>
      <c r="Z1161" s="15"/>
      <c r="AA1161" s="15"/>
      <c r="AB1161" s="15"/>
      <c r="AC1161" s="15"/>
      <c r="AD1161" s="15"/>
      <c r="AE1161" s="15"/>
      <c r="AF1161" s="15"/>
      <c r="AG1161" s="15"/>
      <c r="AH1161" s="15"/>
      <c r="AI1161" s="15"/>
      <c r="AJ1161" s="15"/>
      <c r="AK1161" s="15"/>
      <c r="AL1161" s="15"/>
      <c r="AM1161" s="15"/>
      <c r="AN1161" s="15"/>
      <c r="AO1161" s="15"/>
      <c r="AP1161" s="15"/>
      <c r="AQ1161" s="15"/>
      <c r="AR1161" s="15"/>
      <c r="AS1161" s="15"/>
      <c r="AT1161" s="15"/>
      <c r="AU1161" s="15"/>
      <c r="AV1161" s="15"/>
      <c r="AW1161" s="15"/>
      <c r="AX1161" s="15"/>
      <c r="AY1161" s="15"/>
      <c r="AZ1161" s="15"/>
      <c r="BA1161" s="15"/>
      <c r="BB1161" s="15"/>
    </row>
    <row r="1162" customFormat="false" ht="15.75" hidden="false" customHeight="true" outlineLevel="0" collapsed="false">
      <c r="A1162" s="83"/>
      <c r="B1162" s="84"/>
      <c r="C1162" s="85"/>
      <c r="D1162" s="86"/>
      <c r="E1162" s="15"/>
      <c r="F1162" s="15"/>
      <c r="G1162" s="15"/>
      <c r="H1162" s="15"/>
      <c r="I1162" s="15"/>
      <c r="J1162" s="15"/>
      <c r="K1162" s="15"/>
      <c r="L1162" s="15"/>
      <c r="M1162" s="15"/>
      <c r="N1162" s="87"/>
      <c r="O1162" s="87"/>
      <c r="P1162" s="87"/>
      <c r="Q1162" s="88"/>
      <c r="R1162" s="15"/>
      <c r="S1162" s="15"/>
      <c r="T1162" s="15"/>
      <c r="U1162" s="15"/>
      <c r="V1162" s="15"/>
      <c r="W1162" s="15"/>
      <c r="X1162" s="15"/>
      <c r="Y1162" s="15"/>
      <c r="Z1162" s="15"/>
      <c r="AA1162" s="15"/>
      <c r="AB1162" s="15"/>
      <c r="AC1162" s="15"/>
      <c r="AD1162" s="15"/>
      <c r="AE1162" s="15"/>
      <c r="AF1162" s="15"/>
      <c r="AG1162" s="15"/>
      <c r="AH1162" s="15"/>
      <c r="AI1162" s="15"/>
      <c r="AJ1162" s="15"/>
      <c r="AK1162" s="15"/>
      <c r="AL1162" s="15"/>
      <c r="AM1162" s="15"/>
      <c r="AN1162" s="15"/>
      <c r="AO1162" s="15"/>
      <c r="AP1162" s="15"/>
      <c r="AQ1162" s="15"/>
      <c r="AR1162" s="15"/>
      <c r="AS1162" s="15"/>
      <c r="AT1162" s="15"/>
      <c r="AU1162" s="15"/>
      <c r="AV1162" s="15"/>
      <c r="AW1162" s="15"/>
      <c r="AX1162" s="15"/>
      <c r="AY1162" s="15"/>
      <c r="AZ1162" s="15"/>
      <c r="BA1162" s="15"/>
      <c r="BB1162" s="15"/>
    </row>
    <row r="1163" customFormat="false" ht="15.75" hidden="false" customHeight="true" outlineLevel="0" collapsed="false">
      <c r="A1163" s="83"/>
      <c r="B1163" s="84"/>
      <c r="C1163" s="85"/>
      <c r="D1163" s="86"/>
      <c r="E1163" s="15"/>
      <c r="F1163" s="15"/>
      <c r="G1163" s="15"/>
      <c r="H1163" s="15"/>
      <c r="I1163" s="15"/>
      <c r="J1163" s="15"/>
      <c r="K1163" s="15"/>
      <c r="L1163" s="15"/>
      <c r="M1163" s="15"/>
      <c r="N1163" s="87"/>
      <c r="O1163" s="87"/>
      <c r="P1163" s="87"/>
      <c r="Q1163" s="88"/>
      <c r="R1163" s="15"/>
      <c r="S1163" s="15"/>
      <c r="T1163" s="15"/>
      <c r="U1163" s="15"/>
      <c r="V1163" s="15"/>
      <c r="W1163" s="15"/>
      <c r="X1163" s="15"/>
      <c r="Y1163" s="15"/>
      <c r="Z1163" s="15"/>
      <c r="AA1163" s="15"/>
      <c r="AB1163" s="15"/>
      <c r="AC1163" s="15"/>
      <c r="AD1163" s="15"/>
      <c r="AE1163" s="15"/>
      <c r="AF1163" s="15"/>
      <c r="AG1163" s="15"/>
      <c r="AH1163" s="15"/>
      <c r="AI1163" s="15"/>
      <c r="AJ1163" s="15"/>
      <c r="AK1163" s="15"/>
      <c r="AL1163" s="15"/>
      <c r="AM1163" s="15"/>
      <c r="AN1163" s="15"/>
      <c r="AO1163" s="15"/>
      <c r="AP1163" s="15"/>
      <c r="AQ1163" s="15"/>
      <c r="AR1163" s="15"/>
      <c r="AS1163" s="15"/>
      <c r="AT1163" s="15"/>
      <c r="AU1163" s="15"/>
      <c r="AV1163" s="15"/>
      <c r="AW1163" s="15"/>
      <c r="AX1163" s="15"/>
      <c r="AY1163" s="15"/>
      <c r="AZ1163" s="15"/>
      <c r="BA1163" s="15"/>
      <c r="BB1163" s="15"/>
    </row>
    <row r="1164" customFormat="false" ht="15.75" hidden="false" customHeight="true" outlineLevel="0" collapsed="false">
      <c r="A1164" s="83"/>
      <c r="B1164" s="84"/>
      <c r="C1164" s="85"/>
      <c r="D1164" s="86"/>
      <c r="E1164" s="15"/>
      <c r="F1164" s="15"/>
      <c r="G1164" s="15"/>
      <c r="H1164" s="15"/>
      <c r="I1164" s="15"/>
      <c r="J1164" s="15"/>
      <c r="K1164" s="15"/>
      <c r="L1164" s="15"/>
      <c r="M1164" s="15"/>
      <c r="N1164" s="87"/>
      <c r="O1164" s="87"/>
      <c r="P1164" s="87"/>
      <c r="Q1164" s="88"/>
      <c r="R1164" s="15"/>
      <c r="S1164" s="15"/>
      <c r="T1164" s="15"/>
      <c r="U1164" s="15"/>
      <c r="V1164" s="15"/>
      <c r="W1164" s="15"/>
      <c r="X1164" s="15"/>
      <c r="Y1164" s="15"/>
      <c r="Z1164" s="15"/>
      <c r="AA1164" s="15"/>
      <c r="AB1164" s="15"/>
      <c r="AC1164" s="15"/>
      <c r="AD1164" s="15"/>
      <c r="AE1164" s="15"/>
      <c r="AF1164" s="15"/>
      <c r="AG1164" s="15"/>
      <c r="AH1164" s="15"/>
      <c r="AI1164" s="15"/>
      <c r="AJ1164" s="15"/>
      <c r="AK1164" s="15"/>
      <c r="AL1164" s="15"/>
      <c r="AM1164" s="15"/>
      <c r="AN1164" s="15"/>
      <c r="AO1164" s="15"/>
      <c r="AP1164" s="15"/>
      <c r="AQ1164" s="15"/>
      <c r="AR1164" s="15"/>
      <c r="AS1164" s="15"/>
      <c r="AT1164" s="15"/>
      <c r="AU1164" s="15"/>
      <c r="AV1164" s="15"/>
      <c r="AW1164" s="15"/>
      <c r="AX1164" s="15"/>
      <c r="AY1164" s="15"/>
      <c r="AZ1164" s="15"/>
      <c r="BA1164" s="15"/>
      <c r="BB1164" s="15"/>
    </row>
    <row r="1165" customFormat="false" ht="15.75" hidden="false" customHeight="true" outlineLevel="0" collapsed="false">
      <c r="A1165" s="83"/>
      <c r="B1165" s="84"/>
      <c r="C1165" s="85"/>
      <c r="D1165" s="86"/>
      <c r="E1165" s="15"/>
      <c r="F1165" s="15"/>
      <c r="G1165" s="15"/>
      <c r="H1165" s="15"/>
      <c r="I1165" s="15"/>
      <c r="J1165" s="15"/>
      <c r="K1165" s="15"/>
      <c r="L1165" s="15"/>
      <c r="M1165" s="15"/>
      <c r="N1165" s="87"/>
      <c r="O1165" s="87"/>
      <c r="P1165" s="87"/>
      <c r="Q1165" s="88"/>
      <c r="R1165" s="15"/>
      <c r="S1165" s="15"/>
      <c r="T1165" s="15"/>
      <c r="U1165" s="15"/>
      <c r="V1165" s="15"/>
      <c r="W1165" s="15"/>
      <c r="X1165" s="15"/>
      <c r="Y1165" s="15"/>
      <c r="Z1165" s="15"/>
      <c r="AA1165" s="15"/>
      <c r="AB1165" s="15"/>
      <c r="AC1165" s="15"/>
      <c r="AD1165" s="15"/>
      <c r="AE1165" s="15"/>
      <c r="AF1165" s="15"/>
      <c r="AG1165" s="15"/>
      <c r="AH1165" s="15"/>
      <c r="AI1165" s="15"/>
      <c r="AJ1165" s="15"/>
      <c r="AK1165" s="15"/>
      <c r="AL1165" s="15"/>
      <c r="AM1165" s="15"/>
      <c r="AN1165" s="15"/>
      <c r="AO1165" s="15"/>
      <c r="AP1165" s="15"/>
      <c r="AQ1165" s="15"/>
      <c r="AR1165" s="15"/>
      <c r="AS1165" s="15"/>
      <c r="AT1165" s="15"/>
      <c r="AU1165" s="15"/>
      <c r="AV1165" s="15"/>
      <c r="AW1165" s="15"/>
      <c r="AX1165" s="15"/>
      <c r="AY1165" s="15"/>
      <c r="AZ1165" s="15"/>
      <c r="BA1165" s="15"/>
      <c r="BB1165" s="15"/>
    </row>
    <row r="1166" customFormat="false" ht="15.75" hidden="false" customHeight="true" outlineLevel="0" collapsed="false">
      <c r="A1166" s="83"/>
      <c r="B1166" s="84"/>
      <c r="C1166" s="85"/>
      <c r="D1166" s="86"/>
      <c r="E1166" s="15"/>
      <c r="F1166" s="15"/>
      <c r="G1166" s="15"/>
      <c r="H1166" s="15"/>
      <c r="I1166" s="15"/>
      <c r="J1166" s="15"/>
      <c r="K1166" s="15"/>
      <c r="L1166" s="15"/>
      <c r="M1166" s="15"/>
      <c r="N1166" s="87"/>
      <c r="O1166" s="87"/>
      <c r="P1166" s="87"/>
      <c r="Q1166" s="88"/>
      <c r="R1166" s="15"/>
      <c r="S1166" s="15"/>
      <c r="T1166" s="15"/>
      <c r="U1166" s="15"/>
      <c r="V1166" s="15"/>
      <c r="W1166" s="15"/>
      <c r="X1166" s="15"/>
      <c r="Y1166" s="15"/>
      <c r="Z1166" s="15"/>
      <c r="AA1166" s="15"/>
      <c r="AB1166" s="15"/>
      <c r="AC1166" s="15"/>
      <c r="AD1166" s="15"/>
      <c r="AE1166" s="15"/>
      <c r="AF1166" s="15"/>
      <c r="AG1166" s="15"/>
      <c r="AH1166" s="15"/>
      <c r="AI1166" s="15"/>
      <c r="AJ1166" s="15"/>
      <c r="AK1166" s="15"/>
      <c r="AL1166" s="15"/>
      <c r="AM1166" s="15"/>
      <c r="AN1166" s="15"/>
      <c r="AO1166" s="15"/>
      <c r="AP1166" s="15"/>
      <c r="AQ1166" s="15"/>
      <c r="AR1166" s="15"/>
      <c r="AS1166" s="15"/>
      <c r="AT1166" s="15"/>
      <c r="AU1166" s="15"/>
      <c r="AV1166" s="15"/>
      <c r="AW1166" s="15"/>
      <c r="AX1166" s="15"/>
      <c r="AY1166" s="15"/>
      <c r="AZ1166" s="15"/>
      <c r="BA1166" s="15"/>
      <c r="BB1166" s="15"/>
    </row>
    <row r="1167" customFormat="false" ht="15.75" hidden="false" customHeight="true" outlineLevel="0" collapsed="false">
      <c r="A1167" s="83"/>
      <c r="B1167" s="84"/>
      <c r="C1167" s="85"/>
      <c r="D1167" s="86"/>
      <c r="E1167" s="15"/>
      <c r="F1167" s="15"/>
      <c r="G1167" s="15"/>
      <c r="H1167" s="15"/>
      <c r="I1167" s="15"/>
      <c r="J1167" s="15"/>
      <c r="K1167" s="15"/>
      <c r="L1167" s="15"/>
      <c r="M1167" s="15"/>
      <c r="N1167" s="87"/>
      <c r="O1167" s="87"/>
      <c r="P1167" s="87"/>
      <c r="Q1167" s="88"/>
      <c r="R1167" s="15"/>
      <c r="S1167" s="15"/>
      <c r="T1167" s="15"/>
      <c r="U1167" s="15"/>
      <c r="V1167" s="15"/>
      <c r="W1167" s="15"/>
      <c r="X1167" s="15"/>
      <c r="Y1167" s="15"/>
      <c r="Z1167" s="15"/>
      <c r="AA1167" s="15"/>
      <c r="AB1167" s="15"/>
      <c r="AC1167" s="15"/>
      <c r="AD1167" s="15"/>
      <c r="AE1167" s="15"/>
      <c r="AF1167" s="15"/>
      <c r="AG1167" s="15"/>
      <c r="AH1167" s="15"/>
      <c r="AI1167" s="15"/>
      <c r="AJ1167" s="15"/>
      <c r="AK1167" s="15"/>
      <c r="AL1167" s="15"/>
      <c r="AM1167" s="15"/>
      <c r="AN1167" s="15"/>
      <c r="AO1167" s="15"/>
      <c r="AP1167" s="15"/>
      <c r="AQ1167" s="15"/>
      <c r="AR1167" s="15"/>
      <c r="AS1167" s="15"/>
      <c r="AT1167" s="15"/>
      <c r="AU1167" s="15"/>
      <c r="AV1167" s="15"/>
      <c r="AW1167" s="15"/>
      <c r="AX1167" s="15"/>
      <c r="AY1167" s="15"/>
      <c r="AZ1167" s="15"/>
      <c r="BA1167" s="15"/>
      <c r="BB1167" s="15"/>
    </row>
    <row r="1168" customFormat="false" ht="15.75" hidden="false" customHeight="true" outlineLevel="0" collapsed="false">
      <c r="A1168" s="83"/>
      <c r="B1168" s="84"/>
      <c r="C1168" s="85"/>
      <c r="D1168" s="86"/>
      <c r="E1168" s="15"/>
      <c r="F1168" s="15"/>
      <c r="G1168" s="15"/>
      <c r="H1168" s="15"/>
      <c r="I1168" s="15"/>
      <c r="J1168" s="15"/>
      <c r="K1168" s="15"/>
      <c r="L1168" s="15"/>
      <c r="M1168" s="15"/>
      <c r="N1168" s="87"/>
      <c r="O1168" s="87"/>
      <c r="P1168" s="87"/>
      <c r="Q1168" s="88"/>
      <c r="R1168" s="15"/>
      <c r="S1168" s="15"/>
      <c r="T1168" s="15"/>
      <c r="U1168" s="15"/>
      <c r="V1168" s="15"/>
      <c r="W1168" s="15"/>
      <c r="X1168" s="15"/>
      <c r="Y1168" s="15"/>
      <c r="Z1168" s="15"/>
      <c r="AA1168" s="15"/>
      <c r="AB1168" s="15"/>
      <c r="AC1168" s="15"/>
      <c r="AD1168" s="15"/>
      <c r="AE1168" s="15"/>
      <c r="AF1168" s="15"/>
      <c r="AG1168" s="15"/>
      <c r="AH1168" s="15"/>
      <c r="AI1168" s="15"/>
      <c r="AJ1168" s="15"/>
      <c r="AK1168" s="15"/>
      <c r="AL1168" s="15"/>
      <c r="AM1168" s="15"/>
      <c r="AN1168" s="15"/>
      <c r="AO1168" s="15"/>
      <c r="AP1168" s="15"/>
      <c r="AQ1168" s="15"/>
      <c r="AR1168" s="15"/>
      <c r="AS1168" s="15"/>
      <c r="AT1168" s="15"/>
      <c r="AU1168" s="15"/>
      <c r="AV1168" s="15"/>
      <c r="AW1168" s="15"/>
      <c r="AX1168" s="15"/>
      <c r="AY1168" s="15"/>
      <c r="AZ1168" s="15"/>
      <c r="BA1168" s="15"/>
      <c r="BB1168" s="15"/>
    </row>
    <row r="1169" customFormat="false" ht="15.75" hidden="false" customHeight="true" outlineLevel="0" collapsed="false">
      <c r="A1169" s="83"/>
      <c r="B1169" s="84"/>
      <c r="C1169" s="85"/>
      <c r="D1169" s="86"/>
      <c r="E1169" s="15"/>
      <c r="F1169" s="15"/>
      <c r="G1169" s="15"/>
      <c r="H1169" s="15"/>
      <c r="I1169" s="15"/>
      <c r="J1169" s="15"/>
      <c r="K1169" s="15"/>
      <c r="L1169" s="15"/>
      <c r="M1169" s="15"/>
      <c r="N1169" s="87"/>
      <c r="O1169" s="87"/>
      <c r="P1169" s="87"/>
      <c r="Q1169" s="88"/>
      <c r="R1169" s="15"/>
      <c r="S1169" s="15"/>
      <c r="T1169" s="15"/>
      <c r="U1169" s="15"/>
      <c r="V1169" s="15"/>
      <c r="W1169" s="15"/>
      <c r="X1169" s="15"/>
      <c r="Y1169" s="15"/>
      <c r="Z1169" s="15"/>
      <c r="AA1169" s="15"/>
      <c r="AB1169" s="15"/>
      <c r="AC1169" s="15"/>
      <c r="AD1169" s="15"/>
      <c r="AE1169" s="15"/>
      <c r="AF1169" s="15"/>
      <c r="AG1169" s="15"/>
      <c r="AH1169" s="15"/>
      <c r="AI1169" s="15"/>
      <c r="AJ1169" s="15"/>
      <c r="AK1169" s="15"/>
      <c r="AL1169" s="15"/>
      <c r="AM1169" s="15"/>
      <c r="AN1169" s="15"/>
      <c r="AO1169" s="15"/>
      <c r="AP1169" s="15"/>
      <c r="AQ1169" s="15"/>
      <c r="AR1169" s="15"/>
      <c r="AS1169" s="15"/>
      <c r="AT1169" s="15"/>
      <c r="AU1169" s="15"/>
      <c r="AV1169" s="15"/>
      <c r="AW1169" s="15"/>
      <c r="AX1169" s="15"/>
      <c r="AY1169" s="15"/>
      <c r="AZ1169" s="15"/>
      <c r="BA1169" s="15"/>
      <c r="BB1169" s="15"/>
    </row>
    <row r="1170" customFormat="false" ht="15.75" hidden="false" customHeight="true" outlineLevel="0" collapsed="false">
      <c r="A1170" s="83"/>
      <c r="B1170" s="84"/>
      <c r="C1170" s="85"/>
      <c r="D1170" s="86"/>
      <c r="E1170" s="15"/>
      <c r="F1170" s="15"/>
      <c r="G1170" s="15"/>
      <c r="H1170" s="15"/>
      <c r="I1170" s="15"/>
      <c r="J1170" s="15"/>
      <c r="K1170" s="15"/>
      <c r="L1170" s="15"/>
      <c r="M1170" s="15"/>
      <c r="N1170" s="87"/>
      <c r="O1170" s="87"/>
      <c r="P1170" s="87"/>
      <c r="Q1170" s="88"/>
      <c r="R1170" s="15"/>
      <c r="S1170" s="15"/>
      <c r="T1170" s="15"/>
      <c r="U1170" s="15"/>
      <c r="V1170" s="15"/>
      <c r="W1170" s="15"/>
      <c r="X1170" s="15"/>
      <c r="Y1170" s="15"/>
      <c r="Z1170" s="15"/>
      <c r="AA1170" s="15"/>
      <c r="AB1170" s="15"/>
      <c r="AC1170" s="15"/>
      <c r="AD1170" s="15"/>
      <c r="AE1170" s="15"/>
      <c r="AF1170" s="15"/>
      <c r="AG1170" s="15"/>
      <c r="AH1170" s="15"/>
      <c r="AI1170" s="15"/>
      <c r="AJ1170" s="15"/>
      <c r="AK1170" s="15"/>
      <c r="AL1170" s="15"/>
      <c r="AM1170" s="15"/>
      <c r="AN1170" s="15"/>
      <c r="AO1170" s="15"/>
      <c r="AP1170" s="15"/>
      <c r="AQ1170" s="15"/>
      <c r="AR1170" s="15"/>
      <c r="AS1170" s="15"/>
      <c r="AT1170" s="15"/>
      <c r="AU1170" s="15"/>
      <c r="AV1170" s="15"/>
      <c r="AW1170" s="15"/>
      <c r="AX1170" s="15"/>
      <c r="AY1170" s="15"/>
      <c r="AZ1170" s="15"/>
      <c r="BA1170" s="15"/>
      <c r="BB1170" s="15"/>
    </row>
    <row r="1171" customFormat="false" ht="15.75" hidden="false" customHeight="true" outlineLevel="0" collapsed="false">
      <c r="A1171" s="83"/>
      <c r="B1171" s="84"/>
      <c r="C1171" s="85"/>
      <c r="D1171" s="86"/>
      <c r="E1171" s="15"/>
      <c r="F1171" s="15"/>
      <c r="G1171" s="15"/>
      <c r="H1171" s="15"/>
      <c r="I1171" s="15"/>
      <c r="J1171" s="15"/>
      <c r="K1171" s="15"/>
      <c r="L1171" s="15"/>
      <c r="M1171" s="15"/>
      <c r="N1171" s="87"/>
      <c r="O1171" s="87"/>
      <c r="P1171" s="87"/>
      <c r="Q1171" s="88"/>
      <c r="R1171" s="15"/>
      <c r="S1171" s="15"/>
      <c r="T1171" s="15"/>
      <c r="U1171" s="15"/>
      <c r="V1171" s="15"/>
      <c r="W1171" s="15"/>
      <c r="X1171" s="15"/>
      <c r="Y1171" s="15"/>
      <c r="Z1171" s="15"/>
      <c r="AA1171" s="15"/>
      <c r="AB1171" s="15"/>
      <c r="AC1171" s="15"/>
      <c r="AD1171" s="15"/>
      <c r="AE1171" s="15"/>
      <c r="AF1171" s="15"/>
      <c r="AG1171" s="15"/>
      <c r="AH1171" s="15"/>
      <c r="AI1171" s="15"/>
      <c r="AJ1171" s="15"/>
      <c r="AK1171" s="15"/>
      <c r="AL1171" s="15"/>
      <c r="AM1171" s="15"/>
      <c r="AN1171" s="15"/>
      <c r="AO1171" s="15"/>
      <c r="AP1171" s="15"/>
      <c r="AQ1171" s="15"/>
      <c r="AR1171" s="15"/>
      <c r="AS1171" s="15"/>
      <c r="AT1171" s="15"/>
      <c r="AU1171" s="15"/>
      <c r="AV1171" s="15"/>
      <c r="AW1171" s="15"/>
      <c r="AX1171" s="15"/>
      <c r="AY1171" s="15"/>
      <c r="AZ1171" s="15"/>
      <c r="BA1171" s="15"/>
      <c r="BB1171" s="15"/>
    </row>
    <row r="1172" customFormat="false" ht="15.75" hidden="false" customHeight="true" outlineLevel="0" collapsed="false">
      <c r="A1172" s="83"/>
      <c r="B1172" s="84"/>
      <c r="C1172" s="85"/>
      <c r="D1172" s="86"/>
      <c r="E1172" s="15"/>
      <c r="F1172" s="15"/>
      <c r="G1172" s="15"/>
      <c r="H1172" s="15"/>
      <c r="I1172" s="15"/>
      <c r="J1172" s="15"/>
      <c r="K1172" s="15"/>
      <c r="L1172" s="15"/>
      <c r="M1172" s="15"/>
      <c r="N1172" s="87"/>
      <c r="O1172" s="87"/>
      <c r="P1172" s="87"/>
      <c r="Q1172" s="88"/>
      <c r="R1172" s="15"/>
      <c r="S1172" s="15"/>
      <c r="T1172" s="15"/>
      <c r="U1172" s="15"/>
      <c r="V1172" s="15"/>
      <c r="W1172" s="15"/>
      <c r="X1172" s="15"/>
      <c r="Y1172" s="15"/>
      <c r="Z1172" s="15"/>
      <c r="AA1172" s="15"/>
      <c r="AB1172" s="15"/>
      <c r="AC1172" s="15"/>
      <c r="AD1172" s="15"/>
      <c r="AE1172" s="15"/>
      <c r="AF1172" s="15"/>
      <c r="AG1172" s="15"/>
      <c r="AH1172" s="15"/>
      <c r="AI1172" s="15"/>
      <c r="AJ1172" s="15"/>
      <c r="AK1172" s="15"/>
      <c r="AL1172" s="15"/>
      <c r="AM1172" s="15"/>
      <c r="AN1172" s="15"/>
      <c r="AO1172" s="15"/>
      <c r="AP1172" s="15"/>
      <c r="AQ1172" s="15"/>
      <c r="AR1172" s="15"/>
      <c r="AS1172" s="15"/>
      <c r="AT1172" s="15"/>
      <c r="AU1172" s="15"/>
      <c r="AV1172" s="15"/>
      <c r="AW1172" s="15"/>
      <c r="AX1172" s="15"/>
      <c r="AY1172" s="15"/>
      <c r="AZ1172" s="15"/>
      <c r="BA1172" s="15"/>
      <c r="BB1172" s="15"/>
    </row>
    <row r="1173" customFormat="false" ht="15.75" hidden="false" customHeight="true" outlineLevel="0" collapsed="false">
      <c r="A1173" s="83"/>
      <c r="B1173" s="84"/>
      <c r="C1173" s="85"/>
      <c r="D1173" s="86"/>
      <c r="E1173" s="15"/>
      <c r="F1173" s="15"/>
      <c r="G1173" s="15"/>
      <c r="H1173" s="15"/>
      <c r="I1173" s="15"/>
      <c r="J1173" s="15"/>
      <c r="K1173" s="15"/>
      <c r="L1173" s="15"/>
      <c r="M1173" s="15"/>
      <c r="N1173" s="87"/>
      <c r="O1173" s="87"/>
      <c r="P1173" s="87"/>
      <c r="Q1173" s="88"/>
      <c r="R1173" s="15"/>
      <c r="S1173" s="15"/>
      <c r="T1173" s="15"/>
      <c r="U1173" s="15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15"/>
      <c r="AG1173" s="15"/>
      <c r="AH1173" s="15"/>
      <c r="AI1173" s="15"/>
      <c r="AJ1173" s="15"/>
      <c r="AK1173" s="15"/>
      <c r="AL1173" s="15"/>
      <c r="AM1173" s="15"/>
      <c r="AN1173" s="15"/>
      <c r="AO1173" s="15"/>
      <c r="AP1173" s="15"/>
      <c r="AQ1173" s="15"/>
      <c r="AR1173" s="15"/>
      <c r="AS1173" s="15"/>
      <c r="AT1173" s="15"/>
      <c r="AU1173" s="15"/>
      <c r="AV1173" s="15"/>
      <c r="AW1173" s="15"/>
      <c r="AX1173" s="15"/>
      <c r="AY1173" s="15"/>
      <c r="AZ1173" s="15"/>
      <c r="BA1173" s="15"/>
      <c r="BB1173" s="15"/>
    </row>
    <row r="1174" customFormat="false" ht="15.75" hidden="false" customHeight="true" outlineLevel="0" collapsed="false">
      <c r="A1174" s="83"/>
      <c r="B1174" s="84"/>
      <c r="C1174" s="85"/>
      <c r="D1174" s="86"/>
      <c r="E1174" s="15"/>
      <c r="F1174" s="15"/>
      <c r="G1174" s="15"/>
      <c r="H1174" s="15"/>
      <c r="I1174" s="15"/>
      <c r="J1174" s="15"/>
      <c r="K1174" s="15"/>
      <c r="L1174" s="15"/>
      <c r="M1174" s="15"/>
      <c r="N1174" s="87"/>
      <c r="O1174" s="87"/>
      <c r="P1174" s="87"/>
      <c r="Q1174" s="88"/>
      <c r="R1174" s="15"/>
      <c r="S1174" s="15"/>
      <c r="T1174" s="15"/>
      <c r="U1174" s="15"/>
      <c r="V1174" s="15"/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15"/>
      <c r="AG1174" s="15"/>
      <c r="AH1174" s="15"/>
      <c r="AI1174" s="15"/>
      <c r="AJ1174" s="15"/>
      <c r="AK1174" s="15"/>
      <c r="AL1174" s="15"/>
      <c r="AM1174" s="15"/>
      <c r="AN1174" s="15"/>
      <c r="AO1174" s="15"/>
      <c r="AP1174" s="15"/>
      <c r="AQ1174" s="15"/>
      <c r="AR1174" s="15"/>
      <c r="AS1174" s="15"/>
      <c r="AT1174" s="15"/>
      <c r="AU1174" s="15"/>
      <c r="AV1174" s="15"/>
      <c r="AW1174" s="15"/>
      <c r="AX1174" s="15"/>
      <c r="AY1174" s="15"/>
      <c r="AZ1174" s="15"/>
      <c r="BA1174" s="15"/>
      <c r="BB1174" s="15"/>
    </row>
    <row r="1175" customFormat="false" ht="15.75" hidden="false" customHeight="true" outlineLevel="0" collapsed="false">
      <c r="A1175" s="83"/>
      <c r="B1175" s="84"/>
      <c r="C1175" s="85"/>
      <c r="D1175" s="86"/>
      <c r="E1175" s="15"/>
      <c r="F1175" s="15"/>
      <c r="G1175" s="15"/>
      <c r="H1175" s="15"/>
      <c r="I1175" s="15"/>
      <c r="J1175" s="15"/>
      <c r="K1175" s="15"/>
      <c r="L1175" s="15"/>
      <c r="M1175" s="15"/>
      <c r="N1175" s="87"/>
      <c r="O1175" s="87"/>
      <c r="P1175" s="87"/>
      <c r="Q1175" s="88"/>
      <c r="R1175" s="15"/>
      <c r="S1175" s="15"/>
      <c r="T1175" s="15"/>
      <c r="U1175" s="15"/>
      <c r="V1175" s="15"/>
      <c r="W1175" s="15"/>
      <c r="X1175" s="15"/>
      <c r="Y1175" s="15"/>
      <c r="Z1175" s="15"/>
      <c r="AA1175" s="15"/>
      <c r="AB1175" s="15"/>
      <c r="AC1175" s="15"/>
      <c r="AD1175" s="15"/>
      <c r="AE1175" s="15"/>
      <c r="AF1175" s="15"/>
      <c r="AG1175" s="15"/>
      <c r="AH1175" s="15"/>
      <c r="AI1175" s="15"/>
      <c r="AJ1175" s="15"/>
      <c r="AK1175" s="15"/>
      <c r="AL1175" s="15"/>
      <c r="AM1175" s="15"/>
      <c r="AN1175" s="15"/>
      <c r="AO1175" s="15"/>
      <c r="AP1175" s="15"/>
      <c r="AQ1175" s="15"/>
      <c r="AR1175" s="15"/>
      <c r="AS1175" s="15"/>
      <c r="AT1175" s="15"/>
      <c r="AU1175" s="15"/>
      <c r="AV1175" s="15"/>
      <c r="AW1175" s="15"/>
      <c r="AX1175" s="15"/>
      <c r="AY1175" s="15"/>
      <c r="AZ1175" s="15"/>
      <c r="BA1175" s="15"/>
      <c r="BB1175" s="15"/>
    </row>
    <row r="1176" customFormat="false" ht="15.75" hidden="false" customHeight="true" outlineLevel="0" collapsed="false">
      <c r="A1176" s="83"/>
      <c r="B1176" s="84"/>
      <c r="C1176" s="85"/>
      <c r="D1176" s="86"/>
      <c r="E1176" s="15"/>
      <c r="F1176" s="15"/>
      <c r="G1176" s="15"/>
      <c r="H1176" s="15"/>
      <c r="I1176" s="15"/>
      <c r="J1176" s="15"/>
      <c r="K1176" s="15"/>
      <c r="L1176" s="15"/>
      <c r="M1176" s="15"/>
      <c r="N1176" s="87"/>
      <c r="O1176" s="87"/>
      <c r="P1176" s="87"/>
      <c r="Q1176" s="88"/>
      <c r="R1176" s="15"/>
      <c r="S1176" s="15"/>
      <c r="T1176" s="15"/>
      <c r="U1176" s="15"/>
      <c r="V1176" s="15"/>
      <c r="W1176" s="15"/>
      <c r="X1176" s="15"/>
      <c r="Y1176" s="15"/>
      <c r="Z1176" s="15"/>
      <c r="AA1176" s="15"/>
      <c r="AB1176" s="15"/>
      <c r="AC1176" s="15"/>
      <c r="AD1176" s="15"/>
      <c r="AE1176" s="15"/>
      <c r="AF1176" s="15"/>
      <c r="AG1176" s="15"/>
      <c r="AH1176" s="15"/>
      <c r="AI1176" s="15"/>
      <c r="AJ1176" s="15"/>
      <c r="AK1176" s="15"/>
      <c r="AL1176" s="15"/>
      <c r="AM1176" s="15"/>
      <c r="AN1176" s="15"/>
      <c r="AO1176" s="15"/>
      <c r="AP1176" s="15"/>
      <c r="AQ1176" s="15"/>
      <c r="AR1176" s="15"/>
      <c r="AS1176" s="15"/>
      <c r="AT1176" s="15"/>
      <c r="AU1176" s="15"/>
      <c r="AV1176" s="15"/>
      <c r="AW1176" s="15"/>
      <c r="AX1176" s="15"/>
      <c r="AY1176" s="15"/>
      <c r="AZ1176" s="15"/>
      <c r="BA1176" s="15"/>
      <c r="BB1176" s="15"/>
    </row>
    <row r="1177" customFormat="false" ht="15.75" hidden="false" customHeight="true" outlineLevel="0" collapsed="false">
      <c r="A1177" s="83"/>
      <c r="B1177" s="84"/>
      <c r="C1177" s="85"/>
      <c r="D1177" s="86"/>
      <c r="E1177" s="15"/>
      <c r="F1177" s="15"/>
      <c r="G1177" s="15"/>
      <c r="H1177" s="15"/>
      <c r="I1177" s="15"/>
      <c r="J1177" s="15"/>
      <c r="K1177" s="15"/>
      <c r="L1177" s="15"/>
      <c r="M1177" s="15"/>
      <c r="N1177" s="87"/>
      <c r="O1177" s="87"/>
      <c r="P1177" s="87"/>
      <c r="Q1177" s="88"/>
      <c r="R1177" s="15"/>
      <c r="S1177" s="15"/>
      <c r="T1177" s="15"/>
      <c r="U1177" s="15"/>
      <c r="V1177" s="15"/>
      <c r="W1177" s="15"/>
      <c r="X1177" s="15"/>
      <c r="Y1177" s="15"/>
      <c r="Z1177" s="15"/>
      <c r="AA1177" s="15"/>
      <c r="AB1177" s="15"/>
      <c r="AC1177" s="15"/>
      <c r="AD1177" s="15"/>
      <c r="AE1177" s="15"/>
      <c r="AF1177" s="15"/>
      <c r="AG1177" s="15"/>
      <c r="AH1177" s="15"/>
      <c r="AI1177" s="15"/>
      <c r="AJ1177" s="15"/>
      <c r="AK1177" s="15"/>
      <c r="AL1177" s="15"/>
      <c r="AM1177" s="15"/>
      <c r="AN1177" s="15"/>
      <c r="AO1177" s="15"/>
      <c r="AP1177" s="15"/>
      <c r="AQ1177" s="15"/>
      <c r="AR1177" s="15"/>
      <c r="AS1177" s="15"/>
      <c r="AT1177" s="15"/>
      <c r="AU1177" s="15"/>
      <c r="AV1177" s="15"/>
      <c r="AW1177" s="15"/>
      <c r="AX1177" s="15"/>
      <c r="AY1177" s="15"/>
      <c r="AZ1177" s="15"/>
      <c r="BA1177" s="15"/>
      <c r="BB1177" s="15"/>
    </row>
    <row r="1178" customFormat="false" ht="15.75" hidden="false" customHeight="true" outlineLevel="0" collapsed="false">
      <c r="A1178" s="83"/>
      <c r="B1178" s="84"/>
      <c r="C1178" s="85"/>
      <c r="D1178" s="86"/>
      <c r="E1178" s="15"/>
      <c r="F1178" s="15"/>
      <c r="G1178" s="15"/>
      <c r="H1178" s="15"/>
      <c r="I1178" s="15"/>
      <c r="J1178" s="15"/>
      <c r="K1178" s="15"/>
      <c r="L1178" s="15"/>
      <c r="M1178" s="15"/>
      <c r="N1178" s="87"/>
      <c r="O1178" s="87"/>
      <c r="P1178" s="87"/>
      <c r="Q1178" s="88"/>
      <c r="R1178" s="15"/>
      <c r="S1178" s="15"/>
      <c r="T1178" s="15"/>
      <c r="U1178" s="15"/>
      <c r="V1178" s="15"/>
      <c r="W1178" s="15"/>
      <c r="X1178" s="15"/>
      <c r="Y1178" s="15"/>
      <c r="Z1178" s="15"/>
      <c r="AA1178" s="15"/>
      <c r="AB1178" s="15"/>
      <c r="AC1178" s="15"/>
      <c r="AD1178" s="15"/>
      <c r="AE1178" s="15"/>
      <c r="AF1178" s="15"/>
      <c r="AG1178" s="15"/>
      <c r="AH1178" s="15"/>
      <c r="AI1178" s="15"/>
      <c r="AJ1178" s="15"/>
      <c r="AK1178" s="15"/>
      <c r="AL1178" s="15"/>
      <c r="AM1178" s="15"/>
      <c r="AN1178" s="15"/>
      <c r="AO1178" s="15"/>
      <c r="AP1178" s="15"/>
      <c r="AQ1178" s="15"/>
      <c r="AR1178" s="15"/>
      <c r="AS1178" s="15"/>
      <c r="AT1178" s="15"/>
      <c r="AU1178" s="15"/>
      <c r="AV1178" s="15"/>
      <c r="AW1178" s="15"/>
      <c r="AX1178" s="15"/>
      <c r="AY1178" s="15"/>
      <c r="AZ1178" s="15"/>
      <c r="BA1178" s="15"/>
      <c r="BB1178" s="15"/>
    </row>
    <row r="1179" customFormat="false" ht="15.75" hidden="false" customHeight="true" outlineLevel="0" collapsed="false">
      <c r="A1179" s="83"/>
      <c r="B1179" s="84"/>
      <c r="C1179" s="85"/>
      <c r="D1179" s="86"/>
      <c r="E1179" s="15"/>
      <c r="F1179" s="15"/>
      <c r="G1179" s="15"/>
      <c r="H1179" s="15"/>
      <c r="I1179" s="15"/>
      <c r="J1179" s="15"/>
      <c r="K1179" s="15"/>
      <c r="L1179" s="15"/>
      <c r="M1179" s="15"/>
      <c r="N1179" s="87"/>
      <c r="O1179" s="87"/>
      <c r="P1179" s="87"/>
      <c r="Q1179" s="88"/>
      <c r="R1179" s="15"/>
      <c r="S1179" s="15"/>
      <c r="T1179" s="15"/>
      <c r="U1179" s="15"/>
      <c r="V1179" s="15"/>
      <c r="W1179" s="15"/>
      <c r="X1179" s="15"/>
      <c r="Y1179" s="15"/>
      <c r="Z1179" s="15"/>
      <c r="AA1179" s="15"/>
      <c r="AB1179" s="15"/>
      <c r="AC1179" s="15"/>
      <c r="AD1179" s="15"/>
      <c r="AE1179" s="15"/>
      <c r="AF1179" s="15"/>
      <c r="AG1179" s="15"/>
      <c r="AH1179" s="15"/>
      <c r="AI1179" s="15"/>
      <c r="AJ1179" s="15"/>
      <c r="AK1179" s="15"/>
      <c r="AL1179" s="15"/>
      <c r="AM1179" s="15"/>
      <c r="AN1179" s="15"/>
      <c r="AO1179" s="15"/>
      <c r="AP1179" s="15"/>
      <c r="AQ1179" s="15"/>
      <c r="AR1179" s="15"/>
      <c r="AS1179" s="15"/>
      <c r="AT1179" s="15"/>
      <c r="AU1179" s="15"/>
      <c r="AV1179" s="15"/>
      <c r="AW1179" s="15"/>
      <c r="AX1179" s="15"/>
      <c r="AY1179" s="15"/>
      <c r="AZ1179" s="15"/>
      <c r="BA1179" s="15"/>
      <c r="BB1179" s="15"/>
    </row>
    <row r="1180" customFormat="false" ht="15.75" hidden="false" customHeight="true" outlineLevel="0" collapsed="false">
      <c r="A1180" s="83"/>
      <c r="B1180" s="84"/>
      <c r="C1180" s="85"/>
      <c r="D1180" s="86"/>
      <c r="E1180" s="15"/>
      <c r="F1180" s="15"/>
      <c r="G1180" s="15"/>
      <c r="H1180" s="15"/>
      <c r="I1180" s="15"/>
      <c r="J1180" s="15"/>
      <c r="K1180" s="15"/>
      <c r="L1180" s="15"/>
      <c r="M1180" s="15"/>
      <c r="N1180" s="87"/>
      <c r="O1180" s="87"/>
      <c r="P1180" s="87"/>
      <c r="Q1180" s="88"/>
      <c r="R1180" s="15"/>
      <c r="S1180" s="15"/>
      <c r="T1180" s="15"/>
      <c r="U1180" s="15"/>
      <c r="V1180" s="15"/>
      <c r="W1180" s="15"/>
      <c r="X1180" s="15"/>
      <c r="Y1180" s="15"/>
      <c r="Z1180" s="15"/>
      <c r="AA1180" s="15"/>
      <c r="AB1180" s="15"/>
      <c r="AC1180" s="15"/>
      <c r="AD1180" s="15"/>
      <c r="AE1180" s="15"/>
      <c r="AF1180" s="15"/>
      <c r="AG1180" s="15"/>
      <c r="AH1180" s="15"/>
      <c r="AI1180" s="15"/>
      <c r="AJ1180" s="15"/>
      <c r="AK1180" s="15"/>
      <c r="AL1180" s="15"/>
      <c r="AM1180" s="15"/>
      <c r="AN1180" s="15"/>
      <c r="AO1180" s="15"/>
      <c r="AP1180" s="15"/>
      <c r="AQ1180" s="15"/>
      <c r="AR1180" s="15"/>
      <c r="AS1180" s="15"/>
      <c r="AT1180" s="15"/>
      <c r="AU1180" s="15"/>
      <c r="AV1180" s="15"/>
      <c r="AW1180" s="15"/>
      <c r="AX1180" s="15"/>
      <c r="AY1180" s="15"/>
      <c r="AZ1180" s="15"/>
      <c r="BA1180" s="15"/>
      <c r="BB1180" s="15"/>
    </row>
    <row r="1181" customFormat="false" ht="15.75" hidden="false" customHeight="true" outlineLevel="0" collapsed="false">
      <c r="A1181" s="83"/>
      <c r="B1181" s="84"/>
      <c r="C1181" s="85"/>
      <c r="D1181" s="86"/>
      <c r="E1181" s="15"/>
      <c r="F1181" s="15"/>
      <c r="G1181" s="15"/>
      <c r="H1181" s="15"/>
      <c r="I1181" s="15"/>
      <c r="J1181" s="15"/>
      <c r="K1181" s="15"/>
      <c r="L1181" s="15"/>
      <c r="M1181" s="15"/>
      <c r="N1181" s="87"/>
      <c r="O1181" s="87"/>
      <c r="P1181" s="87"/>
      <c r="Q1181" s="88"/>
      <c r="R1181" s="15"/>
      <c r="S1181" s="15"/>
      <c r="T1181" s="15"/>
      <c r="U1181" s="15"/>
      <c r="V1181" s="15"/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15"/>
      <c r="AG1181" s="15"/>
      <c r="AH1181" s="15"/>
      <c r="AI1181" s="15"/>
      <c r="AJ1181" s="15"/>
      <c r="AK1181" s="15"/>
      <c r="AL1181" s="15"/>
      <c r="AM1181" s="15"/>
      <c r="AN1181" s="15"/>
      <c r="AO1181" s="15"/>
      <c r="AP1181" s="15"/>
      <c r="AQ1181" s="15"/>
      <c r="AR1181" s="15"/>
      <c r="AS1181" s="15"/>
      <c r="AT1181" s="15"/>
      <c r="AU1181" s="15"/>
      <c r="AV1181" s="15"/>
      <c r="AW1181" s="15"/>
      <c r="AX1181" s="15"/>
      <c r="AY1181" s="15"/>
      <c r="AZ1181" s="15"/>
      <c r="BA1181" s="15"/>
      <c r="BB1181" s="15"/>
    </row>
    <row r="1182" customFormat="false" ht="15.75" hidden="false" customHeight="true" outlineLevel="0" collapsed="false">
      <c r="A1182" s="83"/>
      <c r="B1182" s="84"/>
      <c r="C1182" s="85"/>
      <c r="D1182" s="86"/>
      <c r="E1182" s="15"/>
      <c r="F1182" s="15"/>
      <c r="G1182" s="15"/>
      <c r="H1182" s="15"/>
      <c r="I1182" s="15"/>
      <c r="J1182" s="15"/>
      <c r="K1182" s="15"/>
      <c r="L1182" s="15"/>
      <c r="M1182" s="15"/>
      <c r="N1182" s="87"/>
      <c r="O1182" s="87"/>
      <c r="P1182" s="87"/>
      <c r="Q1182" s="88"/>
      <c r="R1182" s="15"/>
      <c r="S1182" s="15"/>
      <c r="T1182" s="15"/>
      <c r="U1182" s="15"/>
      <c r="V1182" s="15"/>
      <c r="W1182" s="15"/>
      <c r="X1182" s="15"/>
      <c r="Y1182" s="15"/>
      <c r="Z1182" s="15"/>
      <c r="AA1182" s="15"/>
      <c r="AB1182" s="15"/>
      <c r="AC1182" s="15"/>
      <c r="AD1182" s="15"/>
      <c r="AE1182" s="15"/>
      <c r="AF1182" s="15"/>
      <c r="AG1182" s="15"/>
      <c r="AH1182" s="15"/>
      <c r="AI1182" s="15"/>
      <c r="AJ1182" s="15"/>
      <c r="AK1182" s="15"/>
      <c r="AL1182" s="15"/>
      <c r="AM1182" s="15"/>
      <c r="AN1182" s="15"/>
      <c r="AO1182" s="15"/>
      <c r="AP1182" s="15"/>
      <c r="AQ1182" s="15"/>
      <c r="AR1182" s="15"/>
      <c r="AS1182" s="15"/>
      <c r="AT1182" s="15"/>
      <c r="AU1182" s="15"/>
      <c r="AV1182" s="15"/>
      <c r="AW1182" s="15"/>
      <c r="AX1182" s="15"/>
      <c r="AY1182" s="15"/>
      <c r="AZ1182" s="15"/>
      <c r="BA1182" s="15"/>
      <c r="BB1182" s="15"/>
    </row>
    <row r="1183" customFormat="false" ht="15.75" hidden="false" customHeight="true" outlineLevel="0" collapsed="false">
      <c r="A1183" s="83"/>
      <c r="B1183" s="84"/>
      <c r="C1183" s="85"/>
      <c r="D1183" s="86"/>
      <c r="E1183" s="15"/>
      <c r="F1183" s="15"/>
      <c r="G1183" s="15"/>
      <c r="H1183" s="15"/>
      <c r="I1183" s="15"/>
      <c r="J1183" s="15"/>
      <c r="K1183" s="15"/>
      <c r="L1183" s="15"/>
      <c r="M1183" s="15"/>
      <c r="N1183" s="87"/>
      <c r="O1183" s="87"/>
      <c r="P1183" s="87"/>
      <c r="Q1183" s="88"/>
      <c r="R1183" s="15"/>
      <c r="S1183" s="15"/>
      <c r="T1183" s="15"/>
      <c r="U1183" s="15"/>
      <c r="V1183" s="15"/>
      <c r="W1183" s="15"/>
      <c r="X1183" s="15"/>
      <c r="Y1183" s="15"/>
      <c r="Z1183" s="15"/>
      <c r="AA1183" s="15"/>
      <c r="AB1183" s="15"/>
      <c r="AC1183" s="15"/>
      <c r="AD1183" s="15"/>
      <c r="AE1183" s="15"/>
      <c r="AF1183" s="15"/>
      <c r="AG1183" s="15"/>
      <c r="AH1183" s="15"/>
      <c r="AI1183" s="15"/>
      <c r="AJ1183" s="15"/>
      <c r="AK1183" s="15"/>
      <c r="AL1183" s="15"/>
      <c r="AM1183" s="15"/>
      <c r="AN1183" s="15"/>
      <c r="AO1183" s="15"/>
      <c r="AP1183" s="15"/>
      <c r="AQ1183" s="15"/>
      <c r="AR1183" s="15"/>
      <c r="AS1183" s="15"/>
      <c r="AT1183" s="15"/>
      <c r="AU1183" s="15"/>
      <c r="AV1183" s="15"/>
      <c r="AW1183" s="15"/>
      <c r="AX1183" s="15"/>
      <c r="AY1183" s="15"/>
      <c r="AZ1183" s="15"/>
      <c r="BA1183" s="15"/>
      <c r="BB1183" s="15"/>
    </row>
    <row r="1184" customFormat="false" ht="15.75" hidden="false" customHeight="true" outlineLevel="0" collapsed="false">
      <c r="A1184" s="83"/>
      <c r="B1184" s="84"/>
      <c r="C1184" s="85"/>
      <c r="D1184" s="86"/>
      <c r="E1184" s="15"/>
      <c r="F1184" s="15"/>
      <c r="G1184" s="15"/>
      <c r="H1184" s="15"/>
      <c r="I1184" s="15"/>
      <c r="J1184" s="15"/>
      <c r="K1184" s="15"/>
      <c r="L1184" s="15"/>
      <c r="M1184" s="15"/>
      <c r="N1184" s="87"/>
      <c r="O1184" s="87"/>
      <c r="P1184" s="87"/>
      <c r="Q1184" s="88"/>
      <c r="R1184" s="15"/>
      <c r="S1184" s="15"/>
      <c r="T1184" s="15"/>
      <c r="U1184" s="15"/>
      <c r="V1184" s="15"/>
      <c r="W1184" s="15"/>
      <c r="X1184" s="15"/>
      <c r="Y1184" s="15"/>
      <c r="Z1184" s="15"/>
      <c r="AA1184" s="15"/>
      <c r="AB1184" s="15"/>
      <c r="AC1184" s="15"/>
      <c r="AD1184" s="15"/>
      <c r="AE1184" s="15"/>
      <c r="AF1184" s="15"/>
      <c r="AG1184" s="15"/>
      <c r="AH1184" s="15"/>
      <c r="AI1184" s="15"/>
      <c r="AJ1184" s="15"/>
      <c r="AK1184" s="15"/>
      <c r="AL1184" s="15"/>
      <c r="AM1184" s="15"/>
      <c r="AN1184" s="15"/>
      <c r="AO1184" s="15"/>
      <c r="AP1184" s="15"/>
      <c r="AQ1184" s="15"/>
      <c r="AR1184" s="15"/>
      <c r="AS1184" s="15"/>
      <c r="AT1184" s="15"/>
      <c r="AU1184" s="15"/>
      <c r="AV1184" s="15"/>
      <c r="AW1184" s="15"/>
      <c r="AX1184" s="15"/>
      <c r="AY1184" s="15"/>
      <c r="AZ1184" s="15"/>
      <c r="BA1184" s="15"/>
      <c r="BB1184" s="15"/>
    </row>
    <row r="1185" customFormat="false" ht="15.75" hidden="false" customHeight="true" outlineLevel="0" collapsed="false">
      <c r="A1185" s="83"/>
      <c r="B1185" s="84"/>
      <c r="C1185" s="85"/>
      <c r="D1185" s="86"/>
      <c r="E1185" s="15"/>
      <c r="F1185" s="15"/>
      <c r="G1185" s="15"/>
      <c r="H1185" s="15"/>
      <c r="I1185" s="15"/>
      <c r="J1185" s="15"/>
      <c r="K1185" s="15"/>
      <c r="L1185" s="15"/>
      <c r="M1185" s="15"/>
      <c r="N1185" s="87"/>
      <c r="O1185" s="87"/>
      <c r="P1185" s="87"/>
      <c r="Q1185" s="88"/>
      <c r="R1185" s="15"/>
      <c r="S1185" s="15"/>
      <c r="T1185" s="15"/>
      <c r="U1185" s="15"/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15"/>
      <c r="AG1185" s="15"/>
      <c r="AH1185" s="15"/>
      <c r="AI1185" s="15"/>
      <c r="AJ1185" s="15"/>
      <c r="AK1185" s="15"/>
      <c r="AL1185" s="15"/>
      <c r="AM1185" s="15"/>
      <c r="AN1185" s="15"/>
      <c r="AO1185" s="15"/>
      <c r="AP1185" s="15"/>
      <c r="AQ1185" s="15"/>
      <c r="AR1185" s="15"/>
      <c r="AS1185" s="15"/>
      <c r="AT1185" s="15"/>
      <c r="AU1185" s="15"/>
      <c r="AV1185" s="15"/>
      <c r="AW1185" s="15"/>
      <c r="AX1185" s="15"/>
      <c r="AY1185" s="15"/>
      <c r="AZ1185" s="15"/>
      <c r="BA1185" s="15"/>
      <c r="BB1185" s="15"/>
    </row>
    <row r="1186" customFormat="false" ht="15.75" hidden="false" customHeight="true" outlineLevel="0" collapsed="false">
      <c r="A1186" s="83"/>
      <c r="B1186" s="84"/>
      <c r="C1186" s="85"/>
      <c r="D1186" s="86"/>
      <c r="E1186" s="15"/>
      <c r="F1186" s="15"/>
      <c r="G1186" s="15"/>
      <c r="H1186" s="15"/>
      <c r="I1186" s="15"/>
      <c r="J1186" s="15"/>
      <c r="K1186" s="15"/>
      <c r="L1186" s="15"/>
      <c r="M1186" s="15"/>
      <c r="N1186" s="87"/>
      <c r="O1186" s="87"/>
      <c r="P1186" s="87"/>
      <c r="Q1186" s="88"/>
      <c r="R1186" s="15"/>
      <c r="S1186" s="15"/>
      <c r="T1186" s="15"/>
      <c r="U1186" s="15"/>
      <c r="V1186" s="15"/>
      <c r="W1186" s="15"/>
      <c r="X1186" s="15"/>
      <c r="Y1186" s="15"/>
      <c r="Z1186" s="15"/>
      <c r="AA1186" s="15"/>
      <c r="AB1186" s="15"/>
      <c r="AC1186" s="15"/>
      <c r="AD1186" s="15"/>
      <c r="AE1186" s="15"/>
      <c r="AF1186" s="15"/>
      <c r="AG1186" s="15"/>
      <c r="AH1186" s="15"/>
      <c r="AI1186" s="15"/>
      <c r="AJ1186" s="15"/>
      <c r="AK1186" s="15"/>
      <c r="AL1186" s="15"/>
      <c r="AM1186" s="15"/>
      <c r="AN1186" s="15"/>
      <c r="AO1186" s="15"/>
      <c r="AP1186" s="15"/>
      <c r="AQ1186" s="15"/>
      <c r="AR1186" s="15"/>
      <c r="AS1186" s="15"/>
      <c r="AT1186" s="15"/>
      <c r="AU1186" s="15"/>
      <c r="AV1186" s="15"/>
      <c r="AW1186" s="15"/>
      <c r="AX1186" s="15"/>
      <c r="AY1186" s="15"/>
      <c r="AZ1186" s="15"/>
      <c r="BA1186" s="15"/>
      <c r="BB1186" s="15"/>
    </row>
    <row r="1187" customFormat="false" ht="15.75" hidden="false" customHeight="true" outlineLevel="0" collapsed="false">
      <c r="A1187" s="83"/>
      <c r="B1187" s="84"/>
      <c r="C1187" s="85"/>
      <c r="D1187" s="86"/>
      <c r="E1187" s="15"/>
      <c r="F1187" s="15"/>
      <c r="G1187" s="15"/>
      <c r="H1187" s="15"/>
      <c r="I1187" s="15"/>
      <c r="J1187" s="15"/>
      <c r="K1187" s="15"/>
      <c r="L1187" s="15"/>
      <c r="M1187" s="15"/>
      <c r="N1187" s="87"/>
      <c r="O1187" s="87"/>
      <c r="P1187" s="87"/>
      <c r="Q1187" s="88"/>
      <c r="R1187" s="15"/>
      <c r="S1187" s="15"/>
      <c r="T1187" s="15"/>
      <c r="U1187" s="15"/>
      <c r="V1187" s="15"/>
      <c r="W1187" s="15"/>
      <c r="X1187" s="15"/>
      <c r="Y1187" s="15"/>
      <c r="Z1187" s="15"/>
      <c r="AA1187" s="15"/>
      <c r="AB1187" s="15"/>
      <c r="AC1187" s="15"/>
      <c r="AD1187" s="15"/>
      <c r="AE1187" s="15"/>
      <c r="AF1187" s="15"/>
      <c r="AG1187" s="15"/>
      <c r="AH1187" s="15"/>
      <c r="AI1187" s="15"/>
      <c r="AJ1187" s="15"/>
      <c r="AK1187" s="15"/>
      <c r="AL1187" s="15"/>
      <c r="AM1187" s="15"/>
      <c r="AN1187" s="15"/>
      <c r="AO1187" s="15"/>
      <c r="AP1187" s="15"/>
      <c r="AQ1187" s="15"/>
      <c r="AR1187" s="15"/>
      <c r="AS1187" s="15"/>
      <c r="AT1187" s="15"/>
      <c r="AU1187" s="15"/>
      <c r="AV1187" s="15"/>
      <c r="AW1187" s="15"/>
      <c r="AX1187" s="15"/>
      <c r="AY1187" s="15"/>
      <c r="AZ1187" s="15"/>
      <c r="BA1187" s="15"/>
      <c r="BB1187" s="15"/>
    </row>
  </sheetData>
  <mergeCells count="24">
    <mergeCell ref="A1:M1"/>
    <mergeCell ref="A2:M2"/>
    <mergeCell ref="A3:A9"/>
    <mergeCell ref="B3:C9"/>
    <mergeCell ref="D3:G3"/>
    <mergeCell ref="D4:G4"/>
    <mergeCell ref="D5:G5"/>
    <mergeCell ref="L5:M5"/>
    <mergeCell ref="D6:G6"/>
    <mergeCell ref="D7:G7"/>
    <mergeCell ref="D8:G8"/>
    <mergeCell ref="D9:G9"/>
    <mergeCell ref="A10:M10"/>
    <mergeCell ref="A11:A12"/>
    <mergeCell ref="B11:B12"/>
    <mergeCell ref="C11:C12"/>
    <mergeCell ref="D11:D12"/>
    <mergeCell ref="E11:E12"/>
    <mergeCell ref="F11:F12"/>
    <mergeCell ref="G11:I11"/>
    <mergeCell ref="J11:L11"/>
    <mergeCell ref="M11:M12"/>
    <mergeCell ref="A212:M212"/>
    <mergeCell ref="A213:M213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64D79"/>
    <pageSetUpPr fitToPage="true"/>
  </sheetPr>
  <dimension ref="A1:Z9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0" width="6.63"/>
    <col collapsed="false" customWidth="true" hidden="false" outlineLevel="0" max="2" min="2" style="0" width="35.38"/>
    <col collapsed="false" customWidth="true" hidden="false" outlineLevel="0" max="3" min="3" style="0" width="13.5"/>
    <col collapsed="false" customWidth="true" hidden="false" outlineLevel="0" max="4" min="4" style="0" width="9.25"/>
    <col collapsed="false" customWidth="true" hidden="false" outlineLevel="0" max="18" min="5" style="0" width="14.38"/>
    <col collapsed="false" customWidth="true" hidden="false" outlineLevel="0" max="19" min="19" style="0" width="7.75"/>
    <col collapsed="false" customWidth="true" hidden="false" outlineLevel="0" max="26" min="20" style="0" width="14.38"/>
  </cols>
  <sheetData>
    <row r="1" customFormat="false" ht="15" hidden="false" customHeight="false" outlineLevel="0" collapsed="false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1"/>
      <c r="N1" s="91"/>
      <c r="O1" s="91"/>
      <c r="P1" s="91"/>
      <c r="Q1" s="91"/>
      <c r="R1" s="91"/>
      <c r="S1" s="92"/>
      <c r="T1" s="92"/>
      <c r="U1" s="92"/>
      <c r="V1" s="92"/>
      <c r="W1" s="92"/>
      <c r="X1" s="92"/>
      <c r="Y1" s="92"/>
      <c r="Z1" s="92"/>
    </row>
    <row r="2" customFormat="false" ht="15" hidden="false" customHeight="false" outlineLevel="0" collapsed="false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2"/>
      <c r="T2" s="92"/>
      <c r="U2" s="92"/>
      <c r="V2" s="92"/>
      <c r="W2" s="92"/>
      <c r="X2" s="92"/>
      <c r="Y2" s="92"/>
      <c r="Z2" s="92"/>
    </row>
    <row r="3" customFormat="false" ht="15" hidden="false" customHeight="true" outlineLevel="0" collapsed="false">
      <c r="A3" s="93"/>
      <c r="B3" s="94"/>
      <c r="C3" s="94"/>
      <c r="D3" s="7" t="s">
        <v>0</v>
      </c>
      <c r="E3" s="7"/>
      <c r="F3" s="7"/>
      <c r="G3" s="7"/>
      <c r="H3" s="7"/>
      <c r="I3" s="7"/>
      <c r="J3" s="7"/>
      <c r="K3" s="93"/>
      <c r="L3" s="93"/>
      <c r="M3" s="93"/>
      <c r="N3" s="93"/>
      <c r="O3" s="93"/>
      <c r="P3" s="93"/>
      <c r="Q3" s="93"/>
      <c r="R3" s="93"/>
      <c r="S3" s="92"/>
      <c r="T3" s="92"/>
      <c r="U3" s="92"/>
      <c r="V3" s="92"/>
      <c r="W3" s="92"/>
      <c r="X3" s="92"/>
      <c r="Y3" s="92"/>
      <c r="Z3" s="92"/>
    </row>
    <row r="4" customFormat="false" ht="15" hidden="false" customHeight="true" outlineLevel="0" collapsed="false">
      <c r="A4" s="93"/>
      <c r="B4" s="94"/>
      <c r="C4" s="94"/>
      <c r="D4" s="9" t="s">
        <v>1</v>
      </c>
      <c r="E4" s="9"/>
      <c r="F4" s="9"/>
      <c r="G4" s="9"/>
      <c r="H4" s="9"/>
      <c r="I4" s="9"/>
      <c r="J4" s="9"/>
      <c r="K4" s="93"/>
      <c r="L4" s="93"/>
      <c r="M4" s="93"/>
      <c r="N4" s="93"/>
      <c r="O4" s="93"/>
      <c r="P4" s="93"/>
      <c r="Q4" s="93"/>
      <c r="R4" s="93"/>
      <c r="S4" s="92"/>
      <c r="T4" s="92"/>
      <c r="U4" s="92"/>
      <c r="V4" s="92"/>
      <c r="W4" s="92"/>
      <c r="X4" s="92"/>
      <c r="Y4" s="92"/>
      <c r="Z4" s="92"/>
    </row>
    <row r="5" customFormat="false" ht="15" hidden="false" customHeight="true" outlineLevel="0" collapsed="false">
      <c r="A5" s="93"/>
      <c r="B5" s="94"/>
      <c r="C5" s="94"/>
      <c r="D5" s="12" t="s">
        <v>3</v>
      </c>
      <c r="E5" s="12"/>
      <c r="F5" s="12"/>
      <c r="G5" s="12"/>
      <c r="H5" s="12"/>
      <c r="I5" s="12"/>
      <c r="J5" s="12"/>
      <c r="K5" s="93"/>
      <c r="L5" s="93"/>
      <c r="M5" s="93"/>
      <c r="N5" s="93"/>
      <c r="O5" s="93"/>
      <c r="P5" s="93"/>
      <c r="Q5" s="93"/>
      <c r="R5" s="93"/>
      <c r="S5" s="92"/>
      <c r="T5" s="92"/>
      <c r="U5" s="92"/>
      <c r="V5" s="92"/>
      <c r="W5" s="92"/>
      <c r="X5" s="92"/>
      <c r="Y5" s="92"/>
      <c r="Z5" s="92"/>
    </row>
    <row r="6" customFormat="false" ht="15" hidden="false" customHeight="true" outlineLevel="0" collapsed="false">
      <c r="A6" s="93"/>
      <c r="B6" s="94"/>
      <c r="C6" s="94"/>
      <c r="D6" s="14" t="s">
        <v>4</v>
      </c>
      <c r="E6" s="14"/>
      <c r="F6" s="14"/>
      <c r="G6" s="14"/>
      <c r="H6" s="14"/>
      <c r="I6" s="14"/>
      <c r="J6" s="14"/>
      <c r="K6" s="93"/>
      <c r="L6" s="93"/>
      <c r="M6" s="93"/>
      <c r="N6" s="93"/>
      <c r="O6" s="93"/>
      <c r="P6" s="93"/>
      <c r="Q6" s="93"/>
      <c r="R6" s="93"/>
      <c r="S6" s="92"/>
      <c r="T6" s="92"/>
      <c r="U6" s="92"/>
      <c r="V6" s="92"/>
      <c r="W6" s="92"/>
      <c r="X6" s="92"/>
      <c r="Y6" s="92"/>
      <c r="Z6" s="92"/>
    </row>
    <row r="7" customFormat="false" ht="15" hidden="false" customHeight="true" outlineLevel="0" collapsed="false">
      <c r="A7" s="93"/>
      <c r="B7" s="94"/>
      <c r="C7" s="94"/>
      <c r="D7" s="9" t="s">
        <v>6</v>
      </c>
      <c r="E7" s="9"/>
      <c r="F7" s="9"/>
      <c r="G7" s="9"/>
      <c r="H7" s="9"/>
      <c r="I7" s="9"/>
      <c r="J7" s="9"/>
      <c r="K7" s="93"/>
      <c r="L7" s="93"/>
      <c r="M7" s="93"/>
      <c r="N7" s="93"/>
      <c r="O7" s="93"/>
      <c r="P7" s="93"/>
      <c r="Q7" s="93"/>
      <c r="R7" s="93"/>
      <c r="S7" s="92"/>
      <c r="T7" s="92"/>
      <c r="U7" s="92"/>
      <c r="V7" s="92"/>
      <c r="W7" s="92"/>
      <c r="X7" s="92"/>
      <c r="Y7" s="92"/>
      <c r="Z7" s="92"/>
    </row>
    <row r="8" customFormat="false" ht="15" hidden="false" customHeight="true" outlineLevel="0" collapsed="false">
      <c r="A8" s="93"/>
      <c r="B8" s="94"/>
      <c r="C8" s="94"/>
      <c r="D8" s="19" t="s">
        <v>8</v>
      </c>
      <c r="E8" s="19"/>
      <c r="F8" s="19"/>
      <c r="G8" s="19"/>
      <c r="H8" s="19"/>
      <c r="I8" s="19"/>
      <c r="J8" s="19"/>
      <c r="K8" s="93"/>
      <c r="L8" s="93"/>
      <c r="M8" s="93"/>
      <c r="N8" s="93"/>
      <c r="O8" s="93"/>
      <c r="P8" s="93"/>
      <c r="Q8" s="93"/>
      <c r="R8" s="93"/>
      <c r="S8" s="92"/>
      <c r="T8" s="92"/>
      <c r="U8" s="92"/>
      <c r="V8" s="92"/>
      <c r="W8" s="92"/>
      <c r="X8" s="92"/>
      <c r="Y8" s="92"/>
      <c r="Z8" s="92"/>
    </row>
    <row r="9" customFormat="false" ht="15" hidden="false" customHeight="true" outlineLevel="0" collapsed="false">
      <c r="A9" s="93"/>
      <c r="B9" s="94"/>
      <c r="C9" s="94"/>
      <c r="D9" s="24" t="s">
        <v>9</v>
      </c>
      <c r="E9" s="24"/>
      <c r="F9" s="24"/>
      <c r="G9" s="24"/>
      <c r="H9" s="24"/>
      <c r="I9" s="24"/>
      <c r="J9" s="24"/>
      <c r="K9" s="93"/>
      <c r="L9" s="93"/>
      <c r="M9" s="93"/>
      <c r="N9" s="93"/>
      <c r="O9" s="93"/>
      <c r="P9" s="93"/>
      <c r="Q9" s="93"/>
      <c r="R9" s="93"/>
      <c r="S9" s="92"/>
      <c r="T9" s="92"/>
      <c r="U9" s="92"/>
      <c r="V9" s="92"/>
      <c r="W9" s="92"/>
      <c r="X9" s="92"/>
      <c r="Y9" s="92"/>
      <c r="Z9" s="92"/>
    </row>
    <row r="10" customFormat="false" ht="24.75" hidden="false" customHeight="true" outlineLevel="0" collapsed="false">
      <c r="A10" s="93"/>
      <c r="B10" s="95"/>
      <c r="C10" s="92"/>
      <c r="D10" s="24"/>
      <c r="E10" s="24"/>
      <c r="F10" s="24"/>
      <c r="G10" s="24"/>
      <c r="H10" s="24"/>
      <c r="I10" s="24"/>
      <c r="J10" s="24"/>
      <c r="K10" s="93"/>
      <c r="L10" s="93"/>
      <c r="M10" s="93"/>
      <c r="N10" s="93"/>
      <c r="O10" s="93"/>
      <c r="P10" s="93"/>
      <c r="Q10" s="93"/>
      <c r="R10" s="93"/>
      <c r="S10" s="92"/>
      <c r="T10" s="92"/>
      <c r="U10" s="92"/>
      <c r="V10" s="92"/>
      <c r="W10" s="92"/>
      <c r="X10" s="92"/>
      <c r="Y10" s="92"/>
      <c r="Z10" s="92"/>
    </row>
    <row r="11" customFormat="false" ht="15" hidden="false" customHeight="true" outlineLevel="0" collapsed="false">
      <c r="A11" s="96" t="s">
        <v>383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7"/>
      <c r="N11" s="97"/>
      <c r="O11" s="97"/>
      <c r="P11" s="97"/>
      <c r="Q11" s="97"/>
      <c r="R11" s="97"/>
      <c r="S11" s="92"/>
      <c r="T11" s="92"/>
      <c r="U11" s="92"/>
      <c r="V11" s="92"/>
      <c r="W11" s="92"/>
      <c r="X11" s="92"/>
      <c r="Y11" s="92"/>
      <c r="Z11" s="92"/>
    </row>
    <row r="12" customFormat="false" ht="15" hidden="false" customHeight="true" outlineLevel="0" collapsed="false">
      <c r="A12" s="98"/>
      <c r="B12" s="99" t="s">
        <v>384</v>
      </c>
      <c r="C12" s="98"/>
      <c r="D12" s="98"/>
      <c r="E12" s="100" t="s">
        <v>385</v>
      </c>
      <c r="F12" s="100"/>
      <c r="G12" s="100" t="s">
        <v>386</v>
      </c>
      <c r="H12" s="100"/>
      <c r="I12" s="100" t="s">
        <v>387</v>
      </c>
      <c r="J12" s="100"/>
      <c r="K12" s="100" t="s">
        <v>388</v>
      </c>
      <c r="L12" s="100"/>
      <c r="M12" s="100" t="s">
        <v>389</v>
      </c>
      <c r="N12" s="100"/>
      <c r="O12" s="100" t="s">
        <v>390</v>
      </c>
      <c r="P12" s="100"/>
      <c r="Q12" s="100" t="s">
        <v>391</v>
      </c>
      <c r="R12" s="100"/>
      <c r="S12" s="92"/>
      <c r="T12" s="92"/>
      <c r="U12" s="92"/>
      <c r="V12" s="92"/>
      <c r="W12" s="92"/>
      <c r="X12" s="92"/>
      <c r="Y12" s="92"/>
      <c r="Z12" s="92"/>
    </row>
    <row r="13" customFormat="false" ht="15" hidden="false" customHeight="false" outlineLevel="0" collapsed="false">
      <c r="A13" s="98"/>
      <c r="B13" s="98"/>
      <c r="C13" s="101" t="s">
        <v>392</v>
      </c>
      <c r="D13" s="102" t="s">
        <v>393</v>
      </c>
      <c r="E13" s="103" t="s">
        <v>393</v>
      </c>
      <c r="F13" s="102" t="s">
        <v>394</v>
      </c>
      <c r="G13" s="103" t="s">
        <v>393</v>
      </c>
      <c r="H13" s="102" t="s">
        <v>394</v>
      </c>
      <c r="I13" s="103" t="s">
        <v>393</v>
      </c>
      <c r="J13" s="102" t="s">
        <v>394</v>
      </c>
      <c r="K13" s="103" t="s">
        <v>393</v>
      </c>
      <c r="L13" s="102" t="s">
        <v>394</v>
      </c>
      <c r="M13" s="103" t="s">
        <v>393</v>
      </c>
      <c r="N13" s="102" t="s">
        <v>394</v>
      </c>
      <c r="O13" s="103" t="s">
        <v>393</v>
      </c>
      <c r="P13" s="102" t="s">
        <v>394</v>
      </c>
      <c r="Q13" s="103" t="s">
        <v>393</v>
      </c>
      <c r="R13" s="102" t="s">
        <v>394</v>
      </c>
      <c r="S13" s="92"/>
      <c r="T13" s="92"/>
      <c r="U13" s="92"/>
      <c r="V13" s="92"/>
      <c r="W13" s="92"/>
      <c r="X13" s="92"/>
      <c r="Y13" s="92"/>
      <c r="Z13" s="92"/>
    </row>
    <row r="14" customFormat="false" ht="15" hidden="false" customHeight="false" outlineLevel="0" collapsed="false">
      <c r="A14" s="104" t="s">
        <v>23</v>
      </c>
      <c r="B14" s="105" t="str">
        <f aca="false">IFERROR(VLOOKUP(A14,ORÇAMENTO!$A$13:$M$211,2,0),"")</f>
        <v>SALA G-04</v>
      </c>
      <c r="C14" s="106" t="n">
        <f aca="false">IFERROR(VLOOKUP(A14,ORÇAMENTO!$A$13:$M$211,13,0),"")</f>
        <v>0</v>
      </c>
      <c r="D14" s="107" t="e">
        <f aca="false">C14/$C$25</f>
        <v>#DIV/0!</v>
      </c>
      <c r="E14" s="108" t="n">
        <v>1</v>
      </c>
      <c r="F14" s="109" t="n">
        <f aca="false">E14*$C14</f>
        <v>0</v>
      </c>
      <c r="G14" s="110"/>
      <c r="H14" s="109" t="n">
        <f aca="false">G14*$C14</f>
        <v>0</v>
      </c>
      <c r="I14" s="110"/>
      <c r="J14" s="109" t="n">
        <f aca="false">I14*$C14</f>
        <v>0</v>
      </c>
      <c r="K14" s="110"/>
      <c r="L14" s="109" t="n">
        <f aca="false">K14*$C14</f>
        <v>0</v>
      </c>
      <c r="M14" s="110"/>
      <c r="N14" s="109" t="n">
        <f aca="false">M14*$C14</f>
        <v>0</v>
      </c>
      <c r="O14" s="110"/>
      <c r="P14" s="109" t="n">
        <f aca="false">O14*$C14</f>
        <v>0</v>
      </c>
      <c r="Q14" s="110"/>
      <c r="R14" s="109" t="n">
        <f aca="false">Q14*$C14</f>
        <v>0</v>
      </c>
      <c r="S14" s="111" t="n">
        <f aca="false">E14+G14+I14+K14+M14+O14+Q14</f>
        <v>1</v>
      </c>
      <c r="T14" s="92"/>
      <c r="U14" s="92"/>
      <c r="V14" s="92"/>
      <c r="W14" s="92"/>
      <c r="X14" s="92"/>
      <c r="Y14" s="92"/>
      <c r="Z14" s="92"/>
    </row>
    <row r="15" customFormat="false" ht="15" hidden="false" customHeight="false" outlineLevel="0" collapsed="false">
      <c r="A15" s="104" t="s">
        <v>77</v>
      </c>
      <c r="B15" s="105" t="str">
        <f aca="false">IFERROR(VLOOKUP(A15,ORÇAMENTO!$A$13:$M$211,2,0),"")</f>
        <v>SALA G-05</v>
      </c>
      <c r="C15" s="106" t="n">
        <f aca="false">IFERROR(VLOOKUP(A15,ORÇAMENTO!$A$13:$M$211,13,0),"")</f>
        <v>0</v>
      </c>
      <c r="D15" s="107" t="e">
        <f aca="false">C15/$C$25</f>
        <v>#DIV/0!</v>
      </c>
      <c r="E15" s="112" t="n">
        <v>1</v>
      </c>
      <c r="F15" s="109" t="n">
        <f aca="false">E15*C15</f>
        <v>0</v>
      </c>
      <c r="G15" s="113"/>
      <c r="H15" s="109" t="n">
        <f aca="false">G15*$C15</f>
        <v>0</v>
      </c>
      <c r="I15" s="110"/>
      <c r="J15" s="109" t="n">
        <f aca="false">I15*$C15</f>
        <v>0</v>
      </c>
      <c r="K15" s="110"/>
      <c r="L15" s="109" t="n">
        <f aca="false">K15*$C15</f>
        <v>0</v>
      </c>
      <c r="M15" s="110"/>
      <c r="N15" s="109" t="n">
        <f aca="false">M15*$C15</f>
        <v>0</v>
      </c>
      <c r="O15" s="110"/>
      <c r="P15" s="109" t="n">
        <f aca="false">O15*$C15</f>
        <v>0</v>
      </c>
      <c r="Q15" s="110"/>
      <c r="R15" s="109" t="n">
        <f aca="false">Q15*$C15</f>
        <v>0</v>
      </c>
      <c r="S15" s="111" t="n">
        <f aca="false">E15+G15+I15+K15+M15+O15+Q15</f>
        <v>1</v>
      </c>
      <c r="T15" s="92"/>
      <c r="U15" s="92"/>
      <c r="V15" s="92"/>
      <c r="W15" s="92"/>
      <c r="X15" s="92"/>
      <c r="Y15" s="92"/>
      <c r="Z15" s="92"/>
    </row>
    <row r="16" customFormat="false" ht="15" hidden="false" customHeight="false" outlineLevel="0" collapsed="false">
      <c r="A16" s="104" t="s">
        <v>93</v>
      </c>
      <c r="B16" s="105" t="str">
        <f aca="false">IFERROR(VLOOKUP(A16,ORÇAMENTO!$A$13:$M$211,2,0),"")</f>
        <v>SALA G-07</v>
      </c>
      <c r="C16" s="106" t="n">
        <f aca="false">IFERROR(VLOOKUP(A16,ORÇAMENTO!$A$13:$M$211,13,0),"")</f>
        <v>0</v>
      </c>
      <c r="D16" s="107" t="e">
        <f aca="false">C16/$C$25</f>
        <v>#DIV/0!</v>
      </c>
      <c r="E16" s="108"/>
      <c r="F16" s="109" t="n">
        <f aca="false">E16*C16</f>
        <v>0</v>
      </c>
      <c r="G16" s="113" t="n">
        <v>0.45</v>
      </c>
      <c r="H16" s="109" t="n">
        <f aca="false">G16*$C16</f>
        <v>0</v>
      </c>
      <c r="I16" s="110" t="n">
        <v>0.55</v>
      </c>
      <c r="J16" s="109" t="n">
        <f aca="false">I16*$C16</f>
        <v>0</v>
      </c>
      <c r="K16" s="110"/>
      <c r="L16" s="109" t="n">
        <f aca="false">K16*$C16</f>
        <v>0</v>
      </c>
      <c r="M16" s="110"/>
      <c r="N16" s="109" t="n">
        <f aca="false">M16*$C16</f>
        <v>0</v>
      </c>
      <c r="O16" s="110"/>
      <c r="P16" s="109" t="n">
        <f aca="false">O16*$C16</f>
        <v>0</v>
      </c>
      <c r="Q16" s="110"/>
      <c r="R16" s="109" t="n">
        <f aca="false">Q16*$C16</f>
        <v>0</v>
      </c>
      <c r="S16" s="111" t="n">
        <f aca="false">E16+G16+I16+K16+M16+O16+Q16</f>
        <v>1</v>
      </c>
      <c r="T16" s="92"/>
      <c r="U16" s="92"/>
      <c r="V16" s="92"/>
      <c r="W16" s="92"/>
      <c r="X16" s="92"/>
      <c r="Y16" s="92"/>
      <c r="Z16" s="92"/>
    </row>
    <row r="17" customFormat="false" ht="15" hidden="false" customHeight="false" outlineLevel="0" collapsed="false">
      <c r="A17" s="104" t="s">
        <v>151</v>
      </c>
      <c r="B17" s="105" t="str">
        <f aca="false">IFERROR(VLOOKUP(A17,ORÇAMENTO!$A$13:$M$211,2,0),"")</f>
        <v>SALA G-08</v>
      </c>
      <c r="C17" s="106" t="n">
        <f aca="false">IFERROR(VLOOKUP(A17,ORÇAMENTO!$A$13:$M$211,13,0),"")</f>
        <v>0</v>
      </c>
      <c r="D17" s="107" t="e">
        <f aca="false">C17/$C$25</f>
        <v>#DIV/0!</v>
      </c>
      <c r="E17" s="110" t="n">
        <v>1</v>
      </c>
      <c r="F17" s="109" t="n">
        <f aca="false">E17*C17</f>
        <v>0</v>
      </c>
      <c r="G17" s="112"/>
      <c r="H17" s="109" t="n">
        <f aca="false">G17*$C17</f>
        <v>0</v>
      </c>
      <c r="I17" s="110"/>
      <c r="J17" s="109" t="n">
        <f aca="false">I17*$C17</f>
        <v>0</v>
      </c>
      <c r="K17" s="110"/>
      <c r="L17" s="109" t="n">
        <f aca="false">K17*$C17</f>
        <v>0</v>
      </c>
      <c r="M17" s="110"/>
      <c r="N17" s="109" t="n">
        <f aca="false">M17*$C17</f>
        <v>0</v>
      </c>
      <c r="O17" s="110"/>
      <c r="P17" s="109" t="n">
        <f aca="false">O17*$C17</f>
        <v>0</v>
      </c>
      <c r="Q17" s="110"/>
      <c r="R17" s="109" t="n">
        <f aca="false">Q17*$C17</f>
        <v>0</v>
      </c>
      <c r="S17" s="111" t="n">
        <f aca="false">E17+G17+I17+K17+M17+O17+Q17</f>
        <v>1</v>
      </c>
      <c r="T17" s="92"/>
      <c r="U17" s="92"/>
      <c r="V17" s="92"/>
      <c r="W17" s="92"/>
      <c r="X17" s="92"/>
      <c r="Y17" s="92"/>
      <c r="Z17" s="92"/>
    </row>
    <row r="18" customFormat="false" ht="15" hidden="false" customHeight="false" outlineLevel="0" collapsed="false">
      <c r="A18" s="104" t="s">
        <v>166</v>
      </c>
      <c r="B18" s="105" t="str">
        <f aca="false">IFERROR(VLOOKUP(A18,ORÇAMENTO!$A$13:$M$211,2,0),"")</f>
        <v>SALA G-14</v>
      </c>
      <c r="C18" s="106" t="n">
        <f aca="false">IFERROR(VLOOKUP(A18,ORÇAMENTO!$A$13:$M$211,13,0),"")</f>
        <v>0</v>
      </c>
      <c r="D18" s="107" t="e">
        <f aca="false">C18/$C$25</f>
        <v>#DIV/0!</v>
      </c>
      <c r="E18" s="112"/>
      <c r="F18" s="109" t="n">
        <f aca="false">E18*C18</f>
        <v>0</v>
      </c>
      <c r="G18" s="113" t="n">
        <v>1</v>
      </c>
      <c r="H18" s="109" t="n">
        <f aca="false">G18*$C18</f>
        <v>0</v>
      </c>
      <c r="I18" s="110"/>
      <c r="J18" s="109" t="n">
        <f aca="false">I18*$C18</f>
        <v>0</v>
      </c>
      <c r="K18" s="110"/>
      <c r="L18" s="109" t="n">
        <f aca="false">K18*$C18</f>
        <v>0</v>
      </c>
      <c r="M18" s="110"/>
      <c r="N18" s="109" t="n">
        <f aca="false">M18*$C18</f>
        <v>0</v>
      </c>
      <c r="O18" s="110"/>
      <c r="P18" s="109" t="n">
        <f aca="false">O18*$C18</f>
        <v>0</v>
      </c>
      <c r="Q18" s="110"/>
      <c r="R18" s="109" t="n">
        <f aca="false">Q18*$C18</f>
        <v>0</v>
      </c>
      <c r="S18" s="111" t="n">
        <f aca="false">E18+G18+I18+K18+M18+O18+Q18</f>
        <v>1</v>
      </c>
      <c r="T18" s="92"/>
      <c r="U18" s="92"/>
      <c r="V18" s="92"/>
      <c r="W18" s="92"/>
      <c r="X18" s="92"/>
      <c r="Y18" s="92"/>
      <c r="Z18" s="92"/>
    </row>
    <row r="19" customFormat="false" ht="15" hidden="false" customHeight="false" outlineLevel="0" collapsed="false">
      <c r="A19" s="104" t="s">
        <v>188</v>
      </c>
      <c r="B19" s="105" t="str">
        <f aca="false">IFERROR(VLOOKUP(A19,ORÇAMENTO!$A$13:$M$211,2,0),"")</f>
        <v>SALA G-15</v>
      </c>
      <c r="C19" s="106" t="n">
        <f aca="false">IFERROR(VLOOKUP(A19,ORÇAMENTO!$A$13:$M$211,13,0),"")</f>
        <v>0</v>
      </c>
      <c r="D19" s="107" t="e">
        <f aca="false">C19/$C$25</f>
        <v>#DIV/0!</v>
      </c>
      <c r="E19" s="110"/>
      <c r="F19" s="109" t="n">
        <f aca="false">E19*C19</f>
        <v>0</v>
      </c>
      <c r="G19" s="112" t="n">
        <v>1</v>
      </c>
      <c r="H19" s="109" t="n">
        <f aca="false">G19*$C19</f>
        <v>0</v>
      </c>
      <c r="I19" s="110"/>
      <c r="J19" s="109" t="n">
        <f aca="false">I19*$C19</f>
        <v>0</v>
      </c>
      <c r="K19" s="110"/>
      <c r="L19" s="109" t="n">
        <f aca="false">K19*$C19</f>
        <v>0</v>
      </c>
      <c r="M19" s="110"/>
      <c r="N19" s="109" t="n">
        <f aca="false">M19*$C19</f>
        <v>0</v>
      </c>
      <c r="O19" s="110"/>
      <c r="P19" s="109" t="n">
        <f aca="false">O19*$C19</f>
        <v>0</v>
      </c>
      <c r="Q19" s="110"/>
      <c r="R19" s="109" t="n">
        <f aca="false">Q19*$C19</f>
        <v>0</v>
      </c>
      <c r="S19" s="111" t="n">
        <f aca="false">E19+G19+I19+K19+M19+O19+Q19</f>
        <v>1</v>
      </c>
      <c r="T19" s="92"/>
      <c r="U19" s="92"/>
      <c r="V19" s="92"/>
      <c r="W19" s="92"/>
      <c r="X19" s="92"/>
      <c r="Y19" s="92"/>
      <c r="Z19" s="92"/>
    </row>
    <row r="20" customFormat="false" ht="15" hidden="false" customHeight="false" outlineLevel="0" collapsed="false">
      <c r="A20" s="104" t="s">
        <v>196</v>
      </c>
      <c r="B20" s="105" t="str">
        <f aca="false">IFERROR(VLOOKUP(A20,ORÇAMENTO!$A$13:$M$211,2,0),"")</f>
        <v>SALA G-24</v>
      </c>
      <c r="C20" s="106" t="n">
        <f aca="false">IFERROR(VLOOKUP(A20,ORÇAMENTO!$A$13:$M$211,13,0),"")</f>
        <v>0</v>
      </c>
      <c r="D20" s="107" t="e">
        <f aca="false">C20/$C$25</f>
        <v>#DIV/0!</v>
      </c>
      <c r="E20" s="110"/>
      <c r="F20" s="109" t="n">
        <f aca="false">E20*C20</f>
        <v>0</v>
      </c>
      <c r="G20" s="112"/>
      <c r="H20" s="109" t="n">
        <f aca="false">G20*$C20</f>
        <v>0</v>
      </c>
      <c r="I20" s="110"/>
      <c r="J20" s="109" t="n">
        <f aca="false">I20*$C20</f>
        <v>0</v>
      </c>
      <c r="K20" s="110" t="n">
        <v>0.15</v>
      </c>
      <c r="L20" s="109" t="n">
        <f aca="false">K20*$C20</f>
        <v>0</v>
      </c>
      <c r="M20" s="110" t="n">
        <v>0.4</v>
      </c>
      <c r="N20" s="109" t="n">
        <f aca="false">M20*$C20</f>
        <v>0</v>
      </c>
      <c r="O20" s="110" t="n">
        <v>0.25</v>
      </c>
      <c r="P20" s="109" t="n">
        <f aca="false">O20*$C20</f>
        <v>0</v>
      </c>
      <c r="Q20" s="110" t="n">
        <v>0.2</v>
      </c>
      <c r="R20" s="109" t="n">
        <f aca="false">Q20*$C20</f>
        <v>0</v>
      </c>
      <c r="S20" s="111" t="n">
        <f aca="false">E20+G20+I20+K20+M20+O20+Q20</f>
        <v>1</v>
      </c>
      <c r="T20" s="92"/>
      <c r="U20" s="92"/>
      <c r="V20" s="92"/>
      <c r="W20" s="92"/>
      <c r="X20" s="92"/>
      <c r="Y20" s="92"/>
      <c r="Z20" s="92"/>
    </row>
    <row r="21" customFormat="false" ht="15" hidden="false" customHeight="false" outlineLevel="0" collapsed="false">
      <c r="A21" s="104" t="s">
        <v>263</v>
      </c>
      <c r="B21" s="105" t="str">
        <f aca="false">IFERROR(VLOOKUP(A21,ORÇAMENTO!$A$13:$M$211,2,0),"")</f>
        <v>SALA G-25</v>
      </c>
      <c r="C21" s="106" t="n">
        <f aca="false">IFERROR(VLOOKUP(A21,ORÇAMENTO!$A$13:$M$211,13,0),"")</f>
        <v>0</v>
      </c>
      <c r="D21" s="107" t="e">
        <f aca="false">C21/$C$25</f>
        <v>#DIV/0!</v>
      </c>
      <c r="E21" s="110"/>
      <c r="F21" s="109" t="n">
        <f aca="false">E21*C21</f>
        <v>0</v>
      </c>
      <c r="G21" s="112"/>
      <c r="H21" s="109" t="n">
        <f aca="false">G21*$C21</f>
        <v>0</v>
      </c>
      <c r="I21" s="110"/>
      <c r="J21" s="109" t="n">
        <f aca="false">I21*$C21</f>
        <v>0</v>
      </c>
      <c r="K21" s="110" t="n">
        <v>0.34</v>
      </c>
      <c r="L21" s="109" t="n">
        <f aca="false">K21*$C21</f>
        <v>0</v>
      </c>
      <c r="M21" s="110" t="n">
        <v>0.66</v>
      </c>
      <c r="N21" s="109" t="n">
        <f aca="false">M21*$C21</f>
        <v>0</v>
      </c>
      <c r="O21" s="110"/>
      <c r="P21" s="109" t="n">
        <f aca="false">O21*$C21</f>
        <v>0</v>
      </c>
      <c r="Q21" s="110"/>
      <c r="R21" s="109" t="n">
        <f aca="false">Q21*$C21</f>
        <v>0</v>
      </c>
      <c r="S21" s="111" t="n">
        <f aca="false">E21+G21+I21+K21+M21+O21+Q21</f>
        <v>1</v>
      </c>
      <c r="T21" s="92"/>
      <c r="U21" s="92"/>
      <c r="V21" s="92"/>
      <c r="W21" s="92"/>
      <c r="X21" s="92"/>
      <c r="Y21" s="92"/>
      <c r="Z21" s="92"/>
    </row>
    <row r="22" customFormat="false" ht="15.75" hidden="false" customHeight="true" outlineLevel="0" collapsed="false">
      <c r="A22" s="104" t="s">
        <v>275</v>
      </c>
      <c r="B22" s="105" t="str">
        <f aca="false">IFERROR(VLOOKUP(A22,ORÇAMENTO!$A$13:$M$211,2,0),"")</f>
        <v>SALA DOS PROFESSORES E COORDENAÇÃO</v>
      </c>
      <c r="C22" s="106" t="n">
        <f aca="false">IFERROR(VLOOKUP(A22,ORÇAMENTO!$A$13:$M$211,13,0),"")</f>
        <v>0</v>
      </c>
      <c r="D22" s="107" t="e">
        <f aca="false">C22/$C$25</f>
        <v>#DIV/0!</v>
      </c>
      <c r="E22" s="110"/>
      <c r="F22" s="109" t="n">
        <f aca="false">E22*C22</f>
        <v>0</v>
      </c>
      <c r="G22" s="112"/>
      <c r="H22" s="109" t="n">
        <f aca="false">G22*$C22</f>
        <v>0</v>
      </c>
      <c r="I22" s="110"/>
      <c r="J22" s="109" t="n">
        <f aca="false">I22*$C22</f>
        <v>0</v>
      </c>
      <c r="K22" s="110" t="n">
        <v>0.5</v>
      </c>
      <c r="L22" s="109" t="n">
        <f aca="false">K22*$C22</f>
        <v>0</v>
      </c>
      <c r="M22" s="110" t="n">
        <v>0.25</v>
      </c>
      <c r="N22" s="109" t="n">
        <f aca="false">M22*$C22</f>
        <v>0</v>
      </c>
      <c r="O22" s="110" t="n">
        <v>0.15</v>
      </c>
      <c r="P22" s="109" t="n">
        <f aca="false">O22*$C22</f>
        <v>0</v>
      </c>
      <c r="Q22" s="110" t="n">
        <v>0.1</v>
      </c>
      <c r="R22" s="109" t="n">
        <f aca="false">Q22*$C22</f>
        <v>0</v>
      </c>
      <c r="S22" s="111" t="n">
        <f aca="false">E22+G22+I22+K22+M22+O22+Q22</f>
        <v>1</v>
      </c>
      <c r="T22" s="92"/>
      <c r="U22" s="92"/>
      <c r="V22" s="92"/>
      <c r="W22" s="92"/>
      <c r="X22" s="92"/>
      <c r="Y22" s="92"/>
      <c r="Z22" s="92"/>
    </row>
    <row r="23" customFormat="false" ht="15.75" hidden="false" customHeight="true" outlineLevel="0" collapsed="false">
      <c r="A23" s="104" t="s">
        <v>354</v>
      </c>
      <c r="B23" s="105" t="str">
        <f aca="false">IFERROR(VLOOKUP(A23,ORÇAMENTO!$A$13:$M$211,2,0),"")</f>
        <v>ADEQUAÇÕES EXTERNAS</v>
      </c>
      <c r="C23" s="106" t="n">
        <f aca="false">IFERROR(VLOOKUP(A23,ORÇAMENTO!$A$13:$M$211,13,0),"")</f>
        <v>0</v>
      </c>
      <c r="D23" s="107" t="e">
        <f aca="false">C23/$C$25</f>
        <v>#DIV/0!</v>
      </c>
      <c r="E23" s="110"/>
      <c r="F23" s="109" t="n">
        <f aca="false">E23*C23</f>
        <v>0</v>
      </c>
      <c r="G23" s="110" t="n">
        <v>0.25</v>
      </c>
      <c r="H23" s="109" t="n">
        <f aca="false">G23*$C23</f>
        <v>0</v>
      </c>
      <c r="I23" s="108" t="n">
        <v>0.75</v>
      </c>
      <c r="J23" s="109" t="n">
        <f aca="false">I23*$C23</f>
        <v>0</v>
      </c>
      <c r="K23" s="108"/>
      <c r="L23" s="109" t="n">
        <f aca="false">K23*$C23</f>
        <v>0</v>
      </c>
      <c r="M23" s="108"/>
      <c r="N23" s="109" t="n">
        <f aca="false">M23*$C23</f>
        <v>0</v>
      </c>
      <c r="O23" s="108"/>
      <c r="P23" s="109" t="n">
        <f aca="false">O23*$C23</f>
        <v>0</v>
      </c>
      <c r="Q23" s="108"/>
      <c r="R23" s="109" t="n">
        <f aca="false">Q23*$C23</f>
        <v>0</v>
      </c>
      <c r="S23" s="111" t="n">
        <f aca="false">E23+G23+I23+K23+M23+O23+Q23</f>
        <v>1</v>
      </c>
      <c r="T23" s="92"/>
      <c r="U23" s="92"/>
      <c r="V23" s="92"/>
      <c r="W23" s="92"/>
      <c r="X23" s="92"/>
      <c r="Y23" s="92"/>
      <c r="Z23" s="92"/>
    </row>
    <row r="24" customFormat="false" ht="15.75" hidden="false" customHeight="true" outlineLevel="0" collapsed="false">
      <c r="A24" s="104" t="s">
        <v>368</v>
      </c>
      <c r="B24" s="105" t="str">
        <f aca="false">IFERROR(VLOOKUP(A24,ORÇAMENTO!$A$13:$M$211,2,0),"")</f>
        <v>LIMPEZA E FINALIZAÇÃO</v>
      </c>
      <c r="C24" s="106" t="n">
        <f aca="false">IFERROR(VLOOKUP(A24,ORÇAMENTO!$A$13:$M$211,13,0),"")</f>
        <v>0</v>
      </c>
      <c r="D24" s="107" t="e">
        <f aca="false">C24/$C$25</f>
        <v>#DIV/0!</v>
      </c>
      <c r="E24" s="110" t="n">
        <v>0.05</v>
      </c>
      <c r="F24" s="109" t="n">
        <f aca="false">E24*C24</f>
        <v>0</v>
      </c>
      <c r="G24" s="110" t="n">
        <v>0.05</v>
      </c>
      <c r="H24" s="109" t="n">
        <f aca="false">G24*$C24</f>
        <v>0</v>
      </c>
      <c r="I24" s="110" t="n">
        <v>0.05</v>
      </c>
      <c r="J24" s="109" t="n">
        <f aca="false">I24*$C24</f>
        <v>0</v>
      </c>
      <c r="K24" s="110" t="n">
        <v>0.05</v>
      </c>
      <c r="L24" s="109" t="n">
        <f aca="false">K24*$C24</f>
        <v>0</v>
      </c>
      <c r="M24" s="110" t="n">
        <v>0.05</v>
      </c>
      <c r="N24" s="109" t="n">
        <f aca="false">M24*$C24</f>
        <v>0</v>
      </c>
      <c r="O24" s="110" t="n">
        <v>0.05</v>
      </c>
      <c r="P24" s="109" t="n">
        <f aca="false">O24*$C24</f>
        <v>0</v>
      </c>
      <c r="Q24" s="110" t="n">
        <v>0.7</v>
      </c>
      <c r="R24" s="109" t="n">
        <f aca="false">Q24*$C24</f>
        <v>0</v>
      </c>
      <c r="S24" s="111" t="n">
        <f aca="false">E24+G24+I24+K24+M24+O24+Q24</f>
        <v>1</v>
      </c>
      <c r="T24" s="92"/>
      <c r="U24" s="92"/>
      <c r="V24" s="92"/>
      <c r="W24" s="92"/>
      <c r="X24" s="92"/>
      <c r="Y24" s="92"/>
      <c r="Z24" s="92"/>
    </row>
    <row r="25" customFormat="false" ht="15.75" hidden="false" customHeight="true" outlineLevel="0" collapsed="false">
      <c r="A25" s="104"/>
      <c r="B25" s="114" t="s">
        <v>21</v>
      </c>
      <c r="C25" s="106" t="n">
        <f aca="false">SUM(C14:C24)</f>
        <v>0</v>
      </c>
      <c r="D25" s="107" t="e">
        <f aca="false">C25/$C$25</f>
        <v>#DIV/0!</v>
      </c>
      <c r="E25" s="115"/>
      <c r="F25" s="109"/>
      <c r="G25" s="116"/>
      <c r="H25" s="117"/>
      <c r="I25" s="116"/>
      <c r="J25" s="117"/>
      <c r="K25" s="116"/>
      <c r="L25" s="117"/>
      <c r="M25" s="116"/>
      <c r="N25" s="117"/>
      <c r="O25" s="116"/>
      <c r="P25" s="117"/>
      <c r="Q25" s="116"/>
      <c r="R25" s="117"/>
      <c r="S25" s="92"/>
      <c r="T25" s="92"/>
      <c r="U25" s="92"/>
      <c r="V25" s="92"/>
      <c r="W25" s="92"/>
      <c r="X25" s="92"/>
      <c r="Y25" s="92"/>
      <c r="Z25" s="92"/>
    </row>
    <row r="26" customFormat="false" ht="9" hidden="false" customHeight="true" outlineLevel="0" collapsed="false">
      <c r="A26" s="118"/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92"/>
      <c r="T26" s="92"/>
      <c r="U26" s="92"/>
      <c r="V26" s="92"/>
      <c r="W26" s="92"/>
      <c r="X26" s="92"/>
      <c r="Y26" s="92"/>
      <c r="Z26" s="92"/>
    </row>
    <row r="27" customFormat="false" ht="15.75" hidden="false" customHeight="true" outlineLevel="0" collapsed="false">
      <c r="A27" s="120"/>
      <c r="B27" s="121"/>
      <c r="C27" s="122"/>
      <c r="D27" s="123" t="s">
        <v>395</v>
      </c>
      <c r="E27" s="124" t="n">
        <f aca="false">SUM(F14:F25)</f>
        <v>0</v>
      </c>
      <c r="F27" s="124"/>
      <c r="G27" s="124" t="n">
        <f aca="false">SUM(H14:H25)</f>
        <v>0</v>
      </c>
      <c r="H27" s="124"/>
      <c r="I27" s="124" t="n">
        <f aca="false">SUM(J14:J25)</f>
        <v>0</v>
      </c>
      <c r="J27" s="124"/>
      <c r="K27" s="124" t="n">
        <f aca="false">SUM(L14:L25)</f>
        <v>0</v>
      </c>
      <c r="L27" s="124"/>
      <c r="M27" s="124" t="n">
        <f aca="false">SUM(N14:N25)</f>
        <v>0</v>
      </c>
      <c r="N27" s="124"/>
      <c r="O27" s="124" t="n">
        <f aca="false">SUM(P14:P25)</f>
        <v>0</v>
      </c>
      <c r="P27" s="124"/>
      <c r="Q27" s="124" t="n">
        <f aca="false">SUM(R14:R25)</f>
        <v>0</v>
      </c>
      <c r="R27" s="124"/>
      <c r="S27" s="92"/>
      <c r="T27" s="92"/>
      <c r="U27" s="92"/>
      <c r="V27" s="92"/>
      <c r="W27" s="92"/>
      <c r="X27" s="92"/>
      <c r="Y27" s="92"/>
      <c r="Z27" s="92"/>
    </row>
    <row r="28" customFormat="false" ht="15.75" hidden="false" customHeight="true" outlineLevel="0" collapsed="false">
      <c r="A28" s="120"/>
      <c r="B28" s="121"/>
      <c r="C28" s="125"/>
      <c r="D28" s="123" t="s">
        <v>396</v>
      </c>
      <c r="E28" s="126" t="e">
        <f aca="false">SUM(E27/$C$25)</f>
        <v>#DIV/0!</v>
      </c>
      <c r="F28" s="126"/>
      <c r="G28" s="127" t="e">
        <f aca="false">SUM(G27/$C$25)</f>
        <v>#DIV/0!</v>
      </c>
      <c r="H28" s="127"/>
      <c r="I28" s="127" t="e">
        <f aca="false">SUM(I27/$C$25)</f>
        <v>#DIV/0!</v>
      </c>
      <c r="J28" s="127"/>
      <c r="K28" s="127" t="e">
        <f aca="false">SUM(K27/$C$25)</f>
        <v>#DIV/0!</v>
      </c>
      <c r="L28" s="127"/>
      <c r="M28" s="127" t="e">
        <f aca="false">SUM(M27/$C$25)</f>
        <v>#DIV/0!</v>
      </c>
      <c r="N28" s="127"/>
      <c r="O28" s="127" t="e">
        <f aca="false">SUM(O27/$C$25)</f>
        <v>#DIV/0!</v>
      </c>
      <c r="P28" s="127"/>
      <c r="Q28" s="127" t="e">
        <f aca="false">SUM(Q27/$C$25)</f>
        <v>#DIV/0!</v>
      </c>
      <c r="R28" s="127"/>
      <c r="S28" s="92"/>
      <c r="T28" s="92"/>
      <c r="U28" s="92"/>
      <c r="V28" s="92"/>
      <c r="W28" s="92"/>
      <c r="X28" s="92"/>
      <c r="Y28" s="92"/>
      <c r="Z28" s="92"/>
    </row>
    <row r="29" customFormat="false" ht="15.75" hidden="false" customHeight="true" outlineLevel="0" collapsed="false">
      <c r="A29" s="120"/>
      <c r="B29" s="121"/>
      <c r="C29" s="122"/>
      <c r="D29" s="123" t="s">
        <v>397</v>
      </c>
      <c r="E29" s="124" t="n">
        <f aca="false">E27</f>
        <v>0</v>
      </c>
      <c r="F29" s="124"/>
      <c r="G29" s="128" t="n">
        <f aca="false">E29+G27</f>
        <v>0</v>
      </c>
      <c r="H29" s="128"/>
      <c r="I29" s="128" t="n">
        <f aca="false">G29+I27</f>
        <v>0</v>
      </c>
      <c r="J29" s="128"/>
      <c r="K29" s="128" t="n">
        <f aca="false">I29+K27</f>
        <v>0</v>
      </c>
      <c r="L29" s="128"/>
      <c r="M29" s="128" t="n">
        <f aca="false">K29+M27</f>
        <v>0</v>
      </c>
      <c r="N29" s="128"/>
      <c r="O29" s="128" t="n">
        <f aca="false">M29+O27</f>
        <v>0</v>
      </c>
      <c r="P29" s="128"/>
      <c r="Q29" s="128" t="n">
        <f aca="false">O29+Q27</f>
        <v>0</v>
      </c>
      <c r="R29" s="128"/>
      <c r="S29" s="92"/>
      <c r="T29" s="92"/>
      <c r="U29" s="92"/>
      <c r="V29" s="92"/>
      <c r="W29" s="92"/>
      <c r="X29" s="92"/>
      <c r="Y29" s="92"/>
      <c r="Z29" s="92"/>
    </row>
    <row r="30" customFormat="false" ht="15.75" hidden="false" customHeight="true" outlineLevel="0" collapsed="false">
      <c r="A30" s="120"/>
      <c r="B30" s="121"/>
      <c r="C30" s="122"/>
      <c r="D30" s="123" t="s">
        <v>398</v>
      </c>
      <c r="E30" s="126" t="e">
        <f aca="false">E28</f>
        <v>#DIV/0!</v>
      </c>
      <c r="F30" s="126"/>
      <c r="G30" s="127" t="e">
        <f aca="false">E30+G28</f>
        <v>#DIV/0!</v>
      </c>
      <c r="H30" s="127"/>
      <c r="I30" s="127" t="e">
        <f aca="false">G30+I28</f>
        <v>#DIV/0!</v>
      </c>
      <c r="J30" s="127"/>
      <c r="K30" s="127" t="e">
        <f aca="false">I30+K28</f>
        <v>#DIV/0!</v>
      </c>
      <c r="L30" s="127"/>
      <c r="M30" s="127" t="e">
        <f aca="false">K30+M28</f>
        <v>#DIV/0!</v>
      </c>
      <c r="N30" s="127"/>
      <c r="O30" s="127" t="e">
        <f aca="false">M30+O28</f>
        <v>#DIV/0!</v>
      </c>
      <c r="P30" s="127"/>
      <c r="Q30" s="127" t="e">
        <f aca="false">O30+Q28</f>
        <v>#DIV/0!</v>
      </c>
      <c r="R30" s="127"/>
      <c r="S30" s="92"/>
      <c r="T30" s="92"/>
      <c r="U30" s="92"/>
      <c r="V30" s="92"/>
      <c r="W30" s="92"/>
      <c r="X30" s="92"/>
      <c r="Y30" s="92"/>
      <c r="Z30" s="92"/>
    </row>
    <row r="31" customFormat="false" ht="15.75" hidden="false" customHeight="true" outlineLevel="0" collapsed="false">
      <c r="A31" s="129"/>
      <c r="B31" s="129"/>
      <c r="C31" s="129"/>
      <c r="D31" s="129"/>
      <c r="E31" s="129"/>
      <c r="F31" s="129"/>
      <c r="G31" s="129"/>
      <c r="H31" s="129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</row>
    <row r="32" customFormat="false" ht="15.75" hidden="false" customHeight="true" outlineLevel="0" collapsed="false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1"/>
      <c r="N32" s="91"/>
      <c r="O32" s="91"/>
      <c r="P32" s="91"/>
      <c r="Q32" s="91"/>
      <c r="R32" s="91"/>
    </row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>
      <c r="B35" s="89" t="s">
        <v>382</v>
      </c>
    </row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</sheetData>
  <mergeCells count="48">
    <mergeCell ref="A1:L1"/>
    <mergeCell ref="B3:C9"/>
    <mergeCell ref="D3:J3"/>
    <mergeCell ref="D4:J4"/>
    <mergeCell ref="D5:J5"/>
    <mergeCell ref="D6:J6"/>
    <mergeCell ref="D7:J7"/>
    <mergeCell ref="D8:J8"/>
    <mergeCell ref="D9:J10"/>
    <mergeCell ref="A11:L11"/>
    <mergeCell ref="A12:A13"/>
    <mergeCell ref="B12:B13"/>
    <mergeCell ref="E12:F12"/>
    <mergeCell ref="G12:H12"/>
    <mergeCell ref="I12:J12"/>
    <mergeCell ref="K12:L12"/>
    <mergeCell ref="M12:N12"/>
    <mergeCell ref="O12:P12"/>
    <mergeCell ref="Q12:R12"/>
    <mergeCell ref="E27:F27"/>
    <mergeCell ref="G27:H27"/>
    <mergeCell ref="I27:J27"/>
    <mergeCell ref="K27:L27"/>
    <mergeCell ref="M27:N27"/>
    <mergeCell ref="O27:P27"/>
    <mergeCell ref="Q27:R27"/>
    <mergeCell ref="E28:F28"/>
    <mergeCell ref="G28:H28"/>
    <mergeCell ref="I28:J28"/>
    <mergeCell ref="K28:L28"/>
    <mergeCell ref="M28:N28"/>
    <mergeCell ref="O28:P28"/>
    <mergeCell ref="Q28:R28"/>
    <mergeCell ref="E29:F29"/>
    <mergeCell ref="G29:H29"/>
    <mergeCell ref="I29:J29"/>
    <mergeCell ref="K29:L29"/>
    <mergeCell ref="M29:N29"/>
    <mergeCell ref="O29:P29"/>
    <mergeCell ref="Q29:R29"/>
    <mergeCell ref="E30:F30"/>
    <mergeCell ref="G30:H30"/>
    <mergeCell ref="I30:J30"/>
    <mergeCell ref="K30:L30"/>
    <mergeCell ref="M30:N30"/>
    <mergeCell ref="O30:P30"/>
    <mergeCell ref="Q30:R30"/>
    <mergeCell ref="A32:L32"/>
  </mergeCells>
  <conditionalFormatting sqref="S14:S24">
    <cfRule type="cellIs" priority="2" operator="equal" aboveAverage="0" equalAverage="0" bottom="0" percent="0" rank="0" text="" dxfId="3">
      <formula>"100%"</formula>
    </cfRule>
  </conditionalFormatting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tableParts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true"/>
  </sheetPr>
  <dimension ref="A1:AC10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0" width="14.38"/>
    <col collapsed="false" customWidth="true" hidden="false" outlineLevel="0" max="2" min="2" style="0" width="31.75"/>
    <col collapsed="false" customWidth="true" hidden="false" outlineLevel="0" max="29" min="3" style="0" width="14.38"/>
  </cols>
  <sheetData>
    <row r="1" customFormat="false" ht="17.35" hidden="false" customHeight="false" outlineLevel="0" collapsed="false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</row>
    <row r="2" customFormat="false" ht="15" hidden="false" customHeight="true" outlineLevel="0" collapsed="false">
      <c r="A2" s="132"/>
      <c r="B2" s="133"/>
      <c r="C2" s="133"/>
      <c r="D2" s="134" t="s">
        <v>0</v>
      </c>
      <c r="E2" s="134"/>
      <c r="F2" s="134"/>
      <c r="G2" s="134"/>
      <c r="H2" s="135"/>
      <c r="I2" s="136"/>
      <c r="J2" s="136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</row>
    <row r="3" customFormat="false" ht="15" hidden="false" customHeight="true" outlineLevel="0" collapsed="false">
      <c r="A3" s="132"/>
      <c r="B3" s="133"/>
      <c r="C3" s="133"/>
      <c r="D3" s="137" t="s">
        <v>1</v>
      </c>
      <c r="E3" s="137"/>
      <c r="F3" s="137"/>
      <c r="G3" s="137"/>
      <c r="H3" s="138"/>
      <c r="I3" s="136"/>
      <c r="J3" s="136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</row>
    <row r="4" customFormat="false" ht="23.85" hidden="false" customHeight="true" outlineLevel="0" collapsed="false">
      <c r="A4" s="132"/>
      <c r="B4" s="133"/>
      <c r="C4" s="133"/>
      <c r="D4" s="12" t="s">
        <v>3</v>
      </c>
      <c r="E4" s="12"/>
      <c r="F4" s="12"/>
      <c r="G4" s="12"/>
      <c r="H4" s="138"/>
      <c r="I4" s="136"/>
      <c r="J4" s="136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</row>
    <row r="5" customFormat="false" ht="15" hidden="false" customHeight="true" outlineLevel="0" collapsed="false">
      <c r="A5" s="132"/>
      <c r="B5" s="133"/>
      <c r="C5" s="133"/>
      <c r="D5" s="9" t="s">
        <v>6</v>
      </c>
      <c r="E5" s="9"/>
      <c r="F5" s="9"/>
      <c r="G5" s="9"/>
      <c r="H5" s="138"/>
      <c r="I5" s="136"/>
      <c r="J5" s="136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</row>
    <row r="6" customFormat="false" ht="23.85" hidden="false" customHeight="true" outlineLevel="0" collapsed="false">
      <c r="A6" s="132"/>
      <c r="B6" s="133"/>
      <c r="C6" s="133"/>
      <c r="D6" s="19" t="s">
        <v>8</v>
      </c>
      <c r="E6" s="19"/>
      <c r="F6" s="19"/>
      <c r="G6" s="19"/>
      <c r="H6" s="138"/>
      <c r="I6" s="135"/>
      <c r="J6" s="136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</row>
    <row r="7" customFormat="false" ht="15" hidden="false" customHeight="true" outlineLevel="0" collapsed="false">
      <c r="A7" s="132"/>
      <c r="B7" s="133"/>
      <c r="C7" s="133"/>
      <c r="D7" s="139" t="s">
        <v>9</v>
      </c>
      <c r="E7" s="139"/>
      <c r="F7" s="139"/>
      <c r="G7" s="139"/>
      <c r="H7" s="138"/>
      <c r="I7" s="136"/>
      <c r="J7" s="136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</row>
    <row r="8" customFormat="false" ht="15" hidden="false" customHeight="false" outlineLevel="0" collapsed="false">
      <c r="A8" s="132"/>
      <c r="B8" s="133"/>
      <c r="C8" s="133"/>
      <c r="D8" s="139"/>
      <c r="E8" s="139"/>
      <c r="F8" s="139"/>
      <c r="G8" s="139"/>
      <c r="H8" s="136"/>
      <c r="I8" s="136"/>
      <c r="J8" s="136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</row>
    <row r="9" customFormat="false" ht="15" hidden="false" customHeight="false" outlineLevel="0" collapsed="false">
      <c r="A9" s="132"/>
      <c r="B9" s="133"/>
      <c r="C9" s="133"/>
      <c r="D9" s="139"/>
      <c r="E9" s="139"/>
      <c r="F9" s="139"/>
      <c r="G9" s="139"/>
      <c r="H9" s="136"/>
      <c r="I9" s="136"/>
      <c r="J9" s="136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</row>
    <row r="10" customFormat="false" ht="15" hidden="false" customHeight="false" outlineLevel="0" collapsed="false">
      <c r="A10" s="140"/>
      <c r="B10" s="131"/>
      <c r="C10" s="131"/>
      <c r="D10" s="131"/>
      <c r="E10" s="131"/>
      <c r="F10" s="131"/>
      <c r="G10" s="131"/>
      <c r="H10" s="136"/>
      <c r="I10" s="136"/>
      <c r="J10" s="136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</row>
    <row r="11" customFormat="false" ht="17.35" hidden="false" customHeight="false" outlineLevel="0" collapsed="false">
      <c r="A11" s="130" t="s">
        <v>399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</row>
    <row r="12" customFormat="false" ht="15" hidden="false" customHeight="false" outlineLevel="0" collapsed="false">
      <c r="A12" s="141"/>
      <c r="B12" s="142"/>
      <c r="C12" s="143"/>
      <c r="D12" s="136"/>
      <c r="E12" s="136"/>
      <c r="F12" s="136"/>
      <c r="G12" s="136"/>
      <c r="H12" s="136"/>
      <c r="I12" s="136"/>
      <c r="J12" s="136"/>
      <c r="K12" s="136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</row>
    <row r="13" customFormat="false" ht="20.85" hidden="false" customHeight="false" outlineLevel="0" collapsed="false">
      <c r="A13" s="144" t="s">
        <v>400</v>
      </c>
      <c r="B13" s="145" t="s">
        <v>401</v>
      </c>
      <c r="C13" s="146" t="s">
        <v>64</v>
      </c>
      <c r="D13" s="147"/>
      <c r="E13" s="147"/>
      <c r="F13" s="147"/>
      <c r="G13" s="147"/>
      <c r="H13" s="147"/>
      <c r="I13" s="147"/>
      <c r="J13" s="147"/>
      <c r="K13" s="148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</row>
    <row r="14" customFormat="false" ht="15" hidden="false" customHeight="false" outlineLevel="0" collapsed="false">
      <c r="A14" s="150" t="s">
        <v>12</v>
      </c>
      <c r="B14" s="151" t="s">
        <v>10</v>
      </c>
      <c r="C14" s="151" t="s">
        <v>14</v>
      </c>
      <c r="D14" s="151" t="s">
        <v>402</v>
      </c>
      <c r="E14" s="151" t="s">
        <v>403</v>
      </c>
      <c r="F14" s="151" t="s">
        <v>20</v>
      </c>
      <c r="G14" s="151" t="s">
        <v>404</v>
      </c>
      <c r="H14" s="152"/>
      <c r="I14" s="152"/>
      <c r="J14" s="152" t="s">
        <v>405</v>
      </c>
      <c r="K14" s="148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</row>
    <row r="15" customFormat="false" ht="20.85" hidden="false" customHeight="false" outlineLevel="0" collapsed="false">
      <c r="A15" s="153" t="s">
        <v>406</v>
      </c>
      <c r="B15" s="154" t="s">
        <v>407</v>
      </c>
      <c r="C15" s="155" t="s">
        <v>408</v>
      </c>
      <c r="D15" s="156" t="n">
        <v>0.15</v>
      </c>
      <c r="E15" s="157"/>
      <c r="F15" s="157"/>
      <c r="G15" s="157"/>
      <c r="H15" s="158" t="n">
        <f aca="false">E15*D15</f>
        <v>0</v>
      </c>
      <c r="I15" s="158" t="n">
        <f aca="false">F15*D15</f>
        <v>0</v>
      </c>
      <c r="J15" s="158" t="n">
        <f aca="false">G15*D15</f>
        <v>0</v>
      </c>
      <c r="K15" s="148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</row>
    <row r="16" customFormat="false" ht="20.85" hidden="false" customHeight="false" outlineLevel="0" collapsed="false">
      <c r="A16" s="153" t="s">
        <v>409</v>
      </c>
      <c r="B16" s="154" t="s">
        <v>410</v>
      </c>
      <c r="C16" s="155" t="s">
        <v>408</v>
      </c>
      <c r="D16" s="156" t="n">
        <v>0.1</v>
      </c>
      <c r="E16" s="157"/>
      <c r="F16" s="157"/>
      <c r="G16" s="157"/>
      <c r="H16" s="158" t="n">
        <f aca="false">E16*D16</f>
        <v>0</v>
      </c>
      <c r="I16" s="158" t="n">
        <f aca="false">F16*D16</f>
        <v>0</v>
      </c>
      <c r="J16" s="158" t="n">
        <f aca="false">G16*D16</f>
        <v>0</v>
      </c>
      <c r="K16" s="148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149"/>
      <c r="AC16" s="149"/>
    </row>
    <row r="17" customFormat="false" ht="15" hidden="false" customHeight="false" outlineLevel="0" collapsed="false">
      <c r="A17" s="159"/>
      <c r="B17" s="148"/>
      <c r="C17" s="148"/>
      <c r="D17" s="148"/>
      <c r="E17" s="148"/>
      <c r="F17" s="160"/>
      <c r="G17" s="161" t="s">
        <v>411</v>
      </c>
      <c r="H17" s="162" t="n">
        <f aca="false">SUM(H15:H16)</f>
        <v>0</v>
      </c>
      <c r="I17" s="162" t="n">
        <f aca="false">SUM(I15:I16)</f>
        <v>0</v>
      </c>
      <c r="J17" s="162" t="n">
        <f aca="false">SUM(J15:J16)</f>
        <v>0</v>
      </c>
      <c r="K17" s="148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</row>
    <row r="18" customFormat="false" ht="15" hidden="false" customHeight="false" outlineLevel="0" collapsed="false">
      <c r="A18" s="163"/>
      <c r="B18" s="164"/>
      <c r="C18" s="164"/>
      <c r="D18" s="164"/>
      <c r="E18" s="164"/>
      <c r="F18" s="164"/>
      <c r="G18" s="164"/>
      <c r="H18" s="164"/>
      <c r="I18" s="164"/>
      <c r="J18" s="164"/>
      <c r="K18" s="164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9"/>
      <c r="AB18" s="149"/>
      <c r="AC18" s="149"/>
    </row>
    <row r="19" customFormat="false" ht="20.85" hidden="false" customHeight="false" outlineLevel="0" collapsed="false">
      <c r="A19" s="144" t="s">
        <v>412</v>
      </c>
      <c r="B19" s="145" t="s">
        <v>413</v>
      </c>
      <c r="C19" s="146" t="s">
        <v>64</v>
      </c>
      <c r="D19" s="147"/>
      <c r="E19" s="147"/>
      <c r="F19" s="147"/>
      <c r="G19" s="147"/>
      <c r="H19" s="147"/>
      <c r="I19" s="147"/>
      <c r="J19" s="147"/>
      <c r="K19" s="148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  <c r="AC19" s="149"/>
    </row>
    <row r="20" customFormat="false" ht="15" hidden="false" customHeight="false" outlineLevel="0" collapsed="false">
      <c r="A20" s="150" t="s">
        <v>12</v>
      </c>
      <c r="B20" s="151" t="s">
        <v>10</v>
      </c>
      <c r="C20" s="151" t="s">
        <v>14</v>
      </c>
      <c r="D20" s="151" t="s">
        <v>402</v>
      </c>
      <c r="E20" s="151" t="s">
        <v>403</v>
      </c>
      <c r="F20" s="151" t="s">
        <v>20</v>
      </c>
      <c r="G20" s="151" t="s">
        <v>404</v>
      </c>
      <c r="H20" s="152"/>
      <c r="I20" s="152"/>
      <c r="J20" s="152" t="s">
        <v>405</v>
      </c>
      <c r="K20" s="148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49"/>
    </row>
    <row r="21" customFormat="false" ht="20.85" hidden="false" customHeight="false" outlineLevel="0" collapsed="false">
      <c r="A21" s="153" t="s">
        <v>406</v>
      </c>
      <c r="B21" s="154" t="s">
        <v>407</v>
      </c>
      <c r="C21" s="155" t="s">
        <v>408</v>
      </c>
      <c r="D21" s="156" t="n">
        <v>0.12</v>
      </c>
      <c r="E21" s="157"/>
      <c r="F21" s="157"/>
      <c r="G21" s="157"/>
      <c r="H21" s="158" t="n">
        <f aca="false">E21*D21</f>
        <v>0</v>
      </c>
      <c r="I21" s="158" t="n">
        <f aca="false">F21*D21</f>
        <v>0</v>
      </c>
      <c r="J21" s="158" t="n">
        <f aca="false">G21*D21</f>
        <v>0</v>
      </c>
      <c r="K21" s="148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</row>
    <row r="22" customFormat="false" ht="20.85" hidden="false" customHeight="false" outlineLevel="0" collapsed="false">
      <c r="A22" s="153" t="s">
        <v>414</v>
      </c>
      <c r="B22" s="154" t="s">
        <v>415</v>
      </c>
      <c r="C22" s="155" t="s">
        <v>408</v>
      </c>
      <c r="D22" s="156" t="n">
        <v>0.03</v>
      </c>
      <c r="E22" s="157"/>
      <c r="F22" s="157"/>
      <c r="G22" s="157"/>
      <c r="H22" s="158" t="n">
        <f aca="false">E22*D22</f>
        <v>0</v>
      </c>
      <c r="I22" s="158" t="n">
        <f aca="false">F22*D22</f>
        <v>0</v>
      </c>
      <c r="J22" s="158" t="n">
        <f aca="false">G22*D22</f>
        <v>0</v>
      </c>
      <c r="K22" s="148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</row>
    <row r="23" customFormat="false" ht="20.85" hidden="false" customHeight="false" outlineLevel="0" collapsed="false">
      <c r="A23" s="153" t="s">
        <v>416</v>
      </c>
      <c r="B23" s="154" t="s">
        <v>417</v>
      </c>
      <c r="C23" s="155" t="s">
        <v>14</v>
      </c>
      <c r="D23" s="156" t="n">
        <v>0.0802</v>
      </c>
      <c r="E23" s="157"/>
      <c r="F23" s="157"/>
      <c r="G23" s="157"/>
      <c r="H23" s="158" t="n">
        <f aca="false">E23*D23</f>
        <v>0</v>
      </c>
      <c r="I23" s="158" t="n">
        <f aca="false">F23*D23</f>
        <v>0</v>
      </c>
      <c r="J23" s="158" t="n">
        <f aca="false">G23*D23</f>
        <v>0</v>
      </c>
      <c r="K23" s="148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</row>
    <row r="24" customFormat="false" ht="15" hidden="false" customHeight="false" outlineLevel="0" collapsed="false">
      <c r="A24" s="159"/>
      <c r="B24" s="148"/>
      <c r="C24" s="148"/>
      <c r="D24" s="148"/>
      <c r="E24" s="148"/>
      <c r="F24" s="160"/>
      <c r="G24" s="161" t="s">
        <v>411</v>
      </c>
      <c r="H24" s="162" t="n">
        <f aca="false">SUM(H21:H23)</f>
        <v>0</v>
      </c>
      <c r="I24" s="162" t="n">
        <f aca="false">SUM(I21:I23)</f>
        <v>0</v>
      </c>
      <c r="J24" s="162" t="n">
        <f aca="false">SUM(J21:J23)</f>
        <v>0</v>
      </c>
      <c r="K24" s="148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</row>
    <row r="25" customFormat="false" ht="15" hidden="false" customHeight="false" outlineLevel="0" collapsed="false">
      <c r="A25" s="165"/>
      <c r="B25" s="149"/>
      <c r="C25" s="149"/>
      <c r="D25" s="149"/>
      <c r="E25" s="149"/>
      <c r="F25" s="149"/>
      <c r="G25" s="149"/>
      <c r="H25" s="149"/>
      <c r="I25" s="149"/>
      <c r="J25" s="149"/>
    </row>
    <row r="26" customFormat="false" ht="30.55" hidden="false" customHeight="false" outlineLevel="0" collapsed="false">
      <c r="A26" s="144" t="s">
        <v>418</v>
      </c>
      <c r="B26" s="145" t="s">
        <v>419</v>
      </c>
      <c r="C26" s="146" t="s">
        <v>38</v>
      </c>
      <c r="D26" s="147"/>
      <c r="E26" s="147"/>
      <c r="F26" s="147"/>
      <c r="G26" s="147"/>
      <c r="H26" s="147"/>
      <c r="I26" s="147"/>
      <c r="J26" s="147"/>
      <c r="K26" s="148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  <c r="Z26" s="149"/>
      <c r="AA26" s="149"/>
      <c r="AB26" s="149"/>
      <c r="AC26" s="149"/>
    </row>
    <row r="27" customFormat="false" ht="15" hidden="false" customHeight="false" outlineLevel="0" collapsed="false">
      <c r="A27" s="150" t="s">
        <v>12</v>
      </c>
      <c r="B27" s="151" t="s">
        <v>10</v>
      </c>
      <c r="C27" s="151" t="s">
        <v>14</v>
      </c>
      <c r="D27" s="151" t="s">
        <v>402</v>
      </c>
      <c r="E27" s="151" t="s">
        <v>403</v>
      </c>
      <c r="F27" s="151" t="s">
        <v>20</v>
      </c>
      <c r="G27" s="151" t="s">
        <v>404</v>
      </c>
      <c r="H27" s="152"/>
      <c r="I27" s="152"/>
      <c r="J27" s="152" t="s">
        <v>405</v>
      </c>
      <c r="K27" s="148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</row>
    <row r="28" customFormat="false" ht="15" hidden="false" customHeight="false" outlineLevel="0" collapsed="false">
      <c r="A28" s="153" t="s">
        <v>420</v>
      </c>
      <c r="B28" s="154" t="s">
        <v>421</v>
      </c>
      <c r="C28" s="155" t="s">
        <v>38</v>
      </c>
      <c r="D28" s="156" t="n">
        <f aca="false">(1.5+0.3*2)/1.5</f>
        <v>1.4</v>
      </c>
      <c r="E28" s="157"/>
      <c r="F28" s="157"/>
      <c r="G28" s="157"/>
      <c r="H28" s="158" t="n">
        <f aca="false">E28*D28</f>
        <v>0</v>
      </c>
      <c r="I28" s="158" t="n">
        <f aca="false">F28*D28</f>
        <v>0</v>
      </c>
      <c r="J28" s="158" t="n">
        <f aca="false">G28*D28</f>
        <v>0</v>
      </c>
      <c r="K28" s="148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</row>
    <row r="29" customFormat="false" ht="49.95" hidden="false" customHeight="false" outlineLevel="0" collapsed="false">
      <c r="A29" s="153" t="s">
        <v>182</v>
      </c>
      <c r="B29" s="154" t="s">
        <v>183</v>
      </c>
      <c r="C29" s="155" t="s">
        <v>38</v>
      </c>
      <c r="D29" s="156" t="n">
        <v>3</v>
      </c>
      <c r="E29" s="157"/>
      <c r="F29" s="157"/>
      <c r="G29" s="157"/>
      <c r="H29" s="158" t="n">
        <f aca="false">E29*D29</f>
        <v>0</v>
      </c>
      <c r="I29" s="158" t="n">
        <f aca="false">F29*D29</f>
        <v>0</v>
      </c>
      <c r="J29" s="158" t="n">
        <f aca="false">G29*D29</f>
        <v>0</v>
      </c>
      <c r="K29" s="148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</row>
    <row r="30" customFormat="false" ht="40.25" hidden="false" customHeight="false" outlineLevel="0" collapsed="false">
      <c r="A30" s="153" t="s">
        <v>145</v>
      </c>
      <c r="B30" s="154" t="s">
        <v>422</v>
      </c>
      <c r="C30" s="155" t="s">
        <v>38</v>
      </c>
      <c r="D30" s="156" t="n">
        <v>4</v>
      </c>
      <c r="E30" s="157"/>
      <c r="F30" s="157"/>
      <c r="G30" s="157"/>
      <c r="H30" s="158" t="n">
        <f aca="false">E30*D30</f>
        <v>0</v>
      </c>
      <c r="I30" s="158" t="n">
        <f aca="false">F30*D30</f>
        <v>0</v>
      </c>
      <c r="J30" s="158" t="n">
        <f aca="false">G30*D30</f>
        <v>0</v>
      </c>
      <c r="K30" s="148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</row>
    <row r="31" customFormat="false" ht="59.7" hidden="false" customHeight="false" outlineLevel="0" collapsed="false">
      <c r="A31" s="153" t="s">
        <v>423</v>
      </c>
      <c r="B31" s="154" t="s">
        <v>424</v>
      </c>
      <c r="C31" s="155" t="s">
        <v>14</v>
      </c>
      <c r="D31" s="156" t="n">
        <v>1</v>
      </c>
      <c r="E31" s="157"/>
      <c r="F31" s="157"/>
      <c r="G31" s="157"/>
      <c r="H31" s="158" t="n">
        <f aca="false">E31*D31</f>
        <v>0</v>
      </c>
      <c r="I31" s="158" t="n">
        <f aca="false">F31*D31</f>
        <v>0</v>
      </c>
      <c r="J31" s="158" t="n">
        <f aca="false">G31*D31</f>
        <v>0</v>
      </c>
      <c r="K31" s="148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49"/>
      <c r="AC31" s="149"/>
    </row>
    <row r="32" customFormat="false" ht="20.85" hidden="false" customHeight="false" outlineLevel="0" collapsed="false">
      <c r="A32" s="153" t="s">
        <v>425</v>
      </c>
      <c r="B32" s="154" t="s">
        <v>426</v>
      </c>
      <c r="C32" s="155" t="s">
        <v>14</v>
      </c>
      <c r="D32" s="156" t="n">
        <v>2</v>
      </c>
      <c r="E32" s="157"/>
      <c r="F32" s="157"/>
      <c r="G32" s="157"/>
      <c r="H32" s="158" t="n">
        <f aca="false">E32*D32</f>
        <v>0</v>
      </c>
      <c r="I32" s="158" t="n">
        <f aca="false">F32*D32</f>
        <v>0</v>
      </c>
      <c r="J32" s="158" t="n">
        <f aca="false">G32*D32</f>
        <v>0</v>
      </c>
      <c r="K32" s="148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</row>
    <row r="33" customFormat="false" ht="20.85" hidden="false" customHeight="false" outlineLevel="0" collapsed="false">
      <c r="A33" s="153" t="s">
        <v>186</v>
      </c>
      <c r="B33" s="154" t="s">
        <v>187</v>
      </c>
      <c r="C33" s="155" t="s">
        <v>14</v>
      </c>
      <c r="D33" s="156" t="n">
        <v>1</v>
      </c>
      <c r="E33" s="157"/>
      <c r="F33" s="157"/>
      <c r="G33" s="157"/>
      <c r="H33" s="158" t="n">
        <f aca="false">E33*D33</f>
        <v>0</v>
      </c>
      <c r="I33" s="158" t="n">
        <f aca="false">F33*D33</f>
        <v>0</v>
      </c>
      <c r="J33" s="158" t="n">
        <f aca="false">G33*D33</f>
        <v>0</v>
      </c>
      <c r="K33" s="148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</row>
    <row r="34" customFormat="false" ht="40.25" hidden="false" customHeight="false" outlineLevel="0" collapsed="false">
      <c r="A34" s="153" t="s">
        <v>427</v>
      </c>
      <c r="B34" s="154" t="s">
        <v>428</v>
      </c>
      <c r="C34" s="155" t="s">
        <v>14</v>
      </c>
      <c r="D34" s="156" t="n">
        <f aca="false">4/1.5</f>
        <v>2.666666667</v>
      </c>
      <c r="E34" s="157"/>
      <c r="F34" s="157"/>
      <c r="G34" s="157"/>
      <c r="H34" s="158" t="n">
        <f aca="false">E34*D34</f>
        <v>0</v>
      </c>
      <c r="I34" s="158" t="n">
        <f aca="false">F34*D34</f>
        <v>0</v>
      </c>
      <c r="J34" s="158" t="n">
        <f aca="false">G34*D34</f>
        <v>0</v>
      </c>
      <c r="K34" s="148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49"/>
    </row>
    <row r="35" customFormat="false" ht="20.85" hidden="false" customHeight="false" outlineLevel="0" collapsed="false">
      <c r="A35" s="153" t="s">
        <v>406</v>
      </c>
      <c r="B35" s="154" t="s">
        <v>429</v>
      </c>
      <c r="C35" s="155" t="s">
        <v>408</v>
      </c>
      <c r="D35" s="156" t="n">
        <v>0.3</v>
      </c>
      <c r="E35" s="157"/>
      <c r="F35" s="157"/>
      <c r="G35" s="157"/>
      <c r="H35" s="158" t="n">
        <f aca="false">E35*D35</f>
        <v>0</v>
      </c>
      <c r="I35" s="158" t="n">
        <f aca="false">F35*D35</f>
        <v>0</v>
      </c>
      <c r="J35" s="158" t="n">
        <f aca="false">G35*D35</f>
        <v>0</v>
      </c>
      <c r="K35" s="148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/>
    </row>
    <row r="36" customFormat="false" ht="20.85" hidden="false" customHeight="false" outlineLevel="0" collapsed="false">
      <c r="A36" s="153" t="s">
        <v>430</v>
      </c>
      <c r="B36" s="154" t="s">
        <v>431</v>
      </c>
      <c r="C36" s="155" t="s">
        <v>408</v>
      </c>
      <c r="D36" s="156" t="n">
        <v>0.1</v>
      </c>
      <c r="E36" s="157"/>
      <c r="F36" s="157"/>
      <c r="G36" s="157"/>
      <c r="H36" s="158" t="n">
        <f aca="false">E36*D36</f>
        <v>0</v>
      </c>
      <c r="I36" s="158" t="n">
        <f aca="false">F36*D36</f>
        <v>0</v>
      </c>
      <c r="J36" s="158" t="n">
        <f aca="false">G36*D36</f>
        <v>0</v>
      </c>
      <c r="K36" s="148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</row>
    <row r="37" customFormat="false" ht="20.85" hidden="false" customHeight="false" outlineLevel="0" collapsed="false">
      <c r="A37" s="153" t="s">
        <v>406</v>
      </c>
      <c r="B37" s="154" t="s">
        <v>407</v>
      </c>
      <c r="C37" s="155" t="s">
        <v>408</v>
      </c>
      <c r="D37" s="156" t="n">
        <v>0.3</v>
      </c>
      <c r="E37" s="157"/>
      <c r="F37" s="157"/>
      <c r="G37" s="157"/>
      <c r="H37" s="158" t="n">
        <f aca="false">E37*D37</f>
        <v>0</v>
      </c>
      <c r="I37" s="158" t="n">
        <f aca="false">F37*D37</f>
        <v>0</v>
      </c>
      <c r="J37" s="158" t="n">
        <f aca="false">G37*D37</f>
        <v>0</v>
      </c>
      <c r="K37" s="148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/>
    </row>
    <row r="38" customFormat="false" ht="15" hidden="false" customHeight="false" outlineLevel="0" collapsed="false">
      <c r="A38" s="159"/>
      <c r="B38" s="148"/>
      <c r="C38" s="148"/>
      <c r="D38" s="148"/>
      <c r="E38" s="148"/>
      <c r="F38" s="160"/>
      <c r="G38" s="161" t="s">
        <v>411</v>
      </c>
      <c r="H38" s="162" t="n">
        <f aca="false">SUM(H28:H37)</f>
        <v>0</v>
      </c>
      <c r="I38" s="162" t="n">
        <f aca="false">SUM(I28:I37)</f>
        <v>0</v>
      </c>
      <c r="J38" s="162" t="n">
        <f aca="false">SUM(J28:J37)</f>
        <v>0</v>
      </c>
      <c r="K38" s="148"/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  <c r="Z38" s="149"/>
      <c r="AA38" s="149"/>
      <c r="AB38" s="149"/>
      <c r="AC38" s="149"/>
    </row>
    <row r="39" customFormat="false" ht="15" hidden="false" customHeight="false" outlineLevel="0" collapsed="false">
      <c r="A39" s="159"/>
      <c r="B39" s="148"/>
      <c r="C39" s="148"/>
      <c r="D39" s="148"/>
      <c r="E39" s="148"/>
      <c r="F39" s="148"/>
      <c r="G39" s="166"/>
      <c r="H39" s="167"/>
      <c r="I39" s="167"/>
      <c r="J39" s="167"/>
      <c r="K39" s="148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  <c r="Z39" s="149"/>
      <c r="AA39" s="149"/>
      <c r="AB39" s="149"/>
      <c r="AC39" s="149"/>
    </row>
    <row r="40" customFormat="false" ht="30.55" hidden="false" customHeight="false" outlineLevel="0" collapsed="false">
      <c r="A40" s="144" t="s">
        <v>432</v>
      </c>
      <c r="B40" s="145" t="s">
        <v>433</v>
      </c>
      <c r="C40" s="146" t="s">
        <v>14</v>
      </c>
      <c r="D40" s="147"/>
      <c r="E40" s="147"/>
      <c r="F40" s="147"/>
      <c r="G40" s="147"/>
      <c r="H40" s="147"/>
      <c r="I40" s="147"/>
      <c r="J40" s="147"/>
      <c r="K40" s="148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  <c r="Z40" s="149"/>
      <c r="AA40" s="149"/>
      <c r="AB40" s="149"/>
      <c r="AC40" s="149"/>
    </row>
    <row r="41" customFormat="false" ht="15" hidden="false" customHeight="false" outlineLevel="0" collapsed="false">
      <c r="A41" s="150" t="s">
        <v>12</v>
      </c>
      <c r="B41" s="151" t="s">
        <v>10</v>
      </c>
      <c r="C41" s="151" t="s">
        <v>14</v>
      </c>
      <c r="D41" s="151" t="s">
        <v>402</v>
      </c>
      <c r="E41" s="151" t="s">
        <v>403</v>
      </c>
      <c r="F41" s="151" t="s">
        <v>20</v>
      </c>
      <c r="G41" s="151" t="s">
        <v>404</v>
      </c>
      <c r="H41" s="152"/>
      <c r="I41" s="152"/>
      <c r="J41" s="152" t="s">
        <v>405</v>
      </c>
      <c r="K41" s="148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  <c r="Z41" s="149"/>
      <c r="AA41" s="149"/>
      <c r="AB41" s="149"/>
      <c r="AC41" s="149"/>
    </row>
    <row r="42" customFormat="false" ht="20.85" hidden="false" customHeight="false" outlineLevel="0" collapsed="false">
      <c r="A42" s="153" t="s">
        <v>406</v>
      </c>
      <c r="B42" s="154" t="s">
        <v>407</v>
      </c>
      <c r="C42" s="155" t="s">
        <v>408</v>
      </c>
      <c r="D42" s="156" t="n">
        <v>0.5</v>
      </c>
      <c r="E42" s="157"/>
      <c r="F42" s="157"/>
      <c r="G42" s="157"/>
      <c r="H42" s="158" t="n">
        <f aca="false">E42*D42</f>
        <v>0</v>
      </c>
      <c r="I42" s="158" t="n">
        <f aca="false">F42*D42</f>
        <v>0</v>
      </c>
      <c r="J42" s="158" t="n">
        <f aca="false">G42*D42</f>
        <v>0</v>
      </c>
      <c r="K42" s="148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  <c r="Z42" s="149"/>
      <c r="AA42" s="149"/>
      <c r="AB42" s="149"/>
      <c r="AC42" s="149"/>
    </row>
    <row r="43" customFormat="false" ht="20.85" hidden="false" customHeight="false" outlineLevel="0" collapsed="false">
      <c r="A43" s="153" t="s">
        <v>430</v>
      </c>
      <c r="B43" s="154" t="s">
        <v>431</v>
      </c>
      <c r="C43" s="155" t="s">
        <v>408</v>
      </c>
      <c r="D43" s="156" t="n">
        <v>0.65</v>
      </c>
      <c r="E43" s="157"/>
      <c r="F43" s="157"/>
      <c r="G43" s="157"/>
      <c r="H43" s="158" t="n">
        <f aca="false">E43*D43</f>
        <v>0</v>
      </c>
      <c r="I43" s="158" t="n">
        <f aca="false">F43*D43</f>
        <v>0</v>
      </c>
      <c r="J43" s="158" t="n">
        <f aca="false">G43*D43</f>
        <v>0</v>
      </c>
      <c r="K43" s="148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</row>
    <row r="44" customFormat="false" ht="15" hidden="false" customHeight="false" outlineLevel="0" collapsed="false">
      <c r="A44" s="159"/>
      <c r="B44" s="148"/>
      <c r="C44" s="148"/>
      <c r="D44" s="148"/>
      <c r="E44" s="148"/>
      <c r="F44" s="160"/>
      <c r="G44" s="161" t="s">
        <v>411</v>
      </c>
      <c r="H44" s="162" t="n">
        <f aca="false">SUM(H42:H43)</f>
        <v>0</v>
      </c>
      <c r="I44" s="162" t="n">
        <f aca="false">SUM(I42:I43)</f>
        <v>0</v>
      </c>
      <c r="J44" s="162" t="n">
        <f aca="false">SUM(J42:J43)</f>
        <v>0</v>
      </c>
      <c r="K44" s="148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</row>
    <row r="45" customFormat="false" ht="15" hidden="false" customHeight="false" outlineLevel="0" collapsed="false">
      <c r="A45" s="159"/>
      <c r="B45" s="148"/>
      <c r="C45" s="148"/>
      <c r="D45" s="148"/>
      <c r="E45" s="148"/>
      <c r="F45" s="148"/>
      <c r="G45" s="166"/>
      <c r="H45" s="167"/>
      <c r="I45" s="167"/>
      <c r="J45" s="167"/>
      <c r="K45" s="148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</row>
    <row r="46" customFormat="false" ht="49.95" hidden="false" customHeight="false" outlineLevel="0" collapsed="false">
      <c r="A46" s="144" t="s">
        <v>434</v>
      </c>
      <c r="B46" s="145" t="s">
        <v>435</v>
      </c>
      <c r="C46" s="146" t="s">
        <v>14</v>
      </c>
      <c r="D46" s="147"/>
      <c r="E46" s="147"/>
      <c r="F46" s="147"/>
      <c r="G46" s="147"/>
      <c r="H46" s="147"/>
      <c r="I46" s="147"/>
      <c r="J46" s="147"/>
      <c r="K46" s="148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</row>
    <row r="47" customFormat="false" ht="15" hidden="false" customHeight="false" outlineLevel="0" collapsed="false">
      <c r="A47" s="150" t="s">
        <v>12</v>
      </c>
      <c r="B47" s="151" t="s">
        <v>10</v>
      </c>
      <c r="C47" s="151" t="s">
        <v>14</v>
      </c>
      <c r="D47" s="151" t="s">
        <v>402</v>
      </c>
      <c r="E47" s="151" t="s">
        <v>403</v>
      </c>
      <c r="F47" s="151" t="s">
        <v>20</v>
      </c>
      <c r="G47" s="151" t="s">
        <v>404</v>
      </c>
      <c r="H47" s="152"/>
      <c r="I47" s="152"/>
      <c r="J47" s="152" t="s">
        <v>405</v>
      </c>
      <c r="K47" s="148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149"/>
      <c r="X47" s="149"/>
      <c r="Y47" s="149"/>
      <c r="Z47" s="149"/>
      <c r="AA47" s="149"/>
      <c r="AB47" s="149"/>
      <c r="AC47" s="149"/>
    </row>
    <row r="48" customFormat="false" ht="20.85" hidden="false" customHeight="false" outlineLevel="0" collapsed="false">
      <c r="A48" s="153" t="s">
        <v>406</v>
      </c>
      <c r="B48" s="154" t="s">
        <v>407</v>
      </c>
      <c r="C48" s="155" t="s">
        <v>408</v>
      </c>
      <c r="D48" s="156" t="n">
        <f aca="false">0.15*2</f>
        <v>0.3</v>
      </c>
      <c r="E48" s="157"/>
      <c r="F48" s="157"/>
      <c r="G48" s="157"/>
      <c r="H48" s="158" t="n">
        <f aca="false">E48*D48</f>
        <v>0</v>
      </c>
      <c r="I48" s="158" t="n">
        <f aca="false">F48*D48</f>
        <v>0</v>
      </c>
      <c r="J48" s="158" t="n">
        <f aca="false">G48*D48</f>
        <v>0</v>
      </c>
      <c r="K48" s="148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49"/>
      <c r="Y48" s="149"/>
      <c r="Z48" s="149"/>
      <c r="AA48" s="149"/>
      <c r="AB48" s="149"/>
      <c r="AC48" s="149"/>
    </row>
    <row r="49" customFormat="false" ht="20.85" hidden="false" customHeight="false" outlineLevel="0" collapsed="false">
      <c r="A49" s="153" t="s">
        <v>436</v>
      </c>
      <c r="B49" s="154" t="s">
        <v>437</v>
      </c>
      <c r="C49" s="155" t="s">
        <v>408</v>
      </c>
      <c r="D49" s="156" t="n">
        <f aca="false">0.38*2</f>
        <v>0.76</v>
      </c>
      <c r="E49" s="157"/>
      <c r="F49" s="157"/>
      <c r="G49" s="157"/>
      <c r="H49" s="158" t="n">
        <f aca="false">E49*D49</f>
        <v>0</v>
      </c>
      <c r="I49" s="158" t="n">
        <f aca="false">F49*D49</f>
        <v>0</v>
      </c>
      <c r="J49" s="158" t="n">
        <f aca="false">G49*D49</f>
        <v>0</v>
      </c>
      <c r="K49" s="148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</row>
    <row r="50" customFormat="false" ht="20.85" hidden="false" customHeight="false" outlineLevel="0" collapsed="false">
      <c r="A50" s="153" t="s">
        <v>438</v>
      </c>
      <c r="B50" s="154" t="s">
        <v>439</v>
      </c>
      <c r="C50" s="155" t="s">
        <v>440</v>
      </c>
      <c r="D50" s="156" t="n">
        <v>0.19</v>
      </c>
      <c r="E50" s="157"/>
      <c r="F50" s="157"/>
      <c r="G50" s="157"/>
      <c r="H50" s="158" t="n">
        <f aca="false">E50*D50</f>
        <v>0</v>
      </c>
      <c r="I50" s="158" t="n">
        <f aca="false">F50*D50</f>
        <v>0</v>
      </c>
      <c r="J50" s="158" t="n">
        <f aca="false">G50*D50</f>
        <v>0</v>
      </c>
      <c r="K50" s="148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</row>
    <row r="51" customFormat="false" ht="20.85" hidden="false" customHeight="false" outlineLevel="0" collapsed="false">
      <c r="A51" s="153" t="s">
        <v>441</v>
      </c>
      <c r="B51" s="154" t="s">
        <v>442</v>
      </c>
      <c r="C51" s="155" t="s">
        <v>14</v>
      </c>
      <c r="D51" s="156" t="n">
        <v>1</v>
      </c>
      <c r="E51" s="157"/>
      <c r="F51" s="157"/>
      <c r="G51" s="157"/>
      <c r="H51" s="158" t="n">
        <f aca="false">E51*D51</f>
        <v>0</v>
      </c>
      <c r="I51" s="158" t="n">
        <f aca="false">F51*D51</f>
        <v>0</v>
      </c>
      <c r="J51" s="158" t="n">
        <f aca="false">G51*D51</f>
        <v>0</v>
      </c>
      <c r="K51" s="148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</row>
    <row r="52" customFormat="false" ht="15" hidden="false" customHeight="false" outlineLevel="0" collapsed="false">
      <c r="A52" s="159"/>
      <c r="B52" s="148"/>
      <c r="C52" s="148"/>
      <c r="D52" s="148"/>
      <c r="E52" s="148"/>
      <c r="F52" s="160"/>
      <c r="G52" s="161" t="s">
        <v>411</v>
      </c>
      <c r="H52" s="162" t="n">
        <f aca="false">SUM(H48:H51)</f>
        <v>0</v>
      </c>
      <c r="I52" s="162" t="n">
        <f aca="false">SUM(I48:I51)</f>
        <v>0</v>
      </c>
      <c r="J52" s="162" t="n">
        <f aca="false">SUM(J48:J51)</f>
        <v>0</v>
      </c>
      <c r="K52" s="148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</row>
    <row r="53" customFormat="false" ht="15" hidden="false" customHeight="false" outlineLevel="0" collapsed="false">
      <c r="A53" s="159"/>
      <c r="B53" s="148"/>
      <c r="C53" s="148"/>
      <c r="D53" s="148"/>
      <c r="E53" s="148"/>
      <c r="F53" s="148"/>
      <c r="G53" s="166"/>
      <c r="H53" s="167"/>
      <c r="I53" s="167"/>
      <c r="J53" s="167"/>
      <c r="K53" s="148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49"/>
      <c r="AC53" s="149"/>
    </row>
    <row r="54" customFormat="false" ht="15" hidden="false" customHeight="false" outlineLevel="0" collapsed="false">
      <c r="A54" s="144" t="s">
        <v>443</v>
      </c>
      <c r="B54" s="145" t="s">
        <v>444</v>
      </c>
      <c r="C54" s="146" t="s">
        <v>64</v>
      </c>
      <c r="D54" s="147"/>
      <c r="E54" s="147"/>
      <c r="F54" s="147"/>
      <c r="G54" s="147"/>
      <c r="H54" s="147"/>
      <c r="I54" s="147"/>
      <c r="J54" s="147"/>
      <c r="K54" s="148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49"/>
      <c r="Z54" s="149"/>
      <c r="AA54" s="149"/>
      <c r="AB54" s="149"/>
      <c r="AC54" s="149"/>
    </row>
    <row r="55" customFormat="false" ht="15" hidden="false" customHeight="false" outlineLevel="0" collapsed="false">
      <c r="A55" s="150" t="s">
        <v>12</v>
      </c>
      <c r="B55" s="151" t="s">
        <v>10</v>
      </c>
      <c r="C55" s="151" t="s">
        <v>14</v>
      </c>
      <c r="D55" s="151" t="s">
        <v>402</v>
      </c>
      <c r="E55" s="151" t="s">
        <v>403</v>
      </c>
      <c r="F55" s="151" t="s">
        <v>20</v>
      </c>
      <c r="G55" s="151" t="s">
        <v>404</v>
      </c>
      <c r="H55" s="152"/>
      <c r="I55" s="152"/>
      <c r="J55" s="152" t="s">
        <v>405</v>
      </c>
      <c r="K55" s="148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  <c r="AC55" s="149"/>
    </row>
    <row r="56" customFormat="false" ht="20.85" hidden="false" customHeight="false" outlineLevel="0" collapsed="false">
      <c r="A56" s="153" t="s">
        <v>406</v>
      </c>
      <c r="B56" s="154" t="s">
        <v>407</v>
      </c>
      <c r="C56" s="155" t="s">
        <v>408</v>
      </c>
      <c r="D56" s="156" t="n">
        <v>0.12</v>
      </c>
      <c r="E56" s="157"/>
      <c r="F56" s="157"/>
      <c r="G56" s="157"/>
      <c r="H56" s="158" t="n">
        <f aca="false">E56*D56</f>
        <v>0</v>
      </c>
      <c r="I56" s="158" t="n">
        <f aca="false">F56*D56</f>
        <v>0</v>
      </c>
      <c r="J56" s="158" t="n">
        <f aca="false">G56*D56</f>
        <v>0</v>
      </c>
      <c r="K56" s="148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</row>
    <row r="57" customFormat="false" ht="20.85" hidden="false" customHeight="false" outlineLevel="0" collapsed="false">
      <c r="A57" s="153" t="s">
        <v>414</v>
      </c>
      <c r="B57" s="154" t="s">
        <v>415</v>
      </c>
      <c r="C57" s="155" t="s">
        <v>408</v>
      </c>
      <c r="D57" s="156" t="n">
        <v>0.05</v>
      </c>
      <c r="E57" s="157"/>
      <c r="F57" s="157"/>
      <c r="G57" s="157"/>
      <c r="H57" s="158" t="n">
        <f aca="false">E57*D57</f>
        <v>0</v>
      </c>
      <c r="I57" s="158" t="n">
        <f aca="false">F57*D57</f>
        <v>0</v>
      </c>
      <c r="J57" s="158" t="n">
        <f aca="false">G57*D57</f>
        <v>0</v>
      </c>
      <c r="K57" s="148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</row>
    <row r="58" customFormat="false" ht="20.85" hidden="false" customHeight="false" outlineLevel="0" collapsed="false">
      <c r="A58" s="153" t="s">
        <v>416</v>
      </c>
      <c r="B58" s="154" t="s">
        <v>417</v>
      </c>
      <c r="C58" s="155" t="s">
        <v>14</v>
      </c>
      <c r="D58" s="156" t="n">
        <v>0.0802</v>
      </c>
      <c r="E58" s="157"/>
      <c r="F58" s="157"/>
      <c r="G58" s="157"/>
      <c r="H58" s="158" t="n">
        <f aca="false">E58*D58</f>
        <v>0</v>
      </c>
      <c r="I58" s="158" t="n">
        <f aca="false">F58*D58</f>
        <v>0</v>
      </c>
      <c r="J58" s="158" t="n">
        <f aca="false">G58*D58</f>
        <v>0</v>
      </c>
      <c r="K58" s="148"/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49"/>
      <c r="Y58" s="149"/>
      <c r="Z58" s="149"/>
      <c r="AA58" s="149"/>
      <c r="AB58" s="149"/>
      <c r="AC58" s="149"/>
    </row>
    <row r="59" customFormat="false" ht="15" hidden="false" customHeight="false" outlineLevel="0" collapsed="false">
      <c r="A59" s="159"/>
      <c r="B59" s="148"/>
      <c r="C59" s="148"/>
      <c r="D59" s="148"/>
      <c r="E59" s="148"/>
      <c r="F59" s="160"/>
      <c r="G59" s="161" t="s">
        <v>411</v>
      </c>
      <c r="H59" s="162" t="n">
        <f aca="false">SUM(H56:H58)</f>
        <v>0</v>
      </c>
      <c r="I59" s="162" t="n">
        <f aca="false">SUM(I56:I58)</f>
        <v>0</v>
      </c>
      <c r="J59" s="162" t="n">
        <f aca="false">SUM(J56:J58)</f>
        <v>0</v>
      </c>
      <c r="K59" s="148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  <c r="AC59" s="149"/>
    </row>
    <row r="60" customFormat="false" ht="15" hidden="false" customHeight="false" outlineLevel="0" collapsed="false">
      <c r="A60" s="165"/>
      <c r="B60" s="149"/>
      <c r="C60" s="149"/>
      <c r="D60" s="149"/>
      <c r="E60" s="149"/>
      <c r="F60" s="149"/>
      <c r="G60" s="149"/>
      <c r="H60" s="149"/>
      <c r="I60" s="149"/>
      <c r="J60" s="149"/>
    </row>
    <row r="61" customFormat="false" ht="35.05" hidden="false" customHeight="false" outlineLevel="0" collapsed="false">
      <c r="A61" s="168" t="s">
        <v>445</v>
      </c>
      <c r="B61" s="169" t="s">
        <v>446</v>
      </c>
      <c r="C61" s="170" t="s">
        <v>38</v>
      </c>
      <c r="D61" s="171"/>
      <c r="E61" s="171"/>
      <c r="F61" s="171"/>
      <c r="G61" s="171"/>
      <c r="H61" s="171"/>
      <c r="I61" s="171"/>
      <c r="J61" s="171"/>
      <c r="K61" s="172"/>
      <c r="L61" s="172"/>
      <c r="M61" s="172"/>
      <c r="N61" s="172"/>
      <c r="O61" s="172"/>
      <c r="P61" s="172"/>
      <c r="Q61" s="172"/>
      <c r="R61" s="172"/>
      <c r="S61" s="172"/>
      <c r="T61" s="172"/>
      <c r="U61" s="172"/>
      <c r="V61" s="172"/>
      <c r="W61" s="172"/>
      <c r="X61" s="172"/>
      <c r="Y61" s="172"/>
      <c r="Z61" s="172"/>
      <c r="AA61" s="172"/>
      <c r="AB61" s="172"/>
      <c r="AC61" s="172"/>
    </row>
    <row r="62" customFormat="false" ht="23.85" hidden="false" customHeight="false" outlineLevel="0" collapsed="false">
      <c r="A62" s="173" t="s">
        <v>12</v>
      </c>
      <c r="B62" s="174" t="s">
        <v>10</v>
      </c>
      <c r="C62" s="174" t="s">
        <v>14</v>
      </c>
      <c r="D62" s="174" t="s">
        <v>402</v>
      </c>
      <c r="E62" s="174" t="s">
        <v>403</v>
      </c>
      <c r="F62" s="174" t="s">
        <v>20</v>
      </c>
      <c r="G62" s="174" t="s">
        <v>404</v>
      </c>
      <c r="H62" s="175"/>
      <c r="I62" s="175"/>
      <c r="J62" s="176" t="s">
        <v>405</v>
      </c>
      <c r="K62" s="172"/>
      <c r="L62" s="172"/>
      <c r="M62" s="172"/>
      <c r="N62" s="172"/>
      <c r="O62" s="172"/>
      <c r="P62" s="172"/>
      <c r="Q62" s="172"/>
      <c r="R62" s="172"/>
      <c r="S62" s="172"/>
      <c r="T62" s="172"/>
      <c r="U62" s="172"/>
      <c r="V62" s="172"/>
      <c r="W62" s="172"/>
      <c r="X62" s="172"/>
      <c r="Y62" s="172"/>
      <c r="Z62" s="172"/>
      <c r="AA62" s="172"/>
      <c r="AB62" s="172"/>
      <c r="AC62" s="172"/>
    </row>
    <row r="63" customFormat="false" ht="35.05" hidden="false" customHeight="false" outlineLevel="0" collapsed="false">
      <c r="A63" s="177" t="s">
        <v>447</v>
      </c>
      <c r="B63" s="178" t="s">
        <v>448</v>
      </c>
      <c r="C63" s="179" t="s">
        <v>31</v>
      </c>
      <c r="D63" s="180" t="n">
        <f aca="false">1.9*0.8*0.05</f>
        <v>0.076</v>
      </c>
      <c r="E63" s="181"/>
      <c r="F63" s="181"/>
      <c r="G63" s="181"/>
      <c r="H63" s="182" t="n">
        <f aca="false">E63*D63</f>
        <v>0</v>
      </c>
      <c r="I63" s="182" t="n">
        <f aca="false">F63*D63</f>
        <v>0</v>
      </c>
      <c r="J63" s="182" t="n">
        <f aca="false">G63*D63</f>
        <v>0</v>
      </c>
      <c r="K63" s="172"/>
      <c r="L63" s="172"/>
      <c r="M63" s="172"/>
      <c r="N63" s="172"/>
      <c r="O63" s="172"/>
      <c r="P63" s="172"/>
      <c r="Q63" s="172"/>
      <c r="R63" s="172"/>
      <c r="S63" s="172"/>
      <c r="T63" s="172"/>
      <c r="U63" s="172"/>
      <c r="V63" s="172"/>
      <c r="W63" s="172"/>
      <c r="X63" s="172"/>
      <c r="Y63" s="172"/>
      <c r="Z63" s="172"/>
      <c r="AA63" s="172"/>
      <c r="AB63" s="172"/>
      <c r="AC63" s="172"/>
    </row>
    <row r="64" customFormat="false" ht="68.65" hidden="false" customHeight="false" outlineLevel="0" collapsed="false">
      <c r="A64" s="177" t="s">
        <v>449</v>
      </c>
      <c r="B64" s="178" t="s">
        <v>450</v>
      </c>
      <c r="C64" s="179" t="s">
        <v>38</v>
      </c>
      <c r="D64" s="180" t="n">
        <f aca="false">4</f>
        <v>4</v>
      </c>
      <c r="E64" s="181"/>
      <c r="F64" s="181"/>
      <c r="G64" s="181"/>
      <c r="H64" s="182" t="n">
        <f aca="false">E64*D64</f>
        <v>0</v>
      </c>
      <c r="I64" s="182" t="n">
        <f aca="false">F64*D64</f>
        <v>0</v>
      </c>
      <c r="J64" s="182" t="n">
        <f aca="false">G64*D64</f>
        <v>0</v>
      </c>
      <c r="K64" s="172"/>
      <c r="L64" s="172"/>
      <c r="M64" s="172"/>
      <c r="N64" s="172"/>
      <c r="O64" s="172"/>
      <c r="P64" s="172"/>
      <c r="Q64" s="172"/>
      <c r="R64" s="172"/>
      <c r="S64" s="172"/>
      <c r="T64" s="172"/>
      <c r="U64" s="172"/>
      <c r="V64" s="172"/>
      <c r="W64" s="172"/>
      <c r="X64" s="172"/>
      <c r="Y64" s="172"/>
      <c r="Z64" s="172"/>
      <c r="AA64" s="172"/>
      <c r="AB64" s="172"/>
      <c r="AC64" s="172"/>
    </row>
    <row r="65" customFormat="false" ht="68.65" hidden="false" customHeight="false" outlineLevel="0" collapsed="false">
      <c r="A65" s="177" t="s">
        <v>451</v>
      </c>
      <c r="B65" s="178" t="s">
        <v>452</v>
      </c>
      <c r="C65" s="179" t="s">
        <v>31</v>
      </c>
      <c r="D65" s="180" t="n">
        <f aca="false">0.14*0.25*(0.65*2+1.9*2)</f>
        <v>0.1785</v>
      </c>
      <c r="E65" s="181"/>
      <c r="F65" s="181"/>
      <c r="G65" s="181"/>
      <c r="H65" s="182" t="n">
        <f aca="false">E65*D65</f>
        <v>0</v>
      </c>
      <c r="I65" s="182" t="n">
        <f aca="false">F65*D65</f>
        <v>0</v>
      </c>
      <c r="J65" s="182" t="n">
        <f aca="false">G65*D65</f>
        <v>0</v>
      </c>
      <c r="K65" s="172"/>
      <c r="L65" s="172"/>
      <c r="M65" s="172"/>
      <c r="N65" s="172"/>
      <c r="O65" s="172"/>
      <c r="P65" s="172"/>
      <c r="Q65" s="172"/>
      <c r="R65" s="172"/>
      <c r="S65" s="172"/>
      <c r="T65" s="172"/>
      <c r="U65" s="172"/>
      <c r="V65" s="172"/>
      <c r="W65" s="172"/>
      <c r="X65" s="172"/>
      <c r="Y65" s="172"/>
      <c r="Z65" s="172"/>
      <c r="AA65" s="172"/>
      <c r="AB65" s="172"/>
      <c r="AC65" s="172"/>
    </row>
    <row r="66" customFormat="false" ht="68.65" hidden="false" customHeight="false" outlineLevel="0" collapsed="false">
      <c r="A66" s="177" t="s">
        <v>453</v>
      </c>
      <c r="B66" s="178" t="s">
        <v>454</v>
      </c>
      <c r="C66" s="179" t="s">
        <v>64</v>
      </c>
      <c r="D66" s="180" t="n">
        <f aca="false">0.3*(0.65*2+1.9*2)*2</f>
        <v>3.06</v>
      </c>
      <c r="E66" s="181"/>
      <c r="F66" s="181"/>
      <c r="G66" s="181"/>
      <c r="H66" s="182" t="n">
        <f aca="false">E66*D66</f>
        <v>0</v>
      </c>
      <c r="I66" s="182" t="n">
        <f aca="false">F66*D66</f>
        <v>0</v>
      </c>
      <c r="J66" s="182" t="n">
        <f aca="false">G66*D66</f>
        <v>0</v>
      </c>
      <c r="K66" s="172"/>
      <c r="L66" s="172"/>
      <c r="M66" s="172"/>
      <c r="N66" s="172"/>
      <c r="O66" s="172"/>
      <c r="P66" s="172"/>
      <c r="Q66" s="172"/>
      <c r="R66" s="172"/>
      <c r="S66" s="172"/>
      <c r="T66" s="172"/>
      <c r="U66" s="172"/>
      <c r="V66" s="172"/>
      <c r="W66" s="172"/>
      <c r="X66" s="172"/>
      <c r="Y66" s="172"/>
      <c r="Z66" s="172"/>
      <c r="AA66" s="172"/>
      <c r="AB66" s="172"/>
      <c r="AC66" s="172"/>
    </row>
    <row r="67" customFormat="false" ht="57.45" hidden="false" customHeight="false" outlineLevel="0" collapsed="false">
      <c r="A67" s="177" t="s">
        <v>455</v>
      </c>
      <c r="B67" s="178" t="s">
        <v>456</v>
      </c>
      <c r="C67" s="179" t="s">
        <v>440</v>
      </c>
      <c r="D67" s="180" t="n">
        <f aca="false">(((1.9*2+0.65*2)/0.15)*(0.08*2+0.19*2+0.1))*0.154</f>
        <v>3.35104</v>
      </c>
      <c r="E67" s="181"/>
      <c r="F67" s="181"/>
      <c r="G67" s="181"/>
      <c r="H67" s="182" t="n">
        <f aca="false">E67*D67</f>
        <v>0</v>
      </c>
      <c r="I67" s="182" t="n">
        <f aca="false">F67*D67</f>
        <v>0</v>
      </c>
      <c r="J67" s="182" t="n">
        <f aca="false">G67*D67</f>
        <v>0</v>
      </c>
      <c r="K67" s="172"/>
      <c r="L67" s="172"/>
      <c r="M67" s="172"/>
      <c r="N67" s="172"/>
      <c r="O67" s="172"/>
      <c r="P67" s="172"/>
      <c r="Q67" s="172"/>
      <c r="R67" s="172"/>
      <c r="S67" s="172"/>
      <c r="T67" s="172"/>
      <c r="U67" s="172"/>
      <c r="V67" s="172"/>
      <c r="W67" s="172"/>
      <c r="X67" s="172"/>
      <c r="Y67" s="172"/>
      <c r="Z67" s="172"/>
      <c r="AA67" s="172"/>
      <c r="AB67" s="172"/>
      <c r="AC67" s="172"/>
    </row>
    <row r="68" customFormat="false" ht="79.85" hidden="false" customHeight="false" outlineLevel="0" collapsed="false">
      <c r="A68" s="177" t="s">
        <v>457</v>
      </c>
      <c r="B68" s="178" t="s">
        <v>458</v>
      </c>
      <c r="C68" s="179" t="s">
        <v>31</v>
      </c>
      <c r="D68" s="180" t="n">
        <f aca="false">0.65*2+1.8*2*0.14*0.25</f>
        <v>1.426</v>
      </c>
      <c r="E68" s="181"/>
      <c r="F68" s="181"/>
      <c r="G68" s="181"/>
      <c r="H68" s="182" t="n">
        <f aca="false">E68*D68</f>
        <v>0</v>
      </c>
      <c r="I68" s="182" t="n">
        <f aca="false">F68*D68</f>
        <v>0</v>
      </c>
      <c r="J68" s="182" t="n">
        <f aca="false">G68*D68</f>
        <v>0</v>
      </c>
      <c r="K68" s="172"/>
      <c r="L68" s="172"/>
      <c r="M68" s="172"/>
      <c r="N68" s="172"/>
      <c r="O68" s="172"/>
      <c r="P68" s="172"/>
      <c r="Q68" s="172"/>
      <c r="R68" s="172"/>
      <c r="S68" s="172"/>
      <c r="T68" s="172"/>
      <c r="U68" s="172"/>
      <c r="V68" s="172"/>
      <c r="W68" s="172"/>
      <c r="X68" s="172"/>
      <c r="Y68" s="172"/>
      <c r="Z68" s="172"/>
      <c r="AA68" s="172"/>
      <c r="AB68" s="172"/>
      <c r="AC68" s="172"/>
    </row>
    <row r="69" customFormat="false" ht="68.65" hidden="false" customHeight="false" outlineLevel="0" collapsed="false">
      <c r="A69" s="177" t="s">
        <v>459</v>
      </c>
      <c r="B69" s="178" t="s">
        <v>460</v>
      </c>
      <c r="C69" s="179" t="s">
        <v>440</v>
      </c>
      <c r="D69" s="180" t="n">
        <f aca="false">(1.9/0.12)*(0.08*2+0.19*2+0.1)*0.154*4</f>
        <v>6.242133333</v>
      </c>
      <c r="E69" s="181"/>
      <c r="F69" s="181"/>
      <c r="G69" s="181"/>
      <c r="H69" s="182" t="n">
        <f aca="false">E69*D69</f>
        <v>0</v>
      </c>
      <c r="I69" s="182" t="n">
        <f aca="false">F69*D69</f>
        <v>0</v>
      </c>
      <c r="J69" s="182" t="n">
        <f aca="false">G69*D69</f>
        <v>0</v>
      </c>
      <c r="K69" s="172"/>
      <c r="L69" s="172"/>
      <c r="M69" s="172"/>
      <c r="N69" s="172"/>
      <c r="O69" s="172"/>
      <c r="P69" s="172"/>
      <c r="Q69" s="172"/>
      <c r="R69" s="172"/>
      <c r="S69" s="172"/>
      <c r="T69" s="172"/>
      <c r="U69" s="172"/>
      <c r="V69" s="172"/>
      <c r="W69" s="172"/>
      <c r="X69" s="172"/>
      <c r="Y69" s="172"/>
      <c r="Z69" s="172"/>
      <c r="AA69" s="172"/>
      <c r="AB69" s="172"/>
      <c r="AC69" s="172"/>
    </row>
    <row r="70" customFormat="false" ht="57.45" hidden="false" customHeight="false" outlineLevel="0" collapsed="false">
      <c r="A70" s="177" t="s">
        <v>461</v>
      </c>
      <c r="B70" s="178" t="s">
        <v>462</v>
      </c>
      <c r="C70" s="179" t="s">
        <v>440</v>
      </c>
      <c r="D70" s="180" t="n">
        <f aca="false">4*(1.9+0.2)*4*0.395</f>
        <v>13.272</v>
      </c>
      <c r="E70" s="181"/>
      <c r="F70" s="181"/>
      <c r="G70" s="181"/>
      <c r="H70" s="182" t="n">
        <f aca="false">E70*D70</f>
        <v>0</v>
      </c>
      <c r="I70" s="182" t="n">
        <f aca="false">F70*D70</f>
        <v>0</v>
      </c>
      <c r="J70" s="182" t="n">
        <f aca="false">G70*D70</f>
        <v>0</v>
      </c>
      <c r="K70" s="172"/>
      <c r="L70" s="172"/>
      <c r="M70" s="172"/>
      <c r="N70" s="172"/>
      <c r="O70" s="172"/>
      <c r="P70" s="172"/>
      <c r="Q70" s="172"/>
      <c r="R70" s="172"/>
      <c r="S70" s="172"/>
      <c r="T70" s="172"/>
      <c r="U70" s="172"/>
      <c r="V70" s="172"/>
      <c r="W70" s="172"/>
      <c r="X70" s="172"/>
      <c r="Y70" s="172"/>
      <c r="Z70" s="172"/>
      <c r="AA70" s="172"/>
      <c r="AB70" s="172"/>
      <c r="AC70" s="172"/>
    </row>
    <row r="71" customFormat="false" ht="15" hidden="false" customHeight="false" outlineLevel="0" collapsed="false">
      <c r="A71" s="177" t="s">
        <v>109</v>
      </c>
      <c r="B71" s="183" t="e">
        <f aca="false">VLOOKUP(A71,'valores sinapi'!$a$2:$f$7840,2,0)</f>
        <v>#NAME?</v>
      </c>
      <c r="C71" s="179" t="s">
        <v>64</v>
      </c>
      <c r="D71" s="180" t="n">
        <f aca="false">(1.9+0.65+0.65*1.8)</f>
        <v>3.72</v>
      </c>
      <c r="E71" s="181"/>
      <c r="F71" s="181"/>
      <c r="G71" s="181"/>
      <c r="H71" s="182" t="n">
        <f aca="false">E71*D71</f>
        <v>0</v>
      </c>
      <c r="I71" s="182" t="n">
        <f aca="false">F71*D71</f>
        <v>0</v>
      </c>
      <c r="J71" s="182" t="n">
        <f aca="false">G71*D71</f>
        <v>0</v>
      </c>
      <c r="K71" s="172"/>
      <c r="L71" s="172"/>
      <c r="M71" s="172"/>
      <c r="N71" s="172"/>
      <c r="O71" s="172"/>
      <c r="P71" s="172"/>
      <c r="Q71" s="172"/>
      <c r="R71" s="172"/>
      <c r="S71" s="172"/>
      <c r="T71" s="172"/>
      <c r="U71" s="172"/>
      <c r="V71" s="172"/>
      <c r="W71" s="172"/>
      <c r="X71" s="172"/>
      <c r="Y71" s="172"/>
      <c r="Z71" s="172"/>
      <c r="AA71" s="172"/>
      <c r="AB71" s="172"/>
      <c r="AC71" s="172"/>
    </row>
    <row r="72" customFormat="false" ht="57.45" hidden="false" customHeight="false" outlineLevel="0" collapsed="false">
      <c r="A72" s="177" t="s">
        <v>463</v>
      </c>
      <c r="B72" s="178" t="s">
        <v>464</v>
      </c>
      <c r="C72" s="179" t="s">
        <v>64</v>
      </c>
      <c r="D72" s="180" t="n">
        <f aca="false">0.25*1.9*2*4</f>
        <v>3.8</v>
      </c>
      <c r="E72" s="181"/>
      <c r="F72" s="181"/>
      <c r="G72" s="181"/>
      <c r="H72" s="182" t="n">
        <f aca="false">E72*D72</f>
        <v>0</v>
      </c>
      <c r="I72" s="182" t="n">
        <f aca="false">F72*D72</f>
        <v>0</v>
      </c>
      <c r="J72" s="182" t="n">
        <f aca="false">G72*D72</f>
        <v>0</v>
      </c>
      <c r="K72" s="172"/>
      <c r="L72" s="172"/>
      <c r="M72" s="172"/>
      <c r="N72" s="172"/>
      <c r="O72" s="172"/>
      <c r="P72" s="172"/>
      <c r="Q72" s="172"/>
      <c r="R72" s="172"/>
      <c r="S72" s="172"/>
      <c r="T72" s="172"/>
      <c r="U72" s="172"/>
      <c r="V72" s="172"/>
      <c r="W72" s="172"/>
      <c r="X72" s="172"/>
      <c r="Y72" s="172"/>
      <c r="Z72" s="172"/>
      <c r="AA72" s="172"/>
      <c r="AB72" s="172"/>
      <c r="AC72" s="172"/>
    </row>
    <row r="73" customFormat="false" ht="91" hidden="false" customHeight="false" outlineLevel="0" collapsed="false">
      <c r="A73" s="177" t="s">
        <v>465</v>
      </c>
      <c r="B73" s="178" t="s">
        <v>466</v>
      </c>
      <c r="C73" s="179" t="s">
        <v>64</v>
      </c>
      <c r="D73" s="180" t="n">
        <f aca="false">1.9*0.8</f>
        <v>1.52</v>
      </c>
      <c r="E73" s="181"/>
      <c r="F73" s="181"/>
      <c r="G73" s="181"/>
      <c r="H73" s="182" t="n">
        <f aca="false">E73*D73</f>
        <v>0</v>
      </c>
      <c r="I73" s="182" t="n">
        <f aca="false">F73*D73</f>
        <v>0</v>
      </c>
      <c r="J73" s="182" t="n">
        <f aca="false">G73*D73</f>
        <v>0</v>
      </c>
      <c r="K73" s="172"/>
      <c r="L73" s="172"/>
      <c r="M73" s="172"/>
      <c r="N73" s="172"/>
      <c r="O73" s="172"/>
      <c r="P73" s="172"/>
      <c r="Q73" s="172"/>
      <c r="R73" s="172"/>
      <c r="S73" s="172"/>
      <c r="T73" s="172"/>
      <c r="U73" s="172"/>
      <c r="V73" s="172"/>
      <c r="W73" s="172"/>
      <c r="X73" s="172"/>
      <c r="Y73" s="172"/>
      <c r="Z73" s="172"/>
      <c r="AA73" s="172"/>
      <c r="AB73" s="172"/>
      <c r="AC73" s="172"/>
    </row>
    <row r="74" customFormat="false" ht="15" hidden="false" customHeight="false" outlineLevel="0" collapsed="false">
      <c r="A74" s="177" t="s">
        <v>113</v>
      </c>
      <c r="B74" s="183" t="e">
        <f aca="false">VLOOKUP(A74,'valores sinapi'!$a$2:$f$7840,2,0)</f>
        <v>#NAME?</v>
      </c>
      <c r="C74" s="179" t="s">
        <v>64</v>
      </c>
      <c r="D74" s="180" t="n">
        <f aca="false">(1.9+0.8+0.8)*1.9*2+1.9*0.65+1.9*0.8</f>
        <v>16.055</v>
      </c>
      <c r="E74" s="181"/>
      <c r="F74" s="181"/>
      <c r="G74" s="181"/>
      <c r="H74" s="182" t="n">
        <f aca="false">E74*D74</f>
        <v>0</v>
      </c>
      <c r="I74" s="182" t="n">
        <f aca="false">F74*D74</f>
        <v>0</v>
      </c>
      <c r="J74" s="182" t="n">
        <f aca="false">G74*D74</f>
        <v>0</v>
      </c>
      <c r="K74" s="172"/>
      <c r="L74" s="172"/>
      <c r="M74" s="172"/>
      <c r="N74" s="172"/>
      <c r="O74" s="172"/>
      <c r="P74" s="172"/>
      <c r="Q74" s="172"/>
      <c r="R74" s="172"/>
      <c r="S74" s="172"/>
      <c r="T74" s="172"/>
      <c r="U74" s="172"/>
      <c r="V74" s="172"/>
      <c r="W74" s="172"/>
      <c r="X74" s="172"/>
      <c r="Y74" s="172"/>
      <c r="Z74" s="172"/>
      <c r="AA74" s="172"/>
      <c r="AB74" s="172"/>
      <c r="AC74" s="172"/>
    </row>
    <row r="75" customFormat="false" ht="79.85" hidden="false" customHeight="false" outlineLevel="0" collapsed="false">
      <c r="A75" s="177" t="s">
        <v>117</v>
      </c>
      <c r="B75" s="183" t="s">
        <v>118</v>
      </c>
      <c r="C75" s="179" t="s">
        <v>64</v>
      </c>
      <c r="D75" s="180" t="n">
        <f aca="false">D74</f>
        <v>16.055</v>
      </c>
      <c r="E75" s="181"/>
      <c r="F75" s="181"/>
      <c r="G75" s="181"/>
      <c r="H75" s="182" t="n">
        <f aca="false">E75*D75</f>
        <v>0</v>
      </c>
      <c r="I75" s="182" t="n">
        <f aca="false">F75*D75</f>
        <v>0</v>
      </c>
      <c r="J75" s="182" t="n">
        <f aca="false">G75*D75</f>
        <v>0</v>
      </c>
      <c r="K75" s="172"/>
      <c r="L75" s="172"/>
      <c r="M75" s="172"/>
      <c r="N75" s="172"/>
      <c r="O75" s="172"/>
      <c r="P75" s="172"/>
      <c r="Q75" s="172"/>
      <c r="R75" s="172"/>
      <c r="S75" s="172"/>
      <c r="T75" s="172"/>
      <c r="U75" s="172"/>
      <c r="V75" s="172"/>
      <c r="W75" s="172"/>
      <c r="X75" s="172"/>
      <c r="Y75" s="172"/>
      <c r="Z75" s="172"/>
      <c r="AA75" s="172"/>
      <c r="AB75" s="172"/>
      <c r="AC75" s="172"/>
    </row>
    <row r="76" customFormat="false" ht="46.25" hidden="false" customHeight="false" outlineLevel="0" collapsed="false">
      <c r="A76" s="177" t="s">
        <v>71</v>
      </c>
      <c r="B76" s="183" t="s">
        <v>240</v>
      </c>
      <c r="C76" s="179" t="s">
        <v>64</v>
      </c>
      <c r="D76" s="180" t="n">
        <f aca="false">D75</f>
        <v>16.055</v>
      </c>
      <c r="E76" s="181"/>
      <c r="F76" s="181"/>
      <c r="G76" s="181"/>
      <c r="H76" s="182" t="n">
        <f aca="false">E76*D76</f>
        <v>0</v>
      </c>
      <c r="I76" s="182" t="n">
        <f aca="false">F76*D76</f>
        <v>0</v>
      </c>
      <c r="J76" s="182" t="n">
        <f aca="false">G76*D76</f>
        <v>0</v>
      </c>
      <c r="K76" s="172"/>
      <c r="L76" s="172"/>
      <c r="M76" s="172"/>
      <c r="N76" s="172"/>
      <c r="O76" s="172"/>
      <c r="P76" s="172"/>
      <c r="Q76" s="172"/>
      <c r="R76" s="172"/>
      <c r="S76" s="172"/>
      <c r="T76" s="172"/>
      <c r="U76" s="172"/>
      <c r="V76" s="172"/>
      <c r="W76" s="172"/>
      <c r="X76" s="172"/>
      <c r="Y76" s="172"/>
      <c r="Z76" s="172"/>
      <c r="AA76" s="172"/>
      <c r="AB76" s="172"/>
      <c r="AC76" s="172"/>
    </row>
    <row r="77" customFormat="false" ht="57.45" hidden="false" customHeight="false" outlineLevel="0" collapsed="false">
      <c r="A77" s="177" t="s">
        <v>243</v>
      </c>
      <c r="B77" s="183" t="s">
        <v>244</v>
      </c>
      <c r="C77" s="179" t="s">
        <v>64</v>
      </c>
      <c r="D77" s="180" t="n">
        <f aca="false">D76</f>
        <v>16.055</v>
      </c>
      <c r="E77" s="181"/>
      <c r="F77" s="181"/>
      <c r="G77" s="181"/>
      <c r="H77" s="182" t="n">
        <f aca="false">E77*D77</f>
        <v>0</v>
      </c>
      <c r="I77" s="182" t="n">
        <f aca="false">F77*D77</f>
        <v>0</v>
      </c>
      <c r="J77" s="182" t="n">
        <f aca="false">G77*D77</f>
        <v>0</v>
      </c>
      <c r="K77" s="172"/>
      <c r="L77" s="172"/>
      <c r="M77" s="172"/>
      <c r="N77" s="172"/>
      <c r="O77" s="172"/>
      <c r="P77" s="172"/>
      <c r="Q77" s="172"/>
      <c r="R77" s="172"/>
      <c r="S77" s="172"/>
      <c r="T77" s="172"/>
      <c r="U77" s="172"/>
      <c r="V77" s="172"/>
      <c r="W77" s="172"/>
      <c r="X77" s="172"/>
      <c r="Y77" s="172"/>
      <c r="Z77" s="172"/>
      <c r="AA77" s="172"/>
      <c r="AB77" s="172"/>
      <c r="AC77" s="172"/>
    </row>
    <row r="78" customFormat="false" ht="68.65" hidden="false" customHeight="false" outlineLevel="0" collapsed="false">
      <c r="A78" s="177" t="s">
        <v>36</v>
      </c>
      <c r="B78" s="183" t="s">
        <v>37</v>
      </c>
      <c r="C78" s="179" t="s">
        <v>38</v>
      </c>
      <c r="D78" s="180" t="n">
        <v>10</v>
      </c>
      <c r="E78" s="181"/>
      <c r="F78" s="181"/>
      <c r="G78" s="181"/>
      <c r="H78" s="182" t="n">
        <f aca="false">E78*D78</f>
        <v>0</v>
      </c>
      <c r="I78" s="182" t="n">
        <f aca="false">F78*D78</f>
        <v>0</v>
      </c>
      <c r="J78" s="182" t="n">
        <f aca="false">G78*D78</f>
        <v>0</v>
      </c>
      <c r="K78" s="172"/>
      <c r="L78" s="172"/>
      <c r="M78" s="172"/>
      <c r="N78" s="172"/>
      <c r="O78" s="172"/>
      <c r="P78" s="172"/>
      <c r="Q78" s="172"/>
      <c r="R78" s="172"/>
      <c r="S78" s="172"/>
      <c r="T78" s="172"/>
      <c r="U78" s="172"/>
      <c r="V78" s="172"/>
      <c r="W78" s="172"/>
      <c r="X78" s="172"/>
      <c r="Y78" s="172"/>
      <c r="Z78" s="172"/>
      <c r="AA78" s="172"/>
      <c r="AB78" s="172"/>
      <c r="AC78" s="172"/>
    </row>
    <row r="79" customFormat="false" ht="57.45" hidden="false" customHeight="false" outlineLevel="0" collapsed="false">
      <c r="A79" s="177" t="s">
        <v>467</v>
      </c>
      <c r="B79" s="178" t="s">
        <v>468</v>
      </c>
      <c r="C79" s="179" t="s">
        <v>14</v>
      </c>
      <c r="D79" s="180" t="n">
        <v>1</v>
      </c>
      <c r="E79" s="181"/>
      <c r="F79" s="181"/>
      <c r="G79" s="181"/>
      <c r="H79" s="182" t="n">
        <f aca="false">E79*D79</f>
        <v>0</v>
      </c>
      <c r="I79" s="182" t="n">
        <f aca="false">F79*D79</f>
        <v>0</v>
      </c>
      <c r="J79" s="182" t="n">
        <f aca="false">G79*D79</f>
        <v>0</v>
      </c>
      <c r="K79" s="172"/>
      <c r="L79" s="172"/>
      <c r="M79" s="172"/>
      <c r="N79" s="172"/>
      <c r="O79" s="172"/>
      <c r="P79" s="172"/>
      <c r="Q79" s="172"/>
      <c r="R79" s="172"/>
      <c r="S79" s="172"/>
      <c r="T79" s="172"/>
      <c r="U79" s="172"/>
      <c r="V79" s="172"/>
      <c r="W79" s="172"/>
      <c r="X79" s="172"/>
      <c r="Y79" s="172"/>
      <c r="Z79" s="172"/>
      <c r="AA79" s="172"/>
      <c r="AB79" s="172"/>
      <c r="AC79" s="172"/>
    </row>
    <row r="80" customFormat="false" ht="57.45" hidden="false" customHeight="false" outlineLevel="0" collapsed="false">
      <c r="A80" s="177" t="s">
        <v>469</v>
      </c>
      <c r="B80" s="178" t="s">
        <v>470</v>
      </c>
      <c r="C80" s="179" t="s">
        <v>14</v>
      </c>
      <c r="D80" s="180" t="n">
        <v>2</v>
      </c>
      <c r="E80" s="181"/>
      <c r="F80" s="181"/>
      <c r="G80" s="181"/>
      <c r="H80" s="182" t="n">
        <f aca="false">E80*D80</f>
        <v>0</v>
      </c>
      <c r="I80" s="182" t="n">
        <f aca="false">F80*D80</f>
        <v>0</v>
      </c>
      <c r="J80" s="182" t="n">
        <f aca="false">G80*D80</f>
        <v>0</v>
      </c>
      <c r="K80" s="172"/>
      <c r="L80" s="172"/>
      <c r="M80" s="172"/>
      <c r="N80" s="172"/>
      <c r="O80" s="172"/>
      <c r="P80" s="172"/>
      <c r="Q80" s="172"/>
      <c r="R80" s="172"/>
      <c r="S80" s="172"/>
      <c r="T80" s="172"/>
      <c r="U80" s="172"/>
      <c r="V80" s="172"/>
      <c r="W80" s="172"/>
      <c r="X80" s="172"/>
      <c r="Y80" s="172"/>
      <c r="Z80" s="172"/>
      <c r="AA80" s="172"/>
      <c r="AB80" s="172"/>
      <c r="AC80" s="172"/>
    </row>
    <row r="81" customFormat="false" ht="23.85" hidden="false" customHeight="false" outlineLevel="0" collapsed="false">
      <c r="A81" s="177" t="s">
        <v>471</v>
      </c>
      <c r="B81" s="178" t="s">
        <v>472</v>
      </c>
      <c r="C81" s="179" t="s">
        <v>14</v>
      </c>
      <c r="D81" s="180" t="n">
        <v>1</v>
      </c>
      <c r="E81" s="181"/>
      <c r="F81" s="181"/>
      <c r="G81" s="181"/>
      <c r="H81" s="182" t="n">
        <f aca="false">E81*D81</f>
        <v>0</v>
      </c>
      <c r="I81" s="182" t="n">
        <f aca="false">F81*D81</f>
        <v>0</v>
      </c>
      <c r="J81" s="182" t="n">
        <f aca="false">G81*D81</f>
        <v>0</v>
      </c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</row>
    <row r="82" customFormat="false" ht="91" hidden="false" customHeight="false" outlineLevel="0" collapsed="false">
      <c r="A82" s="177" t="s">
        <v>53</v>
      </c>
      <c r="B82" s="178" t="s">
        <v>473</v>
      </c>
      <c r="C82" s="179" t="s">
        <v>14</v>
      </c>
      <c r="D82" s="180" t="n">
        <v>6</v>
      </c>
      <c r="E82" s="181"/>
      <c r="F82" s="181"/>
      <c r="G82" s="181"/>
      <c r="H82" s="182" t="n">
        <f aca="false">E82*D82</f>
        <v>0</v>
      </c>
      <c r="I82" s="182" t="n">
        <f aca="false">F82*D82</f>
        <v>0</v>
      </c>
      <c r="J82" s="182" t="n">
        <f aca="false">G82*D82</f>
        <v>0</v>
      </c>
      <c r="K82" s="172"/>
      <c r="L82" s="172"/>
      <c r="M82" s="172"/>
      <c r="N82" s="172"/>
      <c r="O82" s="172"/>
      <c r="P82" s="172"/>
      <c r="Q82" s="172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</row>
    <row r="83" customFormat="false" ht="23.85" hidden="false" customHeight="false" outlineLevel="0" collapsed="false">
      <c r="A83" s="177" t="s">
        <v>474</v>
      </c>
      <c r="B83" s="178" t="s">
        <v>475</v>
      </c>
      <c r="C83" s="179" t="s">
        <v>14</v>
      </c>
      <c r="D83" s="180" t="n">
        <v>2</v>
      </c>
      <c r="E83" s="181"/>
      <c r="F83" s="181"/>
      <c r="G83" s="181"/>
      <c r="H83" s="182" t="n">
        <f aca="false">E83*D83</f>
        <v>0</v>
      </c>
      <c r="I83" s="182" t="n">
        <f aca="false">F83*D83</f>
        <v>0</v>
      </c>
      <c r="J83" s="182" t="n">
        <f aca="false">G83*D83</f>
        <v>0</v>
      </c>
      <c r="K83" s="172"/>
      <c r="L83" s="172"/>
      <c r="M83" s="172"/>
      <c r="N83" s="172"/>
      <c r="O83" s="172"/>
      <c r="P83" s="172"/>
      <c r="Q83" s="172"/>
      <c r="R83" s="172"/>
      <c r="S83" s="172"/>
      <c r="T83" s="172"/>
      <c r="U83" s="172"/>
      <c r="V83" s="172"/>
      <c r="W83" s="172"/>
      <c r="X83" s="172"/>
      <c r="Y83" s="172"/>
      <c r="Z83" s="172"/>
      <c r="AA83" s="172"/>
      <c r="AB83" s="172"/>
      <c r="AC83" s="172"/>
    </row>
    <row r="84" customFormat="false" ht="23.85" hidden="false" customHeight="false" outlineLevel="0" collapsed="false">
      <c r="A84" s="177" t="s">
        <v>476</v>
      </c>
      <c r="B84" s="178" t="s">
        <v>477</v>
      </c>
      <c r="C84" s="179" t="s">
        <v>14</v>
      </c>
      <c r="D84" s="180" t="n">
        <v>2</v>
      </c>
      <c r="E84" s="181"/>
      <c r="F84" s="181"/>
      <c r="G84" s="181"/>
      <c r="H84" s="182" t="n">
        <f aca="false">E84*D84</f>
        <v>0</v>
      </c>
      <c r="I84" s="182" t="n">
        <f aca="false">F84*D84</f>
        <v>0</v>
      </c>
      <c r="J84" s="182" t="n">
        <f aca="false">G84*D84</f>
        <v>0</v>
      </c>
      <c r="K84" s="172"/>
      <c r="L84" s="172"/>
      <c r="M84" s="172"/>
      <c r="N84" s="172"/>
      <c r="O84" s="172"/>
      <c r="P84" s="172"/>
      <c r="Q84" s="172"/>
      <c r="R84" s="172"/>
      <c r="S84" s="172"/>
      <c r="T84" s="172"/>
      <c r="U84" s="172"/>
      <c r="V84" s="172"/>
      <c r="W84" s="172"/>
      <c r="X84" s="172"/>
      <c r="Y84" s="172"/>
      <c r="Z84" s="172"/>
      <c r="AA84" s="172"/>
      <c r="AB84" s="172"/>
      <c r="AC84" s="172"/>
    </row>
    <row r="85" customFormat="false" ht="15" hidden="false" customHeight="false" outlineLevel="0" collapsed="false">
      <c r="A85" s="177" t="s">
        <v>478</v>
      </c>
      <c r="B85" s="184" t="s">
        <v>479</v>
      </c>
      <c r="C85" s="179" t="s">
        <v>14</v>
      </c>
      <c r="D85" s="180" t="n">
        <v>2</v>
      </c>
      <c r="E85" s="181"/>
      <c r="F85" s="181"/>
      <c r="G85" s="181"/>
      <c r="H85" s="182" t="n">
        <f aca="false">E85*D85</f>
        <v>0</v>
      </c>
      <c r="I85" s="182" t="n">
        <f aca="false">F85*D85</f>
        <v>0</v>
      </c>
      <c r="J85" s="182" t="n">
        <f aca="false">G85*D85</f>
        <v>0</v>
      </c>
      <c r="K85" s="172"/>
      <c r="L85" s="172"/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</row>
    <row r="86" customFormat="false" ht="68.65" hidden="false" customHeight="false" outlineLevel="0" collapsed="false">
      <c r="A86" s="177" t="s">
        <v>480</v>
      </c>
      <c r="B86" s="178" t="s">
        <v>481</v>
      </c>
      <c r="C86" s="179" t="s">
        <v>64</v>
      </c>
      <c r="D86" s="180" t="n">
        <f aca="false">1.8*1.6</f>
        <v>2.88</v>
      </c>
      <c r="E86" s="181"/>
      <c r="F86" s="181"/>
      <c r="G86" s="181"/>
      <c r="H86" s="182" t="n">
        <f aca="false">E86*D86</f>
        <v>0</v>
      </c>
      <c r="I86" s="182" t="n">
        <f aca="false">F86*D86</f>
        <v>0</v>
      </c>
      <c r="J86" s="182" t="n">
        <f aca="false">G86*D86</f>
        <v>0</v>
      </c>
      <c r="K86" s="172"/>
      <c r="L86" s="172"/>
      <c r="M86" s="172"/>
      <c r="N86" s="172"/>
      <c r="O86" s="172"/>
      <c r="P86" s="172"/>
      <c r="Q86" s="172"/>
      <c r="R86" s="172"/>
      <c r="S86" s="172"/>
      <c r="T86" s="172"/>
      <c r="U86" s="172"/>
      <c r="V86" s="172"/>
      <c r="W86" s="172"/>
      <c r="X86" s="172"/>
      <c r="Y86" s="172"/>
      <c r="Z86" s="172"/>
      <c r="AA86" s="172"/>
      <c r="AB86" s="172"/>
      <c r="AC86" s="172"/>
    </row>
    <row r="87" customFormat="false" ht="20.85" hidden="false" customHeight="false" outlineLevel="0" collapsed="false">
      <c r="A87" s="153" t="s">
        <v>482</v>
      </c>
      <c r="B87" s="154" t="s">
        <v>483</v>
      </c>
      <c r="C87" s="155" t="s">
        <v>408</v>
      </c>
      <c r="D87" s="156" t="n">
        <v>2.4</v>
      </c>
      <c r="E87" s="157"/>
      <c r="F87" s="157"/>
      <c r="G87" s="181"/>
      <c r="H87" s="158" t="n">
        <f aca="false">E87*D87</f>
        <v>0</v>
      </c>
      <c r="I87" s="158" t="n">
        <f aca="false">F87*D87</f>
        <v>0</v>
      </c>
      <c r="J87" s="158" t="n">
        <f aca="false">G87*D87</f>
        <v>0</v>
      </c>
      <c r="K87" s="148"/>
      <c r="L87" s="149"/>
      <c r="M87" s="149"/>
      <c r="N87" s="149"/>
      <c r="O87" s="149"/>
      <c r="P87" s="149"/>
      <c r="Q87" s="149"/>
      <c r="R87" s="149"/>
      <c r="S87" s="149"/>
      <c r="T87" s="149"/>
      <c r="U87" s="149"/>
      <c r="V87" s="149"/>
      <c r="W87" s="149"/>
      <c r="X87" s="149"/>
      <c r="Y87" s="149"/>
      <c r="Z87" s="149"/>
      <c r="AA87" s="149"/>
      <c r="AB87" s="149"/>
      <c r="AC87" s="149"/>
    </row>
    <row r="88" customFormat="false" ht="23.85" hidden="false" customHeight="false" outlineLevel="0" collapsed="false">
      <c r="A88" s="177" t="s">
        <v>409</v>
      </c>
      <c r="B88" s="178" t="s">
        <v>410</v>
      </c>
      <c r="C88" s="179" t="s">
        <v>408</v>
      </c>
      <c r="D88" s="180" t="n">
        <v>5</v>
      </c>
      <c r="E88" s="181"/>
      <c r="F88" s="181"/>
      <c r="G88" s="181"/>
      <c r="H88" s="158" t="n">
        <f aca="false">E88*D88</f>
        <v>0</v>
      </c>
      <c r="I88" s="158" t="n">
        <f aca="false">F88*D88</f>
        <v>0</v>
      </c>
      <c r="J88" s="158" t="n">
        <f aca="false">G88*D88</f>
        <v>0</v>
      </c>
      <c r="K88" s="172"/>
      <c r="L88" s="172"/>
      <c r="M88" s="172"/>
      <c r="N88" s="172"/>
      <c r="O88" s="172"/>
      <c r="P88" s="172"/>
      <c r="Q88" s="172"/>
      <c r="R88" s="172"/>
      <c r="S88" s="172"/>
      <c r="T88" s="172"/>
      <c r="U88" s="172"/>
      <c r="V88" s="172"/>
      <c r="W88" s="172"/>
      <c r="X88" s="172"/>
      <c r="Y88" s="172"/>
      <c r="Z88" s="172"/>
      <c r="AA88" s="172"/>
      <c r="AB88" s="172"/>
      <c r="AC88" s="172"/>
    </row>
    <row r="89" customFormat="false" ht="23.85" hidden="false" customHeight="false" outlineLevel="0" collapsed="false">
      <c r="A89" s="177" t="s">
        <v>406</v>
      </c>
      <c r="B89" s="178" t="s">
        <v>407</v>
      </c>
      <c r="C89" s="179" t="s">
        <v>408</v>
      </c>
      <c r="D89" s="180" t="n">
        <v>0.3</v>
      </c>
      <c r="E89" s="181"/>
      <c r="F89" s="181"/>
      <c r="G89" s="181"/>
      <c r="H89" s="182" t="n">
        <f aca="false">E89*D89</f>
        <v>0</v>
      </c>
      <c r="I89" s="182" t="n">
        <f aca="false">F89*D89</f>
        <v>0</v>
      </c>
      <c r="J89" s="182" t="n">
        <f aca="false">G89*D89</f>
        <v>0</v>
      </c>
      <c r="K89" s="172"/>
      <c r="L89" s="172"/>
      <c r="M89" s="172"/>
      <c r="N89" s="172"/>
      <c r="O89" s="172"/>
      <c r="P89" s="172"/>
      <c r="Q89" s="172"/>
      <c r="R89" s="172"/>
      <c r="S89" s="172"/>
      <c r="T89" s="172"/>
      <c r="U89" s="172"/>
      <c r="V89" s="172"/>
      <c r="W89" s="172"/>
      <c r="X89" s="172"/>
      <c r="Y89" s="172"/>
      <c r="Z89" s="172"/>
      <c r="AA89" s="172"/>
      <c r="AB89" s="172"/>
      <c r="AC89" s="172"/>
    </row>
    <row r="90" customFormat="false" ht="15" hidden="false" customHeight="false" outlineLevel="0" collapsed="false">
      <c r="A90" s="165"/>
      <c r="B90" s="149"/>
      <c r="C90" s="149"/>
      <c r="D90" s="149"/>
      <c r="E90" s="149"/>
      <c r="F90" s="175"/>
      <c r="G90" s="185" t="s">
        <v>411</v>
      </c>
      <c r="H90" s="186" t="n">
        <f aca="false">SUM(H63:H89)</f>
        <v>0</v>
      </c>
      <c r="I90" s="186" t="n">
        <f aca="false">SUM(I63:I89)</f>
        <v>0</v>
      </c>
      <c r="J90" s="186" t="n">
        <f aca="false">SUM(J63:J89)</f>
        <v>0</v>
      </c>
      <c r="K90" s="172"/>
      <c r="L90" s="172"/>
      <c r="M90" s="172"/>
      <c r="N90" s="172"/>
      <c r="O90" s="172"/>
      <c r="P90" s="172"/>
      <c r="Q90" s="172"/>
      <c r="R90" s="172"/>
      <c r="S90" s="172"/>
      <c r="T90" s="172"/>
      <c r="U90" s="172"/>
      <c r="V90" s="172"/>
      <c r="W90" s="172"/>
      <c r="X90" s="172"/>
      <c r="Y90" s="172"/>
      <c r="Z90" s="172"/>
      <c r="AA90" s="172"/>
      <c r="AB90" s="172"/>
      <c r="AC90" s="172"/>
    </row>
    <row r="91" customFormat="false" ht="15" hidden="false" customHeight="false" outlineLevel="0" collapsed="false">
      <c r="A91" s="165"/>
      <c r="B91" s="149"/>
      <c r="C91" s="149"/>
      <c r="D91" s="149"/>
      <c r="E91" s="149"/>
      <c r="F91" s="149"/>
      <c r="G91" s="149"/>
      <c r="H91" s="149"/>
      <c r="I91" s="149"/>
      <c r="J91" s="149"/>
    </row>
    <row r="92" customFormat="false" ht="23.85" hidden="false" customHeight="false" outlineLevel="0" collapsed="false">
      <c r="A92" s="168" t="s">
        <v>484</v>
      </c>
      <c r="B92" s="169" t="s">
        <v>485</v>
      </c>
      <c r="C92" s="170" t="s">
        <v>14</v>
      </c>
      <c r="D92" s="171"/>
      <c r="E92" s="171"/>
      <c r="F92" s="171"/>
      <c r="G92" s="171"/>
      <c r="H92" s="171"/>
      <c r="I92" s="171"/>
      <c r="J92" s="171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</row>
    <row r="93" customFormat="false" ht="15" hidden="false" customHeight="false" outlineLevel="0" collapsed="false">
      <c r="A93" s="177" t="s">
        <v>478</v>
      </c>
      <c r="B93" s="184" t="s">
        <v>479</v>
      </c>
      <c r="C93" s="179" t="s">
        <v>14</v>
      </c>
      <c r="D93" s="180" t="n">
        <v>2</v>
      </c>
      <c r="E93" s="181"/>
      <c r="F93" s="181"/>
      <c r="G93" s="181"/>
      <c r="H93" s="182" t="n">
        <f aca="false">E93*D93</f>
        <v>0</v>
      </c>
      <c r="I93" s="182" t="n">
        <f aca="false">F93*D93</f>
        <v>0</v>
      </c>
      <c r="J93" s="182" t="n">
        <f aca="false">G93*D93</f>
        <v>0</v>
      </c>
      <c r="K93" s="148"/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49"/>
      <c r="X93" s="149"/>
      <c r="Y93" s="149"/>
      <c r="Z93" s="149"/>
      <c r="AA93" s="149"/>
      <c r="AB93" s="149"/>
      <c r="AC93" s="149"/>
    </row>
    <row r="94" customFormat="false" ht="20.85" hidden="false" customHeight="false" outlineLevel="0" collapsed="false">
      <c r="A94" s="153" t="s">
        <v>482</v>
      </c>
      <c r="B94" s="154" t="s">
        <v>483</v>
      </c>
      <c r="C94" s="155" t="s">
        <v>408</v>
      </c>
      <c r="D94" s="156" t="n">
        <v>0.08</v>
      </c>
      <c r="E94" s="157"/>
      <c r="F94" s="157"/>
      <c r="G94" s="181"/>
      <c r="H94" s="158" t="n">
        <f aca="false">E94*D94</f>
        <v>0</v>
      </c>
      <c r="I94" s="158" t="n">
        <f aca="false">F94*D94</f>
        <v>0</v>
      </c>
      <c r="J94" s="158" t="n">
        <f aca="false">G94*D94</f>
        <v>0</v>
      </c>
      <c r="K94" s="148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</row>
    <row r="95" customFormat="false" ht="23.85" hidden="false" customHeight="false" outlineLevel="0" collapsed="false">
      <c r="A95" s="177" t="s">
        <v>406</v>
      </c>
      <c r="B95" s="178" t="s">
        <v>407</v>
      </c>
      <c r="C95" s="179" t="s">
        <v>408</v>
      </c>
      <c r="D95" s="180" t="n">
        <v>0.2</v>
      </c>
      <c r="E95" s="181"/>
      <c r="F95" s="181"/>
      <c r="G95" s="181"/>
      <c r="H95" s="182" t="n">
        <f aca="false">E95*D95</f>
        <v>0</v>
      </c>
      <c r="I95" s="182" t="n">
        <f aca="false">F95*D95</f>
        <v>0</v>
      </c>
      <c r="J95" s="182" t="n">
        <f aca="false">G95*D95</f>
        <v>0</v>
      </c>
      <c r="K95" s="172"/>
      <c r="L95" s="172"/>
      <c r="M95" s="172"/>
      <c r="N95" s="172"/>
      <c r="O95" s="172"/>
      <c r="P95" s="172"/>
      <c r="Q95" s="172"/>
      <c r="R95" s="172"/>
      <c r="S95" s="172"/>
      <c r="T95" s="172"/>
      <c r="U95" s="172"/>
      <c r="V95" s="172"/>
      <c r="W95" s="172"/>
      <c r="X95" s="172"/>
      <c r="Y95" s="172"/>
      <c r="Z95" s="172"/>
      <c r="AA95" s="172"/>
      <c r="AB95" s="172"/>
      <c r="AC95" s="172"/>
    </row>
    <row r="96" customFormat="false" ht="15" hidden="false" customHeight="false" outlineLevel="0" collapsed="false">
      <c r="A96" s="165"/>
      <c r="B96" s="149"/>
      <c r="C96" s="149"/>
      <c r="D96" s="149"/>
      <c r="E96" s="149"/>
      <c r="F96" s="175"/>
      <c r="G96" s="185" t="s">
        <v>411</v>
      </c>
      <c r="H96" s="186" t="n">
        <f aca="false">SUM(H93:H95)</f>
        <v>0</v>
      </c>
      <c r="I96" s="186" t="n">
        <f aca="false">SUM(I93:I95)</f>
        <v>0</v>
      </c>
      <c r="J96" s="186" t="n">
        <f aca="false">SUM(J93:J95)</f>
        <v>0</v>
      </c>
      <c r="K96" s="172"/>
      <c r="L96" s="172"/>
      <c r="M96" s="172"/>
      <c r="N96" s="172"/>
      <c r="O96" s="172"/>
      <c r="P96" s="172"/>
      <c r="Q96" s="172"/>
      <c r="R96" s="172"/>
      <c r="S96" s="172"/>
      <c r="T96" s="172"/>
      <c r="U96" s="172"/>
      <c r="V96" s="172"/>
      <c r="W96" s="172"/>
      <c r="X96" s="172"/>
      <c r="Y96" s="172"/>
      <c r="Z96" s="172"/>
      <c r="AA96" s="172"/>
      <c r="AB96" s="172"/>
      <c r="AC96" s="172"/>
    </row>
    <row r="97" customFormat="false" ht="15" hidden="false" customHeight="false" outlineLevel="0" collapsed="false">
      <c r="A97" s="187"/>
    </row>
    <row r="98" customFormat="false" ht="35.05" hidden="false" customHeight="false" outlineLevel="0" collapsed="false">
      <c r="A98" s="168" t="s">
        <v>486</v>
      </c>
      <c r="B98" s="169" t="s">
        <v>487</v>
      </c>
      <c r="C98" s="170" t="s">
        <v>14</v>
      </c>
      <c r="D98" s="171"/>
      <c r="E98" s="171"/>
      <c r="F98" s="171"/>
      <c r="G98" s="171"/>
      <c r="H98" s="171"/>
      <c r="I98" s="171"/>
      <c r="J98" s="171"/>
      <c r="K98" s="172"/>
      <c r="L98" s="172"/>
      <c r="M98" s="172"/>
      <c r="N98" s="172"/>
      <c r="O98" s="172"/>
      <c r="P98" s="172"/>
      <c r="Q98" s="172"/>
      <c r="R98" s="172"/>
      <c r="S98" s="172"/>
      <c r="T98" s="172"/>
      <c r="U98" s="172"/>
      <c r="V98" s="172"/>
      <c r="W98" s="172"/>
      <c r="X98" s="172"/>
      <c r="Y98" s="172"/>
      <c r="Z98" s="172"/>
      <c r="AA98" s="172"/>
      <c r="AB98" s="172"/>
      <c r="AC98" s="172"/>
    </row>
    <row r="99" customFormat="false" ht="23.85" hidden="false" customHeight="false" outlineLevel="0" collapsed="false">
      <c r="A99" s="177" t="s">
        <v>409</v>
      </c>
      <c r="B99" s="178" t="s">
        <v>410</v>
      </c>
      <c r="C99" s="179" t="s">
        <v>408</v>
      </c>
      <c r="D99" s="180" t="n">
        <v>0.1087</v>
      </c>
      <c r="E99" s="181"/>
      <c r="F99" s="181"/>
      <c r="G99" s="181"/>
      <c r="H99" s="158" t="n">
        <f aca="false">E99*D99</f>
        <v>0</v>
      </c>
      <c r="I99" s="158" t="n">
        <f aca="false">F99*D99</f>
        <v>0</v>
      </c>
      <c r="J99" s="158" t="n">
        <f aca="false">G99*D99</f>
        <v>0</v>
      </c>
      <c r="K99" s="172"/>
      <c r="L99" s="172"/>
      <c r="M99" s="172"/>
      <c r="N99" s="172"/>
      <c r="O99" s="172"/>
      <c r="P99" s="172"/>
      <c r="Q99" s="172"/>
      <c r="R99" s="172"/>
      <c r="S99" s="172"/>
      <c r="T99" s="172"/>
      <c r="U99" s="172"/>
      <c r="V99" s="172"/>
      <c r="W99" s="172"/>
      <c r="X99" s="172"/>
      <c r="Y99" s="172"/>
      <c r="Z99" s="172"/>
      <c r="AA99" s="172"/>
      <c r="AB99" s="172"/>
      <c r="AC99" s="172"/>
    </row>
    <row r="100" customFormat="false" ht="23.85" hidden="false" customHeight="false" outlineLevel="0" collapsed="false">
      <c r="A100" s="177" t="s">
        <v>406</v>
      </c>
      <c r="B100" s="178" t="s">
        <v>407</v>
      </c>
      <c r="C100" s="179" t="s">
        <v>408</v>
      </c>
      <c r="D100" s="180" t="n">
        <v>0.3</v>
      </c>
      <c r="E100" s="181"/>
      <c r="F100" s="181"/>
      <c r="G100" s="181"/>
      <c r="H100" s="182" t="n">
        <f aca="false">E100*D100</f>
        <v>0</v>
      </c>
      <c r="I100" s="182" t="n">
        <f aca="false">F100*D100</f>
        <v>0</v>
      </c>
      <c r="J100" s="182" t="n">
        <f aca="false">G100*D100</f>
        <v>0</v>
      </c>
      <c r="K100" s="172"/>
      <c r="L100" s="172"/>
      <c r="M100" s="172"/>
      <c r="N100" s="172"/>
      <c r="O100" s="172"/>
      <c r="P100" s="172"/>
      <c r="Q100" s="172"/>
      <c r="R100" s="172"/>
      <c r="S100" s="172"/>
      <c r="T100" s="172"/>
      <c r="U100" s="172"/>
      <c r="V100" s="172"/>
      <c r="W100" s="172"/>
      <c r="X100" s="172"/>
      <c r="Y100" s="172"/>
      <c r="Z100" s="172"/>
      <c r="AA100" s="172"/>
      <c r="AB100" s="172"/>
      <c r="AC100" s="172"/>
    </row>
    <row r="101" customFormat="false" ht="15" hidden="false" customHeight="false" outlineLevel="0" collapsed="false">
      <c r="A101" s="165"/>
      <c r="B101" s="149"/>
      <c r="C101" s="149"/>
      <c r="D101" s="149"/>
      <c r="E101" s="149"/>
      <c r="F101" s="175"/>
      <c r="G101" s="185" t="s">
        <v>411</v>
      </c>
      <c r="H101" s="186" t="n">
        <f aca="false">SUM(H99:H100)</f>
        <v>0</v>
      </c>
      <c r="I101" s="186" t="n">
        <f aca="false">SUM(I99:I100)</f>
        <v>0</v>
      </c>
      <c r="J101" s="186" t="n">
        <f aca="false">SUM(J99:J100)</f>
        <v>0</v>
      </c>
      <c r="K101" s="172"/>
      <c r="L101" s="172"/>
      <c r="M101" s="172"/>
      <c r="N101" s="172"/>
      <c r="O101" s="172"/>
      <c r="P101" s="172"/>
      <c r="Q101" s="172"/>
      <c r="R101" s="172"/>
      <c r="S101" s="172"/>
      <c r="T101" s="172"/>
      <c r="U101" s="172"/>
      <c r="V101" s="172"/>
      <c r="W101" s="172"/>
      <c r="X101" s="172"/>
      <c r="Y101" s="172"/>
      <c r="Z101" s="172"/>
      <c r="AA101" s="172"/>
      <c r="AB101" s="172"/>
      <c r="AC101" s="172"/>
    </row>
    <row r="102" customFormat="false" ht="15" hidden="false" customHeight="false" outlineLevel="0" collapsed="false">
      <c r="A102" s="187"/>
    </row>
    <row r="103" customFormat="false" ht="15" hidden="false" customHeight="false" outlineLevel="0" collapsed="false">
      <c r="A103" s="187"/>
    </row>
    <row r="104" customFormat="false" ht="17.35" hidden="false" customHeight="false" outlineLevel="0" collapsed="false">
      <c r="A104" s="130"/>
      <c r="B104" s="130"/>
      <c r="C104" s="130"/>
      <c r="D104" s="130"/>
      <c r="E104" s="130"/>
      <c r="F104" s="130"/>
      <c r="G104" s="130"/>
      <c r="H104" s="130"/>
      <c r="I104" s="130"/>
      <c r="J104" s="130"/>
    </row>
    <row r="105" customFormat="false" ht="15" hidden="false" customHeight="false" outlineLevel="0" collapsed="false">
      <c r="A105" s="187"/>
    </row>
    <row r="106" customFormat="false" ht="15" hidden="false" customHeight="false" outlineLevel="0" collapsed="false">
      <c r="A106" s="187"/>
    </row>
    <row r="107" customFormat="false" ht="17.35" hidden="false" customHeight="false" outlineLevel="0" collapsed="false">
      <c r="A107" s="187"/>
      <c r="B107" s="89" t="s">
        <v>382</v>
      </c>
    </row>
    <row r="108" customFormat="false" ht="15" hidden="false" customHeight="false" outlineLevel="0" collapsed="false">
      <c r="A108" s="187"/>
    </row>
    <row r="109" customFormat="false" ht="15" hidden="false" customHeight="false" outlineLevel="0" collapsed="false">
      <c r="A109" s="187"/>
    </row>
    <row r="110" customFormat="false" ht="15" hidden="false" customHeight="false" outlineLevel="0" collapsed="false">
      <c r="A110" s="187"/>
    </row>
    <row r="111" customFormat="false" ht="15" hidden="false" customHeight="false" outlineLevel="0" collapsed="false">
      <c r="A111" s="187"/>
    </row>
    <row r="112" customFormat="false" ht="15" hidden="false" customHeight="false" outlineLevel="0" collapsed="false">
      <c r="A112" s="187"/>
    </row>
    <row r="113" customFormat="false" ht="15" hidden="false" customHeight="false" outlineLevel="0" collapsed="false">
      <c r="A113" s="187"/>
    </row>
    <row r="114" customFormat="false" ht="15" hidden="false" customHeight="false" outlineLevel="0" collapsed="false">
      <c r="A114" s="187"/>
    </row>
    <row r="115" customFormat="false" ht="15" hidden="false" customHeight="false" outlineLevel="0" collapsed="false">
      <c r="A115" s="187"/>
    </row>
    <row r="116" customFormat="false" ht="15" hidden="false" customHeight="false" outlineLevel="0" collapsed="false">
      <c r="A116" s="187"/>
    </row>
    <row r="117" customFormat="false" ht="15" hidden="false" customHeight="false" outlineLevel="0" collapsed="false">
      <c r="A117" s="187"/>
    </row>
    <row r="118" customFormat="false" ht="15" hidden="false" customHeight="false" outlineLevel="0" collapsed="false">
      <c r="A118" s="187"/>
    </row>
    <row r="119" customFormat="false" ht="15" hidden="false" customHeight="false" outlineLevel="0" collapsed="false">
      <c r="A119" s="187"/>
    </row>
    <row r="120" customFormat="false" ht="15" hidden="false" customHeight="false" outlineLevel="0" collapsed="false">
      <c r="A120" s="187"/>
    </row>
    <row r="121" customFormat="false" ht="15" hidden="false" customHeight="false" outlineLevel="0" collapsed="false">
      <c r="A121" s="187"/>
    </row>
    <row r="122" customFormat="false" ht="15" hidden="false" customHeight="false" outlineLevel="0" collapsed="false">
      <c r="A122" s="187"/>
    </row>
    <row r="123" customFormat="false" ht="15" hidden="false" customHeight="false" outlineLevel="0" collapsed="false">
      <c r="A123" s="187"/>
    </row>
    <row r="124" customFormat="false" ht="15" hidden="false" customHeight="false" outlineLevel="0" collapsed="false">
      <c r="A124" s="187"/>
    </row>
    <row r="125" customFormat="false" ht="15" hidden="false" customHeight="false" outlineLevel="0" collapsed="false">
      <c r="A125" s="187"/>
    </row>
    <row r="126" customFormat="false" ht="15" hidden="false" customHeight="false" outlineLevel="0" collapsed="false">
      <c r="A126" s="187"/>
    </row>
    <row r="127" customFormat="false" ht="15" hidden="false" customHeight="false" outlineLevel="0" collapsed="false">
      <c r="A127" s="187"/>
    </row>
    <row r="128" customFormat="false" ht="15" hidden="false" customHeight="false" outlineLevel="0" collapsed="false">
      <c r="A128" s="187"/>
    </row>
    <row r="129" customFormat="false" ht="15" hidden="false" customHeight="false" outlineLevel="0" collapsed="false">
      <c r="A129" s="187"/>
    </row>
    <row r="130" customFormat="false" ht="15" hidden="false" customHeight="false" outlineLevel="0" collapsed="false">
      <c r="A130" s="187"/>
    </row>
    <row r="131" customFormat="false" ht="15" hidden="false" customHeight="false" outlineLevel="0" collapsed="false">
      <c r="A131" s="187"/>
    </row>
    <row r="132" customFormat="false" ht="15" hidden="false" customHeight="false" outlineLevel="0" collapsed="false">
      <c r="A132" s="187"/>
    </row>
    <row r="133" customFormat="false" ht="15" hidden="false" customHeight="false" outlineLevel="0" collapsed="false">
      <c r="A133" s="187"/>
    </row>
    <row r="134" customFormat="false" ht="15" hidden="false" customHeight="false" outlineLevel="0" collapsed="false">
      <c r="A134" s="187"/>
    </row>
    <row r="135" customFormat="false" ht="15" hidden="false" customHeight="false" outlineLevel="0" collapsed="false">
      <c r="A135" s="187"/>
    </row>
    <row r="136" customFormat="false" ht="15" hidden="false" customHeight="false" outlineLevel="0" collapsed="false">
      <c r="A136" s="187"/>
    </row>
    <row r="137" customFormat="false" ht="15" hidden="false" customHeight="false" outlineLevel="0" collapsed="false">
      <c r="A137" s="187"/>
    </row>
    <row r="138" customFormat="false" ht="15" hidden="false" customHeight="false" outlineLevel="0" collapsed="false">
      <c r="A138" s="187"/>
    </row>
    <row r="139" customFormat="false" ht="15" hidden="false" customHeight="false" outlineLevel="0" collapsed="false">
      <c r="A139" s="187"/>
    </row>
    <row r="140" customFormat="false" ht="15" hidden="false" customHeight="false" outlineLevel="0" collapsed="false">
      <c r="A140" s="187"/>
    </row>
    <row r="141" customFormat="false" ht="15" hidden="false" customHeight="false" outlineLevel="0" collapsed="false">
      <c r="A141" s="187"/>
    </row>
    <row r="142" customFormat="false" ht="15" hidden="false" customHeight="false" outlineLevel="0" collapsed="false">
      <c r="A142" s="187"/>
    </row>
    <row r="143" customFormat="false" ht="15" hidden="false" customHeight="false" outlineLevel="0" collapsed="false">
      <c r="A143" s="187"/>
    </row>
    <row r="144" customFormat="false" ht="15" hidden="false" customHeight="false" outlineLevel="0" collapsed="false">
      <c r="A144" s="187"/>
    </row>
    <row r="145" customFormat="false" ht="15" hidden="false" customHeight="false" outlineLevel="0" collapsed="false">
      <c r="A145" s="187"/>
    </row>
    <row r="146" customFormat="false" ht="15" hidden="false" customHeight="false" outlineLevel="0" collapsed="false">
      <c r="A146" s="187"/>
    </row>
    <row r="147" customFormat="false" ht="15" hidden="false" customHeight="false" outlineLevel="0" collapsed="false">
      <c r="A147" s="187"/>
    </row>
    <row r="148" customFormat="false" ht="15" hidden="false" customHeight="false" outlineLevel="0" collapsed="false">
      <c r="A148" s="187"/>
    </row>
    <row r="149" customFormat="false" ht="15" hidden="false" customHeight="false" outlineLevel="0" collapsed="false">
      <c r="A149" s="187"/>
    </row>
    <row r="150" customFormat="false" ht="15" hidden="false" customHeight="false" outlineLevel="0" collapsed="false">
      <c r="A150" s="187"/>
    </row>
    <row r="151" customFormat="false" ht="15" hidden="false" customHeight="false" outlineLevel="0" collapsed="false">
      <c r="A151" s="187"/>
    </row>
    <row r="152" customFormat="false" ht="15" hidden="false" customHeight="false" outlineLevel="0" collapsed="false">
      <c r="A152" s="187"/>
    </row>
    <row r="153" customFormat="false" ht="15" hidden="false" customHeight="false" outlineLevel="0" collapsed="false">
      <c r="A153" s="187"/>
    </row>
    <row r="154" customFormat="false" ht="15" hidden="false" customHeight="false" outlineLevel="0" collapsed="false">
      <c r="A154" s="187"/>
    </row>
    <row r="155" customFormat="false" ht="15" hidden="false" customHeight="false" outlineLevel="0" collapsed="false">
      <c r="A155" s="187"/>
    </row>
    <row r="156" customFormat="false" ht="15" hidden="false" customHeight="false" outlineLevel="0" collapsed="false">
      <c r="A156" s="187"/>
    </row>
    <row r="157" customFormat="false" ht="15" hidden="false" customHeight="false" outlineLevel="0" collapsed="false">
      <c r="A157" s="187"/>
    </row>
    <row r="158" customFormat="false" ht="15" hidden="false" customHeight="false" outlineLevel="0" collapsed="false">
      <c r="A158" s="187"/>
    </row>
    <row r="159" customFormat="false" ht="15" hidden="false" customHeight="false" outlineLevel="0" collapsed="false">
      <c r="A159" s="187"/>
    </row>
    <row r="160" customFormat="false" ht="15" hidden="false" customHeight="false" outlineLevel="0" collapsed="false">
      <c r="A160" s="187"/>
    </row>
    <row r="161" customFormat="false" ht="15" hidden="false" customHeight="false" outlineLevel="0" collapsed="false">
      <c r="A161" s="187"/>
    </row>
    <row r="162" customFormat="false" ht="15" hidden="false" customHeight="false" outlineLevel="0" collapsed="false">
      <c r="A162" s="187"/>
    </row>
    <row r="163" customFormat="false" ht="15" hidden="false" customHeight="false" outlineLevel="0" collapsed="false">
      <c r="A163" s="187"/>
    </row>
    <row r="164" customFormat="false" ht="15" hidden="false" customHeight="false" outlineLevel="0" collapsed="false">
      <c r="A164" s="187"/>
    </row>
    <row r="165" customFormat="false" ht="15" hidden="false" customHeight="false" outlineLevel="0" collapsed="false">
      <c r="A165" s="187"/>
    </row>
    <row r="166" customFormat="false" ht="15" hidden="false" customHeight="false" outlineLevel="0" collapsed="false">
      <c r="A166" s="187"/>
    </row>
    <row r="167" customFormat="false" ht="15" hidden="false" customHeight="false" outlineLevel="0" collapsed="false">
      <c r="A167" s="187"/>
    </row>
    <row r="168" customFormat="false" ht="15" hidden="false" customHeight="false" outlineLevel="0" collapsed="false">
      <c r="A168" s="187"/>
    </row>
    <row r="169" customFormat="false" ht="15" hidden="false" customHeight="false" outlineLevel="0" collapsed="false">
      <c r="A169" s="187"/>
    </row>
    <row r="170" customFormat="false" ht="15" hidden="false" customHeight="false" outlineLevel="0" collapsed="false">
      <c r="A170" s="187"/>
    </row>
    <row r="171" customFormat="false" ht="15" hidden="false" customHeight="false" outlineLevel="0" collapsed="false">
      <c r="A171" s="187"/>
    </row>
    <row r="172" customFormat="false" ht="15" hidden="false" customHeight="false" outlineLevel="0" collapsed="false">
      <c r="A172" s="187"/>
    </row>
    <row r="173" customFormat="false" ht="15" hidden="false" customHeight="false" outlineLevel="0" collapsed="false">
      <c r="A173" s="187"/>
    </row>
    <row r="174" customFormat="false" ht="15" hidden="false" customHeight="false" outlineLevel="0" collapsed="false">
      <c r="A174" s="187"/>
    </row>
    <row r="175" customFormat="false" ht="15" hidden="false" customHeight="false" outlineLevel="0" collapsed="false">
      <c r="A175" s="187"/>
    </row>
    <row r="176" customFormat="false" ht="15" hidden="false" customHeight="false" outlineLevel="0" collapsed="false">
      <c r="A176" s="187"/>
    </row>
    <row r="177" customFormat="false" ht="15" hidden="false" customHeight="false" outlineLevel="0" collapsed="false">
      <c r="A177" s="187"/>
    </row>
    <row r="178" customFormat="false" ht="15" hidden="false" customHeight="false" outlineLevel="0" collapsed="false">
      <c r="A178" s="187"/>
    </row>
    <row r="179" customFormat="false" ht="15" hidden="false" customHeight="false" outlineLevel="0" collapsed="false">
      <c r="A179" s="187"/>
    </row>
    <row r="180" customFormat="false" ht="15" hidden="false" customHeight="false" outlineLevel="0" collapsed="false">
      <c r="A180" s="187"/>
    </row>
    <row r="181" customFormat="false" ht="15" hidden="false" customHeight="false" outlineLevel="0" collapsed="false">
      <c r="A181" s="187"/>
    </row>
    <row r="182" customFormat="false" ht="15" hidden="false" customHeight="false" outlineLevel="0" collapsed="false">
      <c r="A182" s="187"/>
    </row>
    <row r="183" customFormat="false" ht="15" hidden="false" customHeight="false" outlineLevel="0" collapsed="false">
      <c r="A183" s="187"/>
    </row>
    <row r="184" customFormat="false" ht="15" hidden="false" customHeight="false" outlineLevel="0" collapsed="false">
      <c r="A184" s="187"/>
    </row>
    <row r="185" customFormat="false" ht="15" hidden="false" customHeight="false" outlineLevel="0" collapsed="false">
      <c r="A185" s="187"/>
    </row>
    <row r="186" customFormat="false" ht="15" hidden="false" customHeight="false" outlineLevel="0" collapsed="false">
      <c r="A186" s="187"/>
    </row>
    <row r="187" customFormat="false" ht="15" hidden="false" customHeight="false" outlineLevel="0" collapsed="false">
      <c r="A187" s="187"/>
    </row>
    <row r="188" customFormat="false" ht="15" hidden="false" customHeight="false" outlineLevel="0" collapsed="false">
      <c r="A188" s="187"/>
    </row>
    <row r="189" customFormat="false" ht="15" hidden="false" customHeight="false" outlineLevel="0" collapsed="false">
      <c r="A189" s="187"/>
    </row>
    <row r="190" customFormat="false" ht="15" hidden="false" customHeight="false" outlineLevel="0" collapsed="false">
      <c r="A190" s="187"/>
    </row>
    <row r="191" customFormat="false" ht="15" hidden="false" customHeight="false" outlineLevel="0" collapsed="false">
      <c r="A191" s="187"/>
    </row>
    <row r="192" customFormat="false" ht="15" hidden="false" customHeight="false" outlineLevel="0" collapsed="false">
      <c r="A192" s="187"/>
    </row>
    <row r="193" customFormat="false" ht="15" hidden="false" customHeight="false" outlineLevel="0" collapsed="false">
      <c r="A193" s="187"/>
    </row>
    <row r="194" customFormat="false" ht="15" hidden="false" customHeight="false" outlineLevel="0" collapsed="false">
      <c r="A194" s="187"/>
    </row>
    <row r="195" customFormat="false" ht="15" hidden="false" customHeight="false" outlineLevel="0" collapsed="false">
      <c r="A195" s="187"/>
    </row>
    <row r="196" customFormat="false" ht="15" hidden="false" customHeight="false" outlineLevel="0" collapsed="false">
      <c r="A196" s="187"/>
    </row>
    <row r="197" customFormat="false" ht="15" hidden="false" customHeight="false" outlineLevel="0" collapsed="false">
      <c r="A197" s="187"/>
    </row>
    <row r="198" customFormat="false" ht="15" hidden="false" customHeight="false" outlineLevel="0" collapsed="false">
      <c r="A198" s="187"/>
    </row>
    <row r="199" customFormat="false" ht="15" hidden="false" customHeight="false" outlineLevel="0" collapsed="false">
      <c r="A199" s="187"/>
    </row>
    <row r="200" customFormat="false" ht="15" hidden="false" customHeight="false" outlineLevel="0" collapsed="false">
      <c r="A200" s="187"/>
    </row>
    <row r="201" customFormat="false" ht="15" hidden="false" customHeight="false" outlineLevel="0" collapsed="false">
      <c r="A201" s="187"/>
    </row>
    <row r="202" customFormat="false" ht="15" hidden="false" customHeight="false" outlineLevel="0" collapsed="false">
      <c r="A202" s="187"/>
    </row>
    <row r="203" customFormat="false" ht="15" hidden="false" customHeight="false" outlineLevel="0" collapsed="false">
      <c r="A203" s="187"/>
    </row>
    <row r="204" customFormat="false" ht="15" hidden="false" customHeight="false" outlineLevel="0" collapsed="false">
      <c r="A204" s="187"/>
    </row>
    <row r="205" customFormat="false" ht="15" hidden="false" customHeight="false" outlineLevel="0" collapsed="false">
      <c r="A205" s="187"/>
    </row>
    <row r="206" customFormat="false" ht="15" hidden="false" customHeight="false" outlineLevel="0" collapsed="false">
      <c r="A206" s="187"/>
    </row>
    <row r="207" customFormat="false" ht="15" hidden="false" customHeight="false" outlineLevel="0" collapsed="false">
      <c r="A207" s="187"/>
    </row>
    <row r="208" customFormat="false" ht="15" hidden="false" customHeight="false" outlineLevel="0" collapsed="false">
      <c r="A208" s="187"/>
    </row>
    <row r="209" customFormat="false" ht="15" hidden="false" customHeight="false" outlineLevel="0" collapsed="false">
      <c r="A209" s="187"/>
    </row>
    <row r="210" customFormat="false" ht="15" hidden="false" customHeight="false" outlineLevel="0" collapsed="false">
      <c r="A210" s="187"/>
    </row>
    <row r="211" customFormat="false" ht="15" hidden="false" customHeight="false" outlineLevel="0" collapsed="false">
      <c r="A211" s="187"/>
    </row>
    <row r="212" customFormat="false" ht="15" hidden="false" customHeight="false" outlineLevel="0" collapsed="false">
      <c r="A212" s="187"/>
    </row>
    <row r="213" customFormat="false" ht="15" hidden="false" customHeight="false" outlineLevel="0" collapsed="false">
      <c r="A213" s="187"/>
    </row>
    <row r="214" customFormat="false" ht="15" hidden="false" customHeight="false" outlineLevel="0" collapsed="false">
      <c r="A214" s="187"/>
    </row>
    <row r="215" customFormat="false" ht="15" hidden="false" customHeight="false" outlineLevel="0" collapsed="false">
      <c r="A215" s="187"/>
    </row>
    <row r="216" customFormat="false" ht="15" hidden="false" customHeight="false" outlineLevel="0" collapsed="false">
      <c r="A216" s="187"/>
    </row>
    <row r="217" customFormat="false" ht="15" hidden="false" customHeight="false" outlineLevel="0" collapsed="false">
      <c r="A217" s="187"/>
    </row>
    <row r="218" customFormat="false" ht="15" hidden="false" customHeight="false" outlineLevel="0" collapsed="false">
      <c r="A218" s="187"/>
    </row>
    <row r="219" customFormat="false" ht="15" hidden="false" customHeight="false" outlineLevel="0" collapsed="false">
      <c r="A219" s="187"/>
    </row>
    <row r="220" customFormat="false" ht="15" hidden="false" customHeight="false" outlineLevel="0" collapsed="false">
      <c r="A220" s="187"/>
    </row>
    <row r="221" customFormat="false" ht="15" hidden="false" customHeight="false" outlineLevel="0" collapsed="false">
      <c r="A221" s="187"/>
    </row>
    <row r="222" customFormat="false" ht="15" hidden="false" customHeight="false" outlineLevel="0" collapsed="false">
      <c r="A222" s="187"/>
    </row>
    <row r="223" customFormat="false" ht="15" hidden="false" customHeight="false" outlineLevel="0" collapsed="false">
      <c r="A223" s="187"/>
    </row>
    <row r="224" customFormat="false" ht="15" hidden="false" customHeight="false" outlineLevel="0" collapsed="false">
      <c r="A224" s="187"/>
    </row>
    <row r="225" customFormat="false" ht="15" hidden="false" customHeight="false" outlineLevel="0" collapsed="false">
      <c r="A225" s="187"/>
    </row>
    <row r="226" customFormat="false" ht="15" hidden="false" customHeight="false" outlineLevel="0" collapsed="false">
      <c r="A226" s="187"/>
    </row>
    <row r="227" customFormat="false" ht="15" hidden="false" customHeight="false" outlineLevel="0" collapsed="false">
      <c r="A227" s="187"/>
    </row>
    <row r="228" customFormat="false" ht="15" hidden="false" customHeight="false" outlineLevel="0" collapsed="false">
      <c r="A228" s="187"/>
    </row>
    <row r="229" customFormat="false" ht="15" hidden="false" customHeight="false" outlineLevel="0" collapsed="false">
      <c r="A229" s="187"/>
    </row>
    <row r="230" customFormat="false" ht="15" hidden="false" customHeight="false" outlineLevel="0" collapsed="false">
      <c r="A230" s="187"/>
    </row>
    <row r="231" customFormat="false" ht="15" hidden="false" customHeight="false" outlineLevel="0" collapsed="false">
      <c r="A231" s="187"/>
    </row>
    <row r="232" customFormat="false" ht="15" hidden="false" customHeight="false" outlineLevel="0" collapsed="false">
      <c r="A232" s="187"/>
    </row>
    <row r="233" customFormat="false" ht="15" hidden="false" customHeight="false" outlineLevel="0" collapsed="false">
      <c r="A233" s="187"/>
    </row>
    <row r="234" customFormat="false" ht="15" hidden="false" customHeight="false" outlineLevel="0" collapsed="false">
      <c r="A234" s="187"/>
    </row>
    <row r="235" customFormat="false" ht="15" hidden="false" customHeight="false" outlineLevel="0" collapsed="false">
      <c r="A235" s="187"/>
    </row>
    <row r="236" customFormat="false" ht="15" hidden="false" customHeight="false" outlineLevel="0" collapsed="false">
      <c r="A236" s="187"/>
    </row>
    <row r="237" customFormat="false" ht="15" hidden="false" customHeight="false" outlineLevel="0" collapsed="false">
      <c r="A237" s="187"/>
    </row>
    <row r="238" customFormat="false" ht="15" hidden="false" customHeight="false" outlineLevel="0" collapsed="false">
      <c r="A238" s="187"/>
    </row>
    <row r="239" customFormat="false" ht="15" hidden="false" customHeight="false" outlineLevel="0" collapsed="false">
      <c r="A239" s="187"/>
    </row>
    <row r="240" customFormat="false" ht="15" hidden="false" customHeight="false" outlineLevel="0" collapsed="false">
      <c r="A240" s="187"/>
    </row>
    <row r="241" customFormat="false" ht="15" hidden="false" customHeight="false" outlineLevel="0" collapsed="false">
      <c r="A241" s="187"/>
    </row>
    <row r="242" customFormat="false" ht="15" hidden="false" customHeight="false" outlineLevel="0" collapsed="false">
      <c r="A242" s="187"/>
    </row>
    <row r="243" customFormat="false" ht="15" hidden="false" customHeight="false" outlineLevel="0" collapsed="false">
      <c r="A243" s="187"/>
    </row>
    <row r="244" customFormat="false" ht="15" hidden="false" customHeight="false" outlineLevel="0" collapsed="false">
      <c r="A244" s="187"/>
    </row>
    <row r="245" customFormat="false" ht="15" hidden="false" customHeight="false" outlineLevel="0" collapsed="false">
      <c r="A245" s="187"/>
    </row>
    <row r="246" customFormat="false" ht="15" hidden="false" customHeight="false" outlineLevel="0" collapsed="false">
      <c r="A246" s="187"/>
    </row>
    <row r="247" customFormat="false" ht="15" hidden="false" customHeight="false" outlineLevel="0" collapsed="false">
      <c r="A247" s="187"/>
    </row>
    <row r="248" customFormat="false" ht="15" hidden="false" customHeight="false" outlineLevel="0" collapsed="false">
      <c r="A248" s="187"/>
    </row>
    <row r="249" customFormat="false" ht="15" hidden="false" customHeight="false" outlineLevel="0" collapsed="false">
      <c r="A249" s="187"/>
    </row>
    <row r="250" customFormat="false" ht="15" hidden="false" customHeight="false" outlineLevel="0" collapsed="false">
      <c r="A250" s="187"/>
    </row>
    <row r="251" customFormat="false" ht="15" hidden="false" customHeight="false" outlineLevel="0" collapsed="false">
      <c r="A251" s="187"/>
    </row>
    <row r="252" customFormat="false" ht="15" hidden="false" customHeight="false" outlineLevel="0" collapsed="false">
      <c r="A252" s="187"/>
    </row>
    <row r="253" customFormat="false" ht="15" hidden="false" customHeight="false" outlineLevel="0" collapsed="false">
      <c r="A253" s="187"/>
    </row>
    <row r="254" customFormat="false" ht="15" hidden="false" customHeight="false" outlineLevel="0" collapsed="false">
      <c r="A254" s="187"/>
    </row>
    <row r="255" customFormat="false" ht="15" hidden="false" customHeight="false" outlineLevel="0" collapsed="false">
      <c r="A255" s="187"/>
    </row>
    <row r="256" customFormat="false" ht="15" hidden="false" customHeight="false" outlineLevel="0" collapsed="false">
      <c r="A256" s="187"/>
    </row>
    <row r="257" customFormat="false" ht="15" hidden="false" customHeight="false" outlineLevel="0" collapsed="false">
      <c r="A257" s="187"/>
    </row>
    <row r="258" customFormat="false" ht="15" hidden="false" customHeight="false" outlineLevel="0" collapsed="false">
      <c r="A258" s="187"/>
    </row>
    <row r="259" customFormat="false" ht="15" hidden="false" customHeight="false" outlineLevel="0" collapsed="false">
      <c r="A259" s="187"/>
    </row>
    <row r="260" customFormat="false" ht="15" hidden="false" customHeight="false" outlineLevel="0" collapsed="false">
      <c r="A260" s="187"/>
    </row>
    <row r="261" customFormat="false" ht="15" hidden="false" customHeight="false" outlineLevel="0" collapsed="false">
      <c r="A261" s="187"/>
    </row>
    <row r="262" customFormat="false" ht="15" hidden="false" customHeight="false" outlineLevel="0" collapsed="false">
      <c r="A262" s="187"/>
    </row>
    <row r="263" customFormat="false" ht="15" hidden="false" customHeight="false" outlineLevel="0" collapsed="false">
      <c r="A263" s="187"/>
    </row>
    <row r="264" customFormat="false" ht="15" hidden="false" customHeight="false" outlineLevel="0" collapsed="false">
      <c r="A264" s="187"/>
    </row>
    <row r="265" customFormat="false" ht="15" hidden="false" customHeight="false" outlineLevel="0" collapsed="false">
      <c r="A265" s="187"/>
    </row>
    <row r="266" customFormat="false" ht="15" hidden="false" customHeight="false" outlineLevel="0" collapsed="false">
      <c r="A266" s="187"/>
    </row>
    <row r="267" customFormat="false" ht="15" hidden="false" customHeight="false" outlineLevel="0" collapsed="false">
      <c r="A267" s="187"/>
    </row>
    <row r="268" customFormat="false" ht="15" hidden="false" customHeight="false" outlineLevel="0" collapsed="false">
      <c r="A268" s="187"/>
    </row>
    <row r="269" customFormat="false" ht="15" hidden="false" customHeight="false" outlineLevel="0" collapsed="false">
      <c r="A269" s="187"/>
    </row>
    <row r="270" customFormat="false" ht="15" hidden="false" customHeight="false" outlineLevel="0" collapsed="false">
      <c r="A270" s="187"/>
    </row>
    <row r="271" customFormat="false" ht="15" hidden="false" customHeight="false" outlineLevel="0" collapsed="false">
      <c r="A271" s="187"/>
    </row>
    <row r="272" customFormat="false" ht="15" hidden="false" customHeight="false" outlineLevel="0" collapsed="false">
      <c r="A272" s="187"/>
    </row>
    <row r="273" customFormat="false" ht="15" hidden="false" customHeight="false" outlineLevel="0" collapsed="false">
      <c r="A273" s="187"/>
    </row>
    <row r="274" customFormat="false" ht="15" hidden="false" customHeight="false" outlineLevel="0" collapsed="false">
      <c r="A274" s="187"/>
    </row>
    <row r="275" customFormat="false" ht="15" hidden="false" customHeight="false" outlineLevel="0" collapsed="false">
      <c r="A275" s="187"/>
    </row>
    <row r="276" customFormat="false" ht="15" hidden="false" customHeight="false" outlineLevel="0" collapsed="false">
      <c r="A276" s="187"/>
    </row>
    <row r="277" customFormat="false" ht="15" hidden="false" customHeight="false" outlineLevel="0" collapsed="false">
      <c r="A277" s="187"/>
    </row>
    <row r="278" customFormat="false" ht="15" hidden="false" customHeight="false" outlineLevel="0" collapsed="false">
      <c r="A278" s="187"/>
    </row>
    <row r="279" customFormat="false" ht="15" hidden="false" customHeight="false" outlineLevel="0" collapsed="false">
      <c r="A279" s="187"/>
    </row>
    <row r="280" customFormat="false" ht="15" hidden="false" customHeight="false" outlineLevel="0" collapsed="false">
      <c r="A280" s="187"/>
    </row>
    <row r="281" customFormat="false" ht="15" hidden="false" customHeight="false" outlineLevel="0" collapsed="false">
      <c r="A281" s="187"/>
    </row>
    <row r="282" customFormat="false" ht="15" hidden="false" customHeight="false" outlineLevel="0" collapsed="false">
      <c r="A282" s="187"/>
    </row>
    <row r="283" customFormat="false" ht="15" hidden="false" customHeight="false" outlineLevel="0" collapsed="false">
      <c r="A283" s="187"/>
    </row>
    <row r="284" customFormat="false" ht="15" hidden="false" customHeight="false" outlineLevel="0" collapsed="false">
      <c r="A284" s="187"/>
    </row>
    <row r="285" customFormat="false" ht="15" hidden="false" customHeight="false" outlineLevel="0" collapsed="false">
      <c r="A285" s="187"/>
    </row>
    <row r="286" customFormat="false" ht="15" hidden="false" customHeight="false" outlineLevel="0" collapsed="false">
      <c r="A286" s="187"/>
    </row>
    <row r="287" customFormat="false" ht="15" hidden="false" customHeight="false" outlineLevel="0" collapsed="false">
      <c r="A287" s="187"/>
    </row>
    <row r="288" customFormat="false" ht="15" hidden="false" customHeight="false" outlineLevel="0" collapsed="false">
      <c r="A288" s="187"/>
    </row>
    <row r="289" customFormat="false" ht="15" hidden="false" customHeight="false" outlineLevel="0" collapsed="false">
      <c r="A289" s="187"/>
    </row>
    <row r="290" customFormat="false" ht="15" hidden="false" customHeight="false" outlineLevel="0" collapsed="false">
      <c r="A290" s="187"/>
    </row>
    <row r="291" customFormat="false" ht="15" hidden="false" customHeight="false" outlineLevel="0" collapsed="false">
      <c r="A291" s="187"/>
    </row>
    <row r="292" customFormat="false" ht="15" hidden="false" customHeight="false" outlineLevel="0" collapsed="false">
      <c r="A292" s="187"/>
    </row>
    <row r="293" customFormat="false" ht="15" hidden="false" customHeight="false" outlineLevel="0" collapsed="false">
      <c r="A293" s="187"/>
    </row>
    <row r="294" customFormat="false" ht="15" hidden="false" customHeight="false" outlineLevel="0" collapsed="false">
      <c r="A294" s="187"/>
    </row>
    <row r="295" customFormat="false" ht="15" hidden="false" customHeight="false" outlineLevel="0" collapsed="false">
      <c r="A295" s="187"/>
    </row>
    <row r="296" customFormat="false" ht="15" hidden="false" customHeight="false" outlineLevel="0" collapsed="false">
      <c r="A296" s="187"/>
    </row>
    <row r="297" customFormat="false" ht="15" hidden="false" customHeight="false" outlineLevel="0" collapsed="false">
      <c r="A297" s="187"/>
    </row>
    <row r="298" customFormat="false" ht="15" hidden="false" customHeight="false" outlineLevel="0" collapsed="false">
      <c r="A298" s="187"/>
    </row>
    <row r="299" customFormat="false" ht="15" hidden="false" customHeight="false" outlineLevel="0" collapsed="false">
      <c r="A299" s="187"/>
    </row>
    <row r="300" customFormat="false" ht="15" hidden="false" customHeight="false" outlineLevel="0" collapsed="false">
      <c r="A300" s="187"/>
    </row>
    <row r="301" customFormat="false" ht="15" hidden="false" customHeight="false" outlineLevel="0" collapsed="false">
      <c r="A301" s="187"/>
    </row>
    <row r="302" customFormat="false" ht="15" hidden="false" customHeight="false" outlineLevel="0" collapsed="false">
      <c r="A302" s="187"/>
    </row>
    <row r="303" customFormat="false" ht="15" hidden="false" customHeight="false" outlineLevel="0" collapsed="false">
      <c r="A303" s="187"/>
    </row>
    <row r="304" customFormat="false" ht="15" hidden="false" customHeight="false" outlineLevel="0" collapsed="false">
      <c r="A304" s="187"/>
    </row>
    <row r="305" customFormat="false" ht="15" hidden="false" customHeight="false" outlineLevel="0" collapsed="false">
      <c r="A305" s="187"/>
    </row>
    <row r="306" customFormat="false" ht="15" hidden="false" customHeight="false" outlineLevel="0" collapsed="false">
      <c r="A306" s="187"/>
    </row>
    <row r="307" customFormat="false" ht="15" hidden="false" customHeight="false" outlineLevel="0" collapsed="false">
      <c r="A307" s="187"/>
    </row>
    <row r="308" customFormat="false" ht="15" hidden="false" customHeight="false" outlineLevel="0" collapsed="false">
      <c r="A308" s="187"/>
    </row>
    <row r="309" customFormat="false" ht="15" hidden="false" customHeight="false" outlineLevel="0" collapsed="false">
      <c r="A309" s="187"/>
    </row>
    <row r="310" customFormat="false" ht="15" hidden="false" customHeight="false" outlineLevel="0" collapsed="false">
      <c r="A310" s="187"/>
    </row>
    <row r="311" customFormat="false" ht="15" hidden="false" customHeight="false" outlineLevel="0" collapsed="false">
      <c r="A311" s="187"/>
    </row>
    <row r="312" customFormat="false" ht="15" hidden="false" customHeight="false" outlineLevel="0" collapsed="false">
      <c r="A312" s="187"/>
    </row>
    <row r="313" customFormat="false" ht="15" hidden="false" customHeight="false" outlineLevel="0" collapsed="false">
      <c r="A313" s="187"/>
    </row>
    <row r="314" customFormat="false" ht="15" hidden="false" customHeight="false" outlineLevel="0" collapsed="false">
      <c r="A314" s="187"/>
    </row>
    <row r="315" customFormat="false" ht="15" hidden="false" customHeight="false" outlineLevel="0" collapsed="false">
      <c r="A315" s="187"/>
    </row>
    <row r="316" customFormat="false" ht="15" hidden="false" customHeight="false" outlineLevel="0" collapsed="false">
      <c r="A316" s="187"/>
    </row>
    <row r="317" customFormat="false" ht="15" hidden="false" customHeight="false" outlineLevel="0" collapsed="false">
      <c r="A317" s="187"/>
    </row>
    <row r="318" customFormat="false" ht="15" hidden="false" customHeight="false" outlineLevel="0" collapsed="false">
      <c r="A318" s="187"/>
    </row>
    <row r="319" customFormat="false" ht="15" hidden="false" customHeight="false" outlineLevel="0" collapsed="false">
      <c r="A319" s="187"/>
    </row>
    <row r="320" customFormat="false" ht="15" hidden="false" customHeight="false" outlineLevel="0" collapsed="false">
      <c r="A320" s="187"/>
    </row>
    <row r="321" customFormat="false" ht="15" hidden="false" customHeight="false" outlineLevel="0" collapsed="false">
      <c r="A321" s="187"/>
    </row>
    <row r="322" customFormat="false" ht="15" hidden="false" customHeight="false" outlineLevel="0" collapsed="false">
      <c r="A322" s="187"/>
    </row>
    <row r="323" customFormat="false" ht="15" hidden="false" customHeight="false" outlineLevel="0" collapsed="false">
      <c r="A323" s="187"/>
    </row>
    <row r="324" customFormat="false" ht="15" hidden="false" customHeight="false" outlineLevel="0" collapsed="false">
      <c r="A324" s="187"/>
    </row>
    <row r="325" customFormat="false" ht="15" hidden="false" customHeight="false" outlineLevel="0" collapsed="false">
      <c r="A325" s="187"/>
    </row>
    <row r="326" customFormat="false" ht="15" hidden="false" customHeight="false" outlineLevel="0" collapsed="false">
      <c r="A326" s="187"/>
    </row>
    <row r="327" customFormat="false" ht="15" hidden="false" customHeight="false" outlineLevel="0" collapsed="false">
      <c r="A327" s="187"/>
    </row>
    <row r="328" customFormat="false" ht="15" hidden="false" customHeight="false" outlineLevel="0" collapsed="false">
      <c r="A328" s="187"/>
    </row>
    <row r="329" customFormat="false" ht="15" hidden="false" customHeight="false" outlineLevel="0" collapsed="false">
      <c r="A329" s="187"/>
    </row>
    <row r="330" customFormat="false" ht="15" hidden="false" customHeight="false" outlineLevel="0" collapsed="false">
      <c r="A330" s="187"/>
    </row>
    <row r="331" customFormat="false" ht="15" hidden="false" customHeight="false" outlineLevel="0" collapsed="false">
      <c r="A331" s="187"/>
    </row>
    <row r="332" customFormat="false" ht="15" hidden="false" customHeight="false" outlineLevel="0" collapsed="false">
      <c r="A332" s="187"/>
    </row>
    <row r="333" customFormat="false" ht="15" hidden="false" customHeight="false" outlineLevel="0" collapsed="false">
      <c r="A333" s="187"/>
    </row>
    <row r="334" customFormat="false" ht="15" hidden="false" customHeight="false" outlineLevel="0" collapsed="false">
      <c r="A334" s="187"/>
    </row>
    <row r="335" customFormat="false" ht="15" hidden="false" customHeight="false" outlineLevel="0" collapsed="false">
      <c r="A335" s="187"/>
    </row>
    <row r="336" customFormat="false" ht="15" hidden="false" customHeight="false" outlineLevel="0" collapsed="false">
      <c r="A336" s="187"/>
    </row>
    <row r="337" customFormat="false" ht="15" hidden="false" customHeight="false" outlineLevel="0" collapsed="false">
      <c r="A337" s="187"/>
    </row>
    <row r="338" customFormat="false" ht="15" hidden="false" customHeight="false" outlineLevel="0" collapsed="false">
      <c r="A338" s="187"/>
    </row>
    <row r="339" customFormat="false" ht="15" hidden="false" customHeight="false" outlineLevel="0" collapsed="false">
      <c r="A339" s="187"/>
    </row>
    <row r="340" customFormat="false" ht="15" hidden="false" customHeight="false" outlineLevel="0" collapsed="false">
      <c r="A340" s="187"/>
    </row>
    <row r="341" customFormat="false" ht="15" hidden="false" customHeight="false" outlineLevel="0" collapsed="false">
      <c r="A341" s="187"/>
    </row>
    <row r="342" customFormat="false" ht="15" hidden="false" customHeight="false" outlineLevel="0" collapsed="false">
      <c r="A342" s="187"/>
    </row>
    <row r="343" customFormat="false" ht="15" hidden="false" customHeight="false" outlineLevel="0" collapsed="false">
      <c r="A343" s="187"/>
    </row>
    <row r="344" customFormat="false" ht="15" hidden="false" customHeight="false" outlineLevel="0" collapsed="false">
      <c r="A344" s="187"/>
    </row>
    <row r="345" customFormat="false" ht="15" hidden="false" customHeight="false" outlineLevel="0" collapsed="false">
      <c r="A345" s="187"/>
    </row>
    <row r="346" customFormat="false" ht="15" hidden="false" customHeight="false" outlineLevel="0" collapsed="false">
      <c r="A346" s="187"/>
    </row>
    <row r="347" customFormat="false" ht="15" hidden="false" customHeight="false" outlineLevel="0" collapsed="false">
      <c r="A347" s="187"/>
    </row>
    <row r="348" customFormat="false" ht="15" hidden="false" customHeight="false" outlineLevel="0" collapsed="false">
      <c r="A348" s="187"/>
    </row>
    <row r="349" customFormat="false" ht="15" hidden="false" customHeight="false" outlineLevel="0" collapsed="false">
      <c r="A349" s="187"/>
    </row>
    <row r="350" customFormat="false" ht="15" hidden="false" customHeight="false" outlineLevel="0" collapsed="false">
      <c r="A350" s="187"/>
    </row>
    <row r="351" customFormat="false" ht="15" hidden="false" customHeight="false" outlineLevel="0" collapsed="false">
      <c r="A351" s="187"/>
    </row>
    <row r="352" customFormat="false" ht="15" hidden="false" customHeight="false" outlineLevel="0" collapsed="false">
      <c r="A352" s="187"/>
    </row>
    <row r="353" customFormat="false" ht="15" hidden="false" customHeight="false" outlineLevel="0" collapsed="false">
      <c r="A353" s="187"/>
    </row>
    <row r="354" customFormat="false" ht="15" hidden="false" customHeight="false" outlineLevel="0" collapsed="false">
      <c r="A354" s="187"/>
    </row>
    <row r="355" customFormat="false" ht="15" hidden="false" customHeight="false" outlineLevel="0" collapsed="false">
      <c r="A355" s="187"/>
    </row>
    <row r="356" customFormat="false" ht="15" hidden="false" customHeight="false" outlineLevel="0" collapsed="false">
      <c r="A356" s="187"/>
    </row>
    <row r="357" customFormat="false" ht="15" hidden="false" customHeight="false" outlineLevel="0" collapsed="false">
      <c r="A357" s="187"/>
    </row>
    <row r="358" customFormat="false" ht="15" hidden="false" customHeight="false" outlineLevel="0" collapsed="false">
      <c r="A358" s="187"/>
    </row>
    <row r="359" customFormat="false" ht="15" hidden="false" customHeight="false" outlineLevel="0" collapsed="false">
      <c r="A359" s="187"/>
    </row>
    <row r="360" customFormat="false" ht="15" hidden="false" customHeight="false" outlineLevel="0" collapsed="false">
      <c r="A360" s="187"/>
    </row>
    <row r="361" customFormat="false" ht="15" hidden="false" customHeight="false" outlineLevel="0" collapsed="false">
      <c r="A361" s="187"/>
    </row>
    <row r="362" customFormat="false" ht="15" hidden="false" customHeight="false" outlineLevel="0" collapsed="false">
      <c r="A362" s="187"/>
    </row>
    <row r="363" customFormat="false" ht="15" hidden="false" customHeight="false" outlineLevel="0" collapsed="false">
      <c r="A363" s="187"/>
    </row>
    <row r="364" customFormat="false" ht="15" hidden="false" customHeight="false" outlineLevel="0" collapsed="false">
      <c r="A364" s="187"/>
    </row>
    <row r="365" customFormat="false" ht="15" hidden="false" customHeight="false" outlineLevel="0" collapsed="false">
      <c r="A365" s="187"/>
    </row>
    <row r="366" customFormat="false" ht="15" hidden="false" customHeight="false" outlineLevel="0" collapsed="false">
      <c r="A366" s="187"/>
    </row>
    <row r="367" customFormat="false" ht="15" hidden="false" customHeight="false" outlineLevel="0" collapsed="false">
      <c r="A367" s="187"/>
    </row>
    <row r="368" customFormat="false" ht="15" hidden="false" customHeight="false" outlineLevel="0" collapsed="false">
      <c r="A368" s="187"/>
    </row>
    <row r="369" customFormat="false" ht="15" hidden="false" customHeight="false" outlineLevel="0" collapsed="false">
      <c r="A369" s="187"/>
    </row>
    <row r="370" customFormat="false" ht="15" hidden="false" customHeight="false" outlineLevel="0" collapsed="false">
      <c r="A370" s="187"/>
    </row>
    <row r="371" customFormat="false" ht="15" hidden="false" customHeight="false" outlineLevel="0" collapsed="false">
      <c r="A371" s="187"/>
    </row>
    <row r="372" customFormat="false" ht="15" hidden="false" customHeight="false" outlineLevel="0" collapsed="false">
      <c r="A372" s="187"/>
    </row>
    <row r="373" customFormat="false" ht="15" hidden="false" customHeight="false" outlineLevel="0" collapsed="false">
      <c r="A373" s="187"/>
    </row>
    <row r="374" customFormat="false" ht="15" hidden="false" customHeight="false" outlineLevel="0" collapsed="false">
      <c r="A374" s="187"/>
    </row>
    <row r="375" customFormat="false" ht="15" hidden="false" customHeight="false" outlineLevel="0" collapsed="false">
      <c r="A375" s="187"/>
    </row>
    <row r="376" customFormat="false" ht="15" hidden="false" customHeight="false" outlineLevel="0" collapsed="false">
      <c r="A376" s="187"/>
    </row>
    <row r="377" customFormat="false" ht="15" hidden="false" customHeight="false" outlineLevel="0" collapsed="false">
      <c r="A377" s="187"/>
    </row>
    <row r="378" customFormat="false" ht="15" hidden="false" customHeight="false" outlineLevel="0" collapsed="false">
      <c r="A378" s="187"/>
    </row>
    <row r="379" customFormat="false" ht="15" hidden="false" customHeight="false" outlineLevel="0" collapsed="false">
      <c r="A379" s="187"/>
    </row>
    <row r="380" customFormat="false" ht="15" hidden="false" customHeight="false" outlineLevel="0" collapsed="false">
      <c r="A380" s="187"/>
    </row>
    <row r="381" customFormat="false" ht="15" hidden="false" customHeight="false" outlineLevel="0" collapsed="false">
      <c r="A381" s="187"/>
    </row>
    <row r="382" customFormat="false" ht="15" hidden="false" customHeight="false" outlineLevel="0" collapsed="false">
      <c r="A382" s="187"/>
    </row>
    <row r="383" customFormat="false" ht="15" hidden="false" customHeight="false" outlineLevel="0" collapsed="false">
      <c r="A383" s="187"/>
    </row>
    <row r="384" customFormat="false" ht="15" hidden="false" customHeight="false" outlineLevel="0" collapsed="false">
      <c r="A384" s="187"/>
    </row>
    <row r="385" customFormat="false" ht="15" hidden="false" customHeight="false" outlineLevel="0" collapsed="false">
      <c r="A385" s="187"/>
    </row>
    <row r="386" customFormat="false" ht="15" hidden="false" customHeight="false" outlineLevel="0" collapsed="false">
      <c r="A386" s="187"/>
    </row>
    <row r="387" customFormat="false" ht="15" hidden="false" customHeight="false" outlineLevel="0" collapsed="false">
      <c r="A387" s="187"/>
    </row>
    <row r="388" customFormat="false" ht="15" hidden="false" customHeight="false" outlineLevel="0" collapsed="false">
      <c r="A388" s="187"/>
    </row>
    <row r="389" customFormat="false" ht="15" hidden="false" customHeight="false" outlineLevel="0" collapsed="false">
      <c r="A389" s="187"/>
    </row>
    <row r="390" customFormat="false" ht="15" hidden="false" customHeight="false" outlineLevel="0" collapsed="false">
      <c r="A390" s="187"/>
    </row>
    <row r="391" customFormat="false" ht="15" hidden="false" customHeight="false" outlineLevel="0" collapsed="false">
      <c r="A391" s="187"/>
    </row>
    <row r="392" customFormat="false" ht="15" hidden="false" customHeight="false" outlineLevel="0" collapsed="false">
      <c r="A392" s="187"/>
    </row>
    <row r="393" customFormat="false" ht="15" hidden="false" customHeight="false" outlineLevel="0" collapsed="false">
      <c r="A393" s="187"/>
    </row>
    <row r="394" customFormat="false" ht="15" hidden="false" customHeight="false" outlineLevel="0" collapsed="false">
      <c r="A394" s="187"/>
    </row>
    <row r="395" customFormat="false" ht="15" hidden="false" customHeight="false" outlineLevel="0" collapsed="false">
      <c r="A395" s="187"/>
    </row>
    <row r="396" customFormat="false" ht="15" hidden="false" customHeight="false" outlineLevel="0" collapsed="false">
      <c r="A396" s="187"/>
    </row>
    <row r="397" customFormat="false" ht="15" hidden="false" customHeight="false" outlineLevel="0" collapsed="false">
      <c r="A397" s="187"/>
    </row>
    <row r="398" customFormat="false" ht="15" hidden="false" customHeight="false" outlineLevel="0" collapsed="false">
      <c r="A398" s="187"/>
    </row>
    <row r="399" customFormat="false" ht="15" hidden="false" customHeight="false" outlineLevel="0" collapsed="false">
      <c r="A399" s="187"/>
    </row>
    <row r="400" customFormat="false" ht="15" hidden="false" customHeight="false" outlineLevel="0" collapsed="false">
      <c r="A400" s="187"/>
    </row>
    <row r="401" customFormat="false" ht="15" hidden="false" customHeight="false" outlineLevel="0" collapsed="false">
      <c r="A401" s="187"/>
    </row>
    <row r="402" customFormat="false" ht="15" hidden="false" customHeight="false" outlineLevel="0" collapsed="false">
      <c r="A402" s="187"/>
    </row>
    <row r="403" customFormat="false" ht="15" hidden="false" customHeight="false" outlineLevel="0" collapsed="false">
      <c r="A403" s="187"/>
    </row>
    <row r="404" customFormat="false" ht="15" hidden="false" customHeight="false" outlineLevel="0" collapsed="false">
      <c r="A404" s="187"/>
    </row>
    <row r="405" customFormat="false" ht="15" hidden="false" customHeight="false" outlineLevel="0" collapsed="false">
      <c r="A405" s="187"/>
    </row>
    <row r="406" customFormat="false" ht="15" hidden="false" customHeight="false" outlineLevel="0" collapsed="false">
      <c r="A406" s="187"/>
    </row>
    <row r="407" customFormat="false" ht="15" hidden="false" customHeight="false" outlineLevel="0" collapsed="false">
      <c r="A407" s="187"/>
    </row>
    <row r="408" customFormat="false" ht="15" hidden="false" customHeight="false" outlineLevel="0" collapsed="false">
      <c r="A408" s="187"/>
    </row>
    <row r="409" customFormat="false" ht="15" hidden="false" customHeight="false" outlineLevel="0" collapsed="false">
      <c r="A409" s="187"/>
    </row>
    <row r="410" customFormat="false" ht="15" hidden="false" customHeight="false" outlineLevel="0" collapsed="false">
      <c r="A410" s="187"/>
    </row>
    <row r="411" customFormat="false" ht="15" hidden="false" customHeight="false" outlineLevel="0" collapsed="false">
      <c r="A411" s="187"/>
    </row>
    <row r="412" customFormat="false" ht="15" hidden="false" customHeight="false" outlineLevel="0" collapsed="false">
      <c r="A412" s="187"/>
    </row>
    <row r="413" customFormat="false" ht="15" hidden="false" customHeight="false" outlineLevel="0" collapsed="false">
      <c r="A413" s="187"/>
    </row>
    <row r="414" customFormat="false" ht="15" hidden="false" customHeight="false" outlineLevel="0" collapsed="false">
      <c r="A414" s="187"/>
    </row>
    <row r="415" customFormat="false" ht="15" hidden="false" customHeight="false" outlineLevel="0" collapsed="false">
      <c r="A415" s="187"/>
    </row>
    <row r="416" customFormat="false" ht="15" hidden="false" customHeight="false" outlineLevel="0" collapsed="false">
      <c r="A416" s="187"/>
    </row>
    <row r="417" customFormat="false" ht="15" hidden="false" customHeight="false" outlineLevel="0" collapsed="false">
      <c r="A417" s="187"/>
    </row>
    <row r="418" customFormat="false" ht="15" hidden="false" customHeight="false" outlineLevel="0" collapsed="false">
      <c r="A418" s="187"/>
    </row>
    <row r="419" customFormat="false" ht="15" hidden="false" customHeight="false" outlineLevel="0" collapsed="false">
      <c r="A419" s="187"/>
    </row>
    <row r="420" customFormat="false" ht="15" hidden="false" customHeight="false" outlineLevel="0" collapsed="false">
      <c r="A420" s="187"/>
    </row>
    <row r="421" customFormat="false" ht="15" hidden="false" customHeight="false" outlineLevel="0" collapsed="false">
      <c r="A421" s="187"/>
    </row>
    <row r="422" customFormat="false" ht="15" hidden="false" customHeight="false" outlineLevel="0" collapsed="false">
      <c r="A422" s="187"/>
    </row>
    <row r="423" customFormat="false" ht="15" hidden="false" customHeight="false" outlineLevel="0" collapsed="false">
      <c r="A423" s="187"/>
    </row>
    <row r="424" customFormat="false" ht="15" hidden="false" customHeight="false" outlineLevel="0" collapsed="false">
      <c r="A424" s="187"/>
    </row>
    <row r="425" customFormat="false" ht="15" hidden="false" customHeight="false" outlineLevel="0" collapsed="false">
      <c r="A425" s="187"/>
    </row>
    <row r="426" customFormat="false" ht="15" hidden="false" customHeight="false" outlineLevel="0" collapsed="false">
      <c r="A426" s="187"/>
    </row>
    <row r="427" customFormat="false" ht="15" hidden="false" customHeight="false" outlineLevel="0" collapsed="false">
      <c r="A427" s="187"/>
    </row>
    <row r="428" customFormat="false" ht="15" hidden="false" customHeight="false" outlineLevel="0" collapsed="false">
      <c r="A428" s="187"/>
    </row>
    <row r="429" customFormat="false" ht="15" hidden="false" customHeight="false" outlineLevel="0" collapsed="false">
      <c r="A429" s="187"/>
    </row>
    <row r="430" customFormat="false" ht="15" hidden="false" customHeight="false" outlineLevel="0" collapsed="false">
      <c r="A430" s="187"/>
    </row>
    <row r="431" customFormat="false" ht="15" hidden="false" customHeight="false" outlineLevel="0" collapsed="false">
      <c r="A431" s="187"/>
    </row>
    <row r="432" customFormat="false" ht="15" hidden="false" customHeight="false" outlineLevel="0" collapsed="false">
      <c r="A432" s="187"/>
    </row>
    <row r="433" customFormat="false" ht="15" hidden="false" customHeight="false" outlineLevel="0" collapsed="false">
      <c r="A433" s="187"/>
    </row>
    <row r="434" customFormat="false" ht="15" hidden="false" customHeight="false" outlineLevel="0" collapsed="false">
      <c r="A434" s="187"/>
    </row>
    <row r="435" customFormat="false" ht="15" hidden="false" customHeight="false" outlineLevel="0" collapsed="false">
      <c r="A435" s="187"/>
    </row>
    <row r="436" customFormat="false" ht="15" hidden="false" customHeight="false" outlineLevel="0" collapsed="false">
      <c r="A436" s="187"/>
    </row>
    <row r="437" customFormat="false" ht="15" hidden="false" customHeight="false" outlineLevel="0" collapsed="false">
      <c r="A437" s="187"/>
    </row>
    <row r="438" customFormat="false" ht="15" hidden="false" customHeight="false" outlineLevel="0" collapsed="false">
      <c r="A438" s="187"/>
    </row>
    <row r="439" customFormat="false" ht="15" hidden="false" customHeight="false" outlineLevel="0" collapsed="false">
      <c r="A439" s="187"/>
    </row>
    <row r="440" customFormat="false" ht="15" hidden="false" customHeight="false" outlineLevel="0" collapsed="false">
      <c r="A440" s="187"/>
    </row>
    <row r="441" customFormat="false" ht="15" hidden="false" customHeight="false" outlineLevel="0" collapsed="false">
      <c r="A441" s="187"/>
    </row>
    <row r="442" customFormat="false" ht="15" hidden="false" customHeight="false" outlineLevel="0" collapsed="false">
      <c r="A442" s="187"/>
    </row>
    <row r="443" customFormat="false" ht="15" hidden="false" customHeight="false" outlineLevel="0" collapsed="false">
      <c r="A443" s="187"/>
    </row>
    <row r="444" customFormat="false" ht="15" hidden="false" customHeight="false" outlineLevel="0" collapsed="false">
      <c r="A444" s="187"/>
    </row>
    <row r="445" customFormat="false" ht="15" hidden="false" customHeight="false" outlineLevel="0" collapsed="false">
      <c r="A445" s="187"/>
    </row>
    <row r="446" customFormat="false" ht="15" hidden="false" customHeight="false" outlineLevel="0" collapsed="false">
      <c r="A446" s="187"/>
    </row>
    <row r="447" customFormat="false" ht="15" hidden="false" customHeight="false" outlineLevel="0" collapsed="false">
      <c r="A447" s="187"/>
    </row>
    <row r="448" customFormat="false" ht="15" hidden="false" customHeight="false" outlineLevel="0" collapsed="false">
      <c r="A448" s="187"/>
    </row>
    <row r="449" customFormat="false" ht="15" hidden="false" customHeight="false" outlineLevel="0" collapsed="false">
      <c r="A449" s="187"/>
    </row>
    <row r="450" customFormat="false" ht="15" hidden="false" customHeight="false" outlineLevel="0" collapsed="false">
      <c r="A450" s="187"/>
    </row>
    <row r="451" customFormat="false" ht="15" hidden="false" customHeight="false" outlineLevel="0" collapsed="false">
      <c r="A451" s="187"/>
    </row>
    <row r="452" customFormat="false" ht="15" hidden="false" customHeight="false" outlineLevel="0" collapsed="false">
      <c r="A452" s="187"/>
    </row>
    <row r="453" customFormat="false" ht="15" hidden="false" customHeight="false" outlineLevel="0" collapsed="false">
      <c r="A453" s="187"/>
    </row>
    <row r="454" customFormat="false" ht="15" hidden="false" customHeight="false" outlineLevel="0" collapsed="false">
      <c r="A454" s="187"/>
    </row>
    <row r="455" customFormat="false" ht="15" hidden="false" customHeight="false" outlineLevel="0" collapsed="false">
      <c r="A455" s="187"/>
    </row>
    <row r="456" customFormat="false" ht="15" hidden="false" customHeight="false" outlineLevel="0" collapsed="false">
      <c r="A456" s="187"/>
    </row>
    <row r="457" customFormat="false" ht="15" hidden="false" customHeight="false" outlineLevel="0" collapsed="false">
      <c r="A457" s="187"/>
    </row>
    <row r="458" customFormat="false" ht="15" hidden="false" customHeight="false" outlineLevel="0" collapsed="false">
      <c r="A458" s="187"/>
    </row>
    <row r="459" customFormat="false" ht="15" hidden="false" customHeight="false" outlineLevel="0" collapsed="false">
      <c r="A459" s="187"/>
    </row>
    <row r="460" customFormat="false" ht="15" hidden="false" customHeight="false" outlineLevel="0" collapsed="false">
      <c r="A460" s="187"/>
    </row>
    <row r="461" customFormat="false" ht="15" hidden="false" customHeight="false" outlineLevel="0" collapsed="false">
      <c r="A461" s="187"/>
    </row>
    <row r="462" customFormat="false" ht="15" hidden="false" customHeight="false" outlineLevel="0" collapsed="false">
      <c r="A462" s="187"/>
    </row>
    <row r="463" customFormat="false" ht="15" hidden="false" customHeight="false" outlineLevel="0" collapsed="false">
      <c r="A463" s="187"/>
    </row>
    <row r="464" customFormat="false" ht="15" hidden="false" customHeight="false" outlineLevel="0" collapsed="false">
      <c r="A464" s="187"/>
    </row>
    <row r="465" customFormat="false" ht="15" hidden="false" customHeight="false" outlineLevel="0" collapsed="false">
      <c r="A465" s="187"/>
    </row>
    <row r="466" customFormat="false" ht="15" hidden="false" customHeight="false" outlineLevel="0" collapsed="false">
      <c r="A466" s="187"/>
    </row>
    <row r="467" customFormat="false" ht="15" hidden="false" customHeight="false" outlineLevel="0" collapsed="false">
      <c r="A467" s="187"/>
    </row>
    <row r="468" customFormat="false" ht="15" hidden="false" customHeight="false" outlineLevel="0" collapsed="false">
      <c r="A468" s="187"/>
    </row>
    <row r="469" customFormat="false" ht="15" hidden="false" customHeight="false" outlineLevel="0" collapsed="false">
      <c r="A469" s="187"/>
    </row>
    <row r="470" customFormat="false" ht="15" hidden="false" customHeight="false" outlineLevel="0" collapsed="false">
      <c r="A470" s="187"/>
    </row>
    <row r="471" customFormat="false" ht="15" hidden="false" customHeight="false" outlineLevel="0" collapsed="false">
      <c r="A471" s="187"/>
    </row>
    <row r="472" customFormat="false" ht="15" hidden="false" customHeight="false" outlineLevel="0" collapsed="false">
      <c r="A472" s="187"/>
    </row>
    <row r="473" customFormat="false" ht="15" hidden="false" customHeight="false" outlineLevel="0" collapsed="false">
      <c r="A473" s="187"/>
    </row>
    <row r="474" customFormat="false" ht="15" hidden="false" customHeight="false" outlineLevel="0" collapsed="false">
      <c r="A474" s="187"/>
    </row>
    <row r="475" customFormat="false" ht="15" hidden="false" customHeight="false" outlineLevel="0" collapsed="false">
      <c r="A475" s="187"/>
    </row>
    <row r="476" customFormat="false" ht="15" hidden="false" customHeight="false" outlineLevel="0" collapsed="false">
      <c r="A476" s="187"/>
    </row>
    <row r="477" customFormat="false" ht="15" hidden="false" customHeight="false" outlineLevel="0" collapsed="false">
      <c r="A477" s="187"/>
    </row>
    <row r="478" customFormat="false" ht="15" hidden="false" customHeight="false" outlineLevel="0" collapsed="false">
      <c r="A478" s="187"/>
    </row>
    <row r="479" customFormat="false" ht="15" hidden="false" customHeight="false" outlineLevel="0" collapsed="false">
      <c r="A479" s="187"/>
    </row>
    <row r="480" customFormat="false" ht="15" hidden="false" customHeight="false" outlineLevel="0" collapsed="false">
      <c r="A480" s="187"/>
    </row>
    <row r="481" customFormat="false" ht="15" hidden="false" customHeight="false" outlineLevel="0" collapsed="false">
      <c r="A481" s="187"/>
    </row>
    <row r="482" customFormat="false" ht="15" hidden="false" customHeight="false" outlineLevel="0" collapsed="false">
      <c r="A482" s="187"/>
    </row>
    <row r="483" customFormat="false" ht="15" hidden="false" customHeight="false" outlineLevel="0" collapsed="false">
      <c r="A483" s="187"/>
    </row>
    <row r="484" customFormat="false" ht="15" hidden="false" customHeight="false" outlineLevel="0" collapsed="false">
      <c r="A484" s="187"/>
    </row>
    <row r="485" customFormat="false" ht="15" hidden="false" customHeight="false" outlineLevel="0" collapsed="false">
      <c r="A485" s="187"/>
    </row>
    <row r="486" customFormat="false" ht="15" hidden="false" customHeight="false" outlineLevel="0" collapsed="false">
      <c r="A486" s="187"/>
    </row>
    <row r="487" customFormat="false" ht="15" hidden="false" customHeight="false" outlineLevel="0" collapsed="false">
      <c r="A487" s="187"/>
    </row>
    <row r="488" customFormat="false" ht="15" hidden="false" customHeight="false" outlineLevel="0" collapsed="false">
      <c r="A488" s="187"/>
    </row>
    <row r="489" customFormat="false" ht="15" hidden="false" customHeight="false" outlineLevel="0" collapsed="false">
      <c r="A489" s="187"/>
    </row>
    <row r="490" customFormat="false" ht="15" hidden="false" customHeight="false" outlineLevel="0" collapsed="false">
      <c r="A490" s="187"/>
    </row>
    <row r="491" customFormat="false" ht="15" hidden="false" customHeight="false" outlineLevel="0" collapsed="false">
      <c r="A491" s="187"/>
    </row>
    <row r="492" customFormat="false" ht="15" hidden="false" customHeight="false" outlineLevel="0" collapsed="false">
      <c r="A492" s="187"/>
    </row>
    <row r="493" customFormat="false" ht="15" hidden="false" customHeight="false" outlineLevel="0" collapsed="false">
      <c r="A493" s="187"/>
    </row>
    <row r="494" customFormat="false" ht="15" hidden="false" customHeight="false" outlineLevel="0" collapsed="false">
      <c r="A494" s="187"/>
    </row>
    <row r="495" customFormat="false" ht="15" hidden="false" customHeight="false" outlineLevel="0" collapsed="false">
      <c r="A495" s="187"/>
    </row>
    <row r="496" customFormat="false" ht="15" hidden="false" customHeight="false" outlineLevel="0" collapsed="false">
      <c r="A496" s="187"/>
    </row>
    <row r="497" customFormat="false" ht="15" hidden="false" customHeight="false" outlineLevel="0" collapsed="false">
      <c r="A497" s="187"/>
    </row>
    <row r="498" customFormat="false" ht="15" hidden="false" customHeight="false" outlineLevel="0" collapsed="false">
      <c r="A498" s="187"/>
    </row>
    <row r="499" customFormat="false" ht="15" hidden="false" customHeight="false" outlineLevel="0" collapsed="false">
      <c r="A499" s="187"/>
    </row>
    <row r="500" customFormat="false" ht="15" hidden="false" customHeight="false" outlineLevel="0" collapsed="false">
      <c r="A500" s="187"/>
    </row>
    <row r="501" customFormat="false" ht="15" hidden="false" customHeight="false" outlineLevel="0" collapsed="false">
      <c r="A501" s="187"/>
    </row>
    <row r="502" customFormat="false" ht="15" hidden="false" customHeight="false" outlineLevel="0" collapsed="false">
      <c r="A502" s="187"/>
    </row>
    <row r="503" customFormat="false" ht="15" hidden="false" customHeight="false" outlineLevel="0" collapsed="false">
      <c r="A503" s="187"/>
    </row>
    <row r="504" customFormat="false" ht="15" hidden="false" customHeight="false" outlineLevel="0" collapsed="false">
      <c r="A504" s="187"/>
    </row>
    <row r="505" customFormat="false" ht="15" hidden="false" customHeight="false" outlineLevel="0" collapsed="false">
      <c r="A505" s="187"/>
    </row>
    <row r="506" customFormat="false" ht="15" hidden="false" customHeight="false" outlineLevel="0" collapsed="false">
      <c r="A506" s="187"/>
    </row>
    <row r="507" customFormat="false" ht="15" hidden="false" customHeight="false" outlineLevel="0" collapsed="false">
      <c r="A507" s="187"/>
    </row>
    <row r="508" customFormat="false" ht="15" hidden="false" customHeight="false" outlineLevel="0" collapsed="false">
      <c r="A508" s="187"/>
    </row>
    <row r="509" customFormat="false" ht="15" hidden="false" customHeight="false" outlineLevel="0" collapsed="false">
      <c r="A509" s="187"/>
    </row>
    <row r="510" customFormat="false" ht="15" hidden="false" customHeight="false" outlineLevel="0" collapsed="false">
      <c r="A510" s="187"/>
    </row>
    <row r="511" customFormat="false" ht="15" hidden="false" customHeight="false" outlineLevel="0" collapsed="false">
      <c r="A511" s="187"/>
    </row>
    <row r="512" customFormat="false" ht="15" hidden="false" customHeight="false" outlineLevel="0" collapsed="false">
      <c r="A512" s="187"/>
    </row>
    <row r="513" customFormat="false" ht="15" hidden="false" customHeight="false" outlineLevel="0" collapsed="false">
      <c r="A513" s="187"/>
    </row>
    <row r="514" customFormat="false" ht="15" hidden="false" customHeight="false" outlineLevel="0" collapsed="false">
      <c r="A514" s="187"/>
    </row>
    <row r="515" customFormat="false" ht="15" hidden="false" customHeight="false" outlineLevel="0" collapsed="false">
      <c r="A515" s="187"/>
    </row>
    <row r="516" customFormat="false" ht="15" hidden="false" customHeight="false" outlineLevel="0" collapsed="false">
      <c r="A516" s="187"/>
    </row>
    <row r="517" customFormat="false" ht="15" hidden="false" customHeight="false" outlineLevel="0" collapsed="false">
      <c r="A517" s="187"/>
    </row>
    <row r="518" customFormat="false" ht="15" hidden="false" customHeight="false" outlineLevel="0" collapsed="false">
      <c r="A518" s="187"/>
    </row>
    <row r="519" customFormat="false" ht="15" hidden="false" customHeight="false" outlineLevel="0" collapsed="false">
      <c r="A519" s="187"/>
    </row>
    <row r="520" customFormat="false" ht="15" hidden="false" customHeight="false" outlineLevel="0" collapsed="false">
      <c r="A520" s="187"/>
    </row>
    <row r="521" customFormat="false" ht="15" hidden="false" customHeight="false" outlineLevel="0" collapsed="false">
      <c r="A521" s="187"/>
    </row>
    <row r="522" customFormat="false" ht="15" hidden="false" customHeight="false" outlineLevel="0" collapsed="false">
      <c r="A522" s="187"/>
    </row>
    <row r="523" customFormat="false" ht="15" hidden="false" customHeight="false" outlineLevel="0" collapsed="false">
      <c r="A523" s="187"/>
    </row>
    <row r="524" customFormat="false" ht="15" hidden="false" customHeight="false" outlineLevel="0" collapsed="false">
      <c r="A524" s="187"/>
    </row>
    <row r="525" customFormat="false" ht="15" hidden="false" customHeight="false" outlineLevel="0" collapsed="false">
      <c r="A525" s="187"/>
    </row>
    <row r="526" customFormat="false" ht="15" hidden="false" customHeight="false" outlineLevel="0" collapsed="false">
      <c r="A526" s="187"/>
    </row>
    <row r="527" customFormat="false" ht="15" hidden="false" customHeight="false" outlineLevel="0" collapsed="false">
      <c r="A527" s="187"/>
    </row>
    <row r="528" customFormat="false" ht="15" hidden="false" customHeight="false" outlineLevel="0" collapsed="false">
      <c r="A528" s="187"/>
    </row>
    <row r="529" customFormat="false" ht="15" hidden="false" customHeight="false" outlineLevel="0" collapsed="false">
      <c r="A529" s="187"/>
    </row>
    <row r="530" customFormat="false" ht="15" hidden="false" customHeight="false" outlineLevel="0" collapsed="false">
      <c r="A530" s="187"/>
    </row>
    <row r="531" customFormat="false" ht="15" hidden="false" customHeight="false" outlineLevel="0" collapsed="false">
      <c r="A531" s="187"/>
    </row>
    <row r="532" customFormat="false" ht="15" hidden="false" customHeight="false" outlineLevel="0" collapsed="false">
      <c r="A532" s="187"/>
    </row>
    <row r="533" customFormat="false" ht="15" hidden="false" customHeight="false" outlineLevel="0" collapsed="false">
      <c r="A533" s="187"/>
    </row>
    <row r="534" customFormat="false" ht="15" hidden="false" customHeight="false" outlineLevel="0" collapsed="false">
      <c r="A534" s="187"/>
    </row>
    <row r="535" customFormat="false" ht="15" hidden="false" customHeight="false" outlineLevel="0" collapsed="false">
      <c r="A535" s="187"/>
    </row>
    <row r="536" customFormat="false" ht="15" hidden="false" customHeight="false" outlineLevel="0" collapsed="false">
      <c r="A536" s="187"/>
    </row>
    <row r="537" customFormat="false" ht="15" hidden="false" customHeight="false" outlineLevel="0" collapsed="false">
      <c r="A537" s="187"/>
    </row>
    <row r="538" customFormat="false" ht="15" hidden="false" customHeight="false" outlineLevel="0" collapsed="false">
      <c r="A538" s="187"/>
    </row>
    <row r="539" customFormat="false" ht="15" hidden="false" customHeight="false" outlineLevel="0" collapsed="false">
      <c r="A539" s="187"/>
    </row>
    <row r="540" customFormat="false" ht="15" hidden="false" customHeight="false" outlineLevel="0" collapsed="false">
      <c r="A540" s="187"/>
    </row>
    <row r="541" customFormat="false" ht="15" hidden="false" customHeight="false" outlineLevel="0" collapsed="false">
      <c r="A541" s="187"/>
    </row>
    <row r="542" customFormat="false" ht="15" hidden="false" customHeight="false" outlineLevel="0" collapsed="false">
      <c r="A542" s="187"/>
    </row>
    <row r="543" customFormat="false" ht="15" hidden="false" customHeight="false" outlineLevel="0" collapsed="false">
      <c r="A543" s="187"/>
    </row>
    <row r="544" customFormat="false" ht="15" hidden="false" customHeight="false" outlineLevel="0" collapsed="false">
      <c r="A544" s="187"/>
    </row>
    <row r="545" customFormat="false" ht="15" hidden="false" customHeight="false" outlineLevel="0" collapsed="false">
      <c r="A545" s="187"/>
    </row>
    <row r="546" customFormat="false" ht="15" hidden="false" customHeight="false" outlineLevel="0" collapsed="false">
      <c r="A546" s="187"/>
    </row>
    <row r="547" customFormat="false" ht="15" hidden="false" customHeight="false" outlineLevel="0" collapsed="false">
      <c r="A547" s="187"/>
    </row>
    <row r="548" customFormat="false" ht="15" hidden="false" customHeight="false" outlineLevel="0" collapsed="false">
      <c r="A548" s="187"/>
    </row>
    <row r="549" customFormat="false" ht="15" hidden="false" customHeight="false" outlineLevel="0" collapsed="false">
      <c r="A549" s="187"/>
    </row>
    <row r="550" customFormat="false" ht="15" hidden="false" customHeight="false" outlineLevel="0" collapsed="false">
      <c r="A550" s="187"/>
    </row>
    <row r="551" customFormat="false" ht="15" hidden="false" customHeight="false" outlineLevel="0" collapsed="false">
      <c r="A551" s="187"/>
    </row>
    <row r="552" customFormat="false" ht="15" hidden="false" customHeight="false" outlineLevel="0" collapsed="false">
      <c r="A552" s="187"/>
    </row>
    <row r="553" customFormat="false" ht="15" hidden="false" customHeight="false" outlineLevel="0" collapsed="false">
      <c r="A553" s="187"/>
    </row>
    <row r="554" customFormat="false" ht="15" hidden="false" customHeight="false" outlineLevel="0" collapsed="false">
      <c r="A554" s="187"/>
    </row>
    <row r="555" customFormat="false" ht="15" hidden="false" customHeight="false" outlineLevel="0" collapsed="false">
      <c r="A555" s="187"/>
    </row>
    <row r="556" customFormat="false" ht="15" hidden="false" customHeight="false" outlineLevel="0" collapsed="false">
      <c r="A556" s="187"/>
    </row>
    <row r="557" customFormat="false" ht="15" hidden="false" customHeight="false" outlineLevel="0" collapsed="false">
      <c r="A557" s="187"/>
    </row>
    <row r="558" customFormat="false" ht="15" hidden="false" customHeight="false" outlineLevel="0" collapsed="false">
      <c r="A558" s="187"/>
    </row>
    <row r="559" customFormat="false" ht="15" hidden="false" customHeight="false" outlineLevel="0" collapsed="false">
      <c r="A559" s="187"/>
    </row>
    <row r="560" customFormat="false" ht="15" hidden="false" customHeight="false" outlineLevel="0" collapsed="false">
      <c r="A560" s="187"/>
    </row>
    <row r="561" customFormat="false" ht="15" hidden="false" customHeight="false" outlineLevel="0" collapsed="false">
      <c r="A561" s="187"/>
    </row>
    <row r="562" customFormat="false" ht="15" hidden="false" customHeight="false" outlineLevel="0" collapsed="false">
      <c r="A562" s="187"/>
    </row>
    <row r="563" customFormat="false" ht="15" hidden="false" customHeight="false" outlineLevel="0" collapsed="false">
      <c r="A563" s="187"/>
    </row>
    <row r="564" customFormat="false" ht="15" hidden="false" customHeight="false" outlineLevel="0" collapsed="false">
      <c r="A564" s="187"/>
    </row>
    <row r="565" customFormat="false" ht="15" hidden="false" customHeight="false" outlineLevel="0" collapsed="false">
      <c r="A565" s="187"/>
    </row>
    <row r="566" customFormat="false" ht="15" hidden="false" customHeight="false" outlineLevel="0" collapsed="false">
      <c r="A566" s="187"/>
    </row>
    <row r="567" customFormat="false" ht="15" hidden="false" customHeight="false" outlineLevel="0" collapsed="false">
      <c r="A567" s="187"/>
    </row>
    <row r="568" customFormat="false" ht="15" hidden="false" customHeight="false" outlineLevel="0" collapsed="false">
      <c r="A568" s="187"/>
    </row>
    <row r="569" customFormat="false" ht="15" hidden="false" customHeight="false" outlineLevel="0" collapsed="false">
      <c r="A569" s="187"/>
    </row>
    <row r="570" customFormat="false" ht="15" hidden="false" customHeight="false" outlineLevel="0" collapsed="false">
      <c r="A570" s="187"/>
    </row>
    <row r="571" customFormat="false" ht="15" hidden="false" customHeight="false" outlineLevel="0" collapsed="false">
      <c r="A571" s="187"/>
    </row>
    <row r="572" customFormat="false" ht="15" hidden="false" customHeight="false" outlineLevel="0" collapsed="false">
      <c r="A572" s="187"/>
    </row>
    <row r="573" customFormat="false" ht="15" hidden="false" customHeight="false" outlineLevel="0" collapsed="false">
      <c r="A573" s="187"/>
    </row>
    <row r="574" customFormat="false" ht="15" hidden="false" customHeight="false" outlineLevel="0" collapsed="false">
      <c r="A574" s="187"/>
    </row>
    <row r="575" customFormat="false" ht="15" hidden="false" customHeight="false" outlineLevel="0" collapsed="false">
      <c r="A575" s="187"/>
    </row>
    <row r="576" customFormat="false" ht="15" hidden="false" customHeight="false" outlineLevel="0" collapsed="false">
      <c r="A576" s="187"/>
    </row>
    <row r="577" customFormat="false" ht="15" hidden="false" customHeight="false" outlineLevel="0" collapsed="false">
      <c r="A577" s="187"/>
    </row>
    <row r="578" customFormat="false" ht="15" hidden="false" customHeight="false" outlineLevel="0" collapsed="false">
      <c r="A578" s="187"/>
    </row>
    <row r="579" customFormat="false" ht="15" hidden="false" customHeight="false" outlineLevel="0" collapsed="false">
      <c r="A579" s="187"/>
    </row>
    <row r="580" customFormat="false" ht="15" hidden="false" customHeight="false" outlineLevel="0" collapsed="false">
      <c r="A580" s="187"/>
    </row>
    <row r="581" customFormat="false" ht="15" hidden="false" customHeight="false" outlineLevel="0" collapsed="false">
      <c r="A581" s="187"/>
    </row>
    <row r="582" customFormat="false" ht="15" hidden="false" customHeight="false" outlineLevel="0" collapsed="false">
      <c r="A582" s="187"/>
    </row>
    <row r="583" customFormat="false" ht="15" hidden="false" customHeight="false" outlineLevel="0" collapsed="false">
      <c r="A583" s="187"/>
    </row>
    <row r="584" customFormat="false" ht="15" hidden="false" customHeight="false" outlineLevel="0" collapsed="false">
      <c r="A584" s="187"/>
    </row>
    <row r="585" customFormat="false" ht="15" hidden="false" customHeight="false" outlineLevel="0" collapsed="false">
      <c r="A585" s="187"/>
    </row>
    <row r="586" customFormat="false" ht="15" hidden="false" customHeight="false" outlineLevel="0" collapsed="false">
      <c r="A586" s="187"/>
    </row>
    <row r="587" customFormat="false" ht="15" hidden="false" customHeight="false" outlineLevel="0" collapsed="false">
      <c r="A587" s="187"/>
    </row>
    <row r="588" customFormat="false" ht="15" hidden="false" customHeight="false" outlineLevel="0" collapsed="false">
      <c r="A588" s="187"/>
    </row>
    <row r="589" customFormat="false" ht="15" hidden="false" customHeight="false" outlineLevel="0" collapsed="false">
      <c r="A589" s="187"/>
    </row>
    <row r="590" customFormat="false" ht="15" hidden="false" customHeight="false" outlineLevel="0" collapsed="false">
      <c r="A590" s="187"/>
    </row>
    <row r="591" customFormat="false" ht="15" hidden="false" customHeight="false" outlineLevel="0" collapsed="false">
      <c r="A591" s="187"/>
    </row>
    <row r="592" customFormat="false" ht="15" hidden="false" customHeight="false" outlineLevel="0" collapsed="false">
      <c r="A592" s="187"/>
    </row>
    <row r="593" customFormat="false" ht="15" hidden="false" customHeight="false" outlineLevel="0" collapsed="false">
      <c r="A593" s="187"/>
    </row>
    <row r="594" customFormat="false" ht="15" hidden="false" customHeight="false" outlineLevel="0" collapsed="false">
      <c r="A594" s="187"/>
    </row>
    <row r="595" customFormat="false" ht="15" hidden="false" customHeight="false" outlineLevel="0" collapsed="false">
      <c r="A595" s="187"/>
    </row>
    <row r="596" customFormat="false" ht="15" hidden="false" customHeight="false" outlineLevel="0" collapsed="false">
      <c r="A596" s="187"/>
    </row>
    <row r="597" customFormat="false" ht="15" hidden="false" customHeight="false" outlineLevel="0" collapsed="false">
      <c r="A597" s="187"/>
    </row>
    <row r="598" customFormat="false" ht="15" hidden="false" customHeight="false" outlineLevel="0" collapsed="false">
      <c r="A598" s="187"/>
    </row>
    <row r="599" customFormat="false" ht="15" hidden="false" customHeight="false" outlineLevel="0" collapsed="false">
      <c r="A599" s="187"/>
    </row>
    <row r="600" customFormat="false" ht="15" hidden="false" customHeight="false" outlineLevel="0" collapsed="false">
      <c r="A600" s="187"/>
    </row>
    <row r="601" customFormat="false" ht="15" hidden="false" customHeight="false" outlineLevel="0" collapsed="false">
      <c r="A601" s="187"/>
    </row>
    <row r="602" customFormat="false" ht="15" hidden="false" customHeight="false" outlineLevel="0" collapsed="false">
      <c r="A602" s="187"/>
    </row>
    <row r="603" customFormat="false" ht="15" hidden="false" customHeight="false" outlineLevel="0" collapsed="false">
      <c r="A603" s="187"/>
    </row>
    <row r="604" customFormat="false" ht="15" hidden="false" customHeight="false" outlineLevel="0" collapsed="false">
      <c r="A604" s="187"/>
    </row>
    <row r="605" customFormat="false" ht="15" hidden="false" customHeight="false" outlineLevel="0" collapsed="false">
      <c r="A605" s="187"/>
    </row>
    <row r="606" customFormat="false" ht="15" hidden="false" customHeight="false" outlineLevel="0" collapsed="false">
      <c r="A606" s="187"/>
    </row>
    <row r="607" customFormat="false" ht="15" hidden="false" customHeight="false" outlineLevel="0" collapsed="false">
      <c r="A607" s="187"/>
    </row>
    <row r="608" customFormat="false" ht="15" hidden="false" customHeight="false" outlineLevel="0" collapsed="false">
      <c r="A608" s="187"/>
    </row>
    <row r="609" customFormat="false" ht="15" hidden="false" customHeight="false" outlineLevel="0" collapsed="false">
      <c r="A609" s="187"/>
    </row>
    <row r="610" customFormat="false" ht="15" hidden="false" customHeight="false" outlineLevel="0" collapsed="false">
      <c r="A610" s="187"/>
    </row>
    <row r="611" customFormat="false" ht="15" hidden="false" customHeight="false" outlineLevel="0" collapsed="false">
      <c r="A611" s="187"/>
    </row>
    <row r="612" customFormat="false" ht="15" hidden="false" customHeight="false" outlineLevel="0" collapsed="false">
      <c r="A612" s="187"/>
    </row>
    <row r="613" customFormat="false" ht="15" hidden="false" customHeight="false" outlineLevel="0" collapsed="false">
      <c r="A613" s="187"/>
    </row>
    <row r="614" customFormat="false" ht="15" hidden="false" customHeight="false" outlineLevel="0" collapsed="false">
      <c r="A614" s="187"/>
    </row>
    <row r="615" customFormat="false" ht="15" hidden="false" customHeight="false" outlineLevel="0" collapsed="false">
      <c r="A615" s="187"/>
    </row>
    <row r="616" customFormat="false" ht="15" hidden="false" customHeight="false" outlineLevel="0" collapsed="false">
      <c r="A616" s="187"/>
    </row>
    <row r="617" customFormat="false" ht="15" hidden="false" customHeight="false" outlineLevel="0" collapsed="false">
      <c r="A617" s="187"/>
    </row>
    <row r="618" customFormat="false" ht="15" hidden="false" customHeight="false" outlineLevel="0" collapsed="false">
      <c r="A618" s="187"/>
    </row>
    <row r="619" customFormat="false" ht="15" hidden="false" customHeight="false" outlineLevel="0" collapsed="false">
      <c r="A619" s="187"/>
    </row>
    <row r="620" customFormat="false" ht="15" hidden="false" customHeight="false" outlineLevel="0" collapsed="false">
      <c r="A620" s="187"/>
    </row>
    <row r="621" customFormat="false" ht="15" hidden="false" customHeight="false" outlineLevel="0" collapsed="false">
      <c r="A621" s="187"/>
    </row>
    <row r="622" customFormat="false" ht="15" hidden="false" customHeight="false" outlineLevel="0" collapsed="false">
      <c r="A622" s="187"/>
    </row>
    <row r="623" customFormat="false" ht="15" hidden="false" customHeight="false" outlineLevel="0" collapsed="false">
      <c r="A623" s="187"/>
    </row>
    <row r="624" customFormat="false" ht="15" hidden="false" customHeight="false" outlineLevel="0" collapsed="false">
      <c r="A624" s="187"/>
    </row>
    <row r="625" customFormat="false" ht="15" hidden="false" customHeight="false" outlineLevel="0" collapsed="false">
      <c r="A625" s="187"/>
    </row>
    <row r="626" customFormat="false" ht="15" hidden="false" customHeight="false" outlineLevel="0" collapsed="false">
      <c r="A626" s="187"/>
    </row>
    <row r="627" customFormat="false" ht="15" hidden="false" customHeight="false" outlineLevel="0" collapsed="false">
      <c r="A627" s="187"/>
    </row>
    <row r="628" customFormat="false" ht="15" hidden="false" customHeight="false" outlineLevel="0" collapsed="false">
      <c r="A628" s="187"/>
    </row>
    <row r="629" customFormat="false" ht="15" hidden="false" customHeight="false" outlineLevel="0" collapsed="false">
      <c r="A629" s="187"/>
    </row>
    <row r="630" customFormat="false" ht="15" hidden="false" customHeight="false" outlineLevel="0" collapsed="false">
      <c r="A630" s="187"/>
    </row>
    <row r="631" customFormat="false" ht="15" hidden="false" customHeight="false" outlineLevel="0" collapsed="false">
      <c r="A631" s="187"/>
    </row>
    <row r="632" customFormat="false" ht="15" hidden="false" customHeight="false" outlineLevel="0" collapsed="false">
      <c r="A632" s="187"/>
    </row>
    <row r="633" customFormat="false" ht="15" hidden="false" customHeight="false" outlineLevel="0" collapsed="false">
      <c r="A633" s="187"/>
    </row>
    <row r="634" customFormat="false" ht="15" hidden="false" customHeight="false" outlineLevel="0" collapsed="false">
      <c r="A634" s="187"/>
    </row>
    <row r="635" customFormat="false" ht="15" hidden="false" customHeight="false" outlineLevel="0" collapsed="false">
      <c r="A635" s="187"/>
    </row>
    <row r="636" customFormat="false" ht="15" hidden="false" customHeight="false" outlineLevel="0" collapsed="false">
      <c r="A636" s="187"/>
    </row>
    <row r="637" customFormat="false" ht="15" hidden="false" customHeight="false" outlineLevel="0" collapsed="false">
      <c r="A637" s="187"/>
    </row>
    <row r="638" customFormat="false" ht="15" hidden="false" customHeight="false" outlineLevel="0" collapsed="false">
      <c r="A638" s="187"/>
    </row>
    <row r="639" customFormat="false" ht="15" hidden="false" customHeight="false" outlineLevel="0" collapsed="false">
      <c r="A639" s="187"/>
    </row>
    <row r="640" customFormat="false" ht="15" hidden="false" customHeight="false" outlineLevel="0" collapsed="false">
      <c r="A640" s="187"/>
    </row>
    <row r="641" customFormat="false" ht="15" hidden="false" customHeight="false" outlineLevel="0" collapsed="false">
      <c r="A641" s="187"/>
    </row>
    <row r="642" customFormat="false" ht="15" hidden="false" customHeight="false" outlineLevel="0" collapsed="false">
      <c r="A642" s="187"/>
    </row>
    <row r="643" customFormat="false" ht="15" hidden="false" customHeight="false" outlineLevel="0" collapsed="false">
      <c r="A643" s="187"/>
    </row>
    <row r="644" customFormat="false" ht="15" hidden="false" customHeight="false" outlineLevel="0" collapsed="false">
      <c r="A644" s="187"/>
    </row>
    <row r="645" customFormat="false" ht="15" hidden="false" customHeight="false" outlineLevel="0" collapsed="false">
      <c r="A645" s="187"/>
    </row>
    <row r="646" customFormat="false" ht="15" hidden="false" customHeight="false" outlineLevel="0" collapsed="false">
      <c r="A646" s="187"/>
    </row>
    <row r="647" customFormat="false" ht="15" hidden="false" customHeight="false" outlineLevel="0" collapsed="false">
      <c r="A647" s="187"/>
    </row>
    <row r="648" customFormat="false" ht="15" hidden="false" customHeight="false" outlineLevel="0" collapsed="false">
      <c r="A648" s="187"/>
    </row>
    <row r="649" customFormat="false" ht="15" hidden="false" customHeight="false" outlineLevel="0" collapsed="false">
      <c r="A649" s="187"/>
    </row>
    <row r="650" customFormat="false" ht="15" hidden="false" customHeight="false" outlineLevel="0" collapsed="false">
      <c r="A650" s="187"/>
    </row>
    <row r="651" customFormat="false" ht="15" hidden="false" customHeight="false" outlineLevel="0" collapsed="false">
      <c r="A651" s="187"/>
    </row>
    <row r="652" customFormat="false" ht="15" hidden="false" customHeight="false" outlineLevel="0" collapsed="false">
      <c r="A652" s="187"/>
    </row>
    <row r="653" customFormat="false" ht="15" hidden="false" customHeight="false" outlineLevel="0" collapsed="false">
      <c r="A653" s="187"/>
    </row>
    <row r="654" customFormat="false" ht="15" hidden="false" customHeight="false" outlineLevel="0" collapsed="false">
      <c r="A654" s="187"/>
    </row>
    <row r="655" customFormat="false" ht="15" hidden="false" customHeight="false" outlineLevel="0" collapsed="false">
      <c r="A655" s="187"/>
    </row>
    <row r="656" customFormat="false" ht="15" hidden="false" customHeight="false" outlineLevel="0" collapsed="false">
      <c r="A656" s="187"/>
    </row>
    <row r="657" customFormat="false" ht="15" hidden="false" customHeight="false" outlineLevel="0" collapsed="false">
      <c r="A657" s="187"/>
    </row>
    <row r="658" customFormat="false" ht="15" hidden="false" customHeight="false" outlineLevel="0" collapsed="false">
      <c r="A658" s="187"/>
    </row>
    <row r="659" customFormat="false" ht="15" hidden="false" customHeight="false" outlineLevel="0" collapsed="false">
      <c r="A659" s="187"/>
    </row>
    <row r="660" customFormat="false" ht="15" hidden="false" customHeight="false" outlineLevel="0" collapsed="false">
      <c r="A660" s="187"/>
    </row>
    <row r="661" customFormat="false" ht="15" hidden="false" customHeight="false" outlineLevel="0" collapsed="false">
      <c r="A661" s="187"/>
    </row>
    <row r="662" customFormat="false" ht="15" hidden="false" customHeight="false" outlineLevel="0" collapsed="false">
      <c r="A662" s="187"/>
    </row>
    <row r="663" customFormat="false" ht="15" hidden="false" customHeight="false" outlineLevel="0" collapsed="false">
      <c r="A663" s="187"/>
    </row>
    <row r="664" customFormat="false" ht="15" hidden="false" customHeight="false" outlineLevel="0" collapsed="false">
      <c r="A664" s="187"/>
    </row>
    <row r="665" customFormat="false" ht="15" hidden="false" customHeight="false" outlineLevel="0" collapsed="false">
      <c r="A665" s="187"/>
    </row>
    <row r="666" customFormat="false" ht="15" hidden="false" customHeight="false" outlineLevel="0" collapsed="false">
      <c r="A666" s="187"/>
    </row>
    <row r="667" customFormat="false" ht="15" hidden="false" customHeight="false" outlineLevel="0" collapsed="false">
      <c r="A667" s="187"/>
    </row>
    <row r="668" customFormat="false" ht="15" hidden="false" customHeight="false" outlineLevel="0" collapsed="false">
      <c r="A668" s="187"/>
    </row>
    <row r="669" customFormat="false" ht="15" hidden="false" customHeight="false" outlineLevel="0" collapsed="false">
      <c r="A669" s="187"/>
    </row>
    <row r="670" customFormat="false" ht="15" hidden="false" customHeight="false" outlineLevel="0" collapsed="false">
      <c r="A670" s="187"/>
    </row>
    <row r="671" customFormat="false" ht="15" hidden="false" customHeight="false" outlineLevel="0" collapsed="false">
      <c r="A671" s="187"/>
    </row>
    <row r="672" customFormat="false" ht="15" hidden="false" customHeight="false" outlineLevel="0" collapsed="false">
      <c r="A672" s="187"/>
    </row>
    <row r="673" customFormat="false" ht="15" hidden="false" customHeight="false" outlineLevel="0" collapsed="false">
      <c r="A673" s="187"/>
    </row>
    <row r="674" customFormat="false" ht="15" hidden="false" customHeight="false" outlineLevel="0" collapsed="false">
      <c r="A674" s="187"/>
    </row>
    <row r="675" customFormat="false" ht="15" hidden="false" customHeight="false" outlineLevel="0" collapsed="false">
      <c r="A675" s="187"/>
    </row>
    <row r="676" customFormat="false" ht="15" hidden="false" customHeight="false" outlineLevel="0" collapsed="false">
      <c r="A676" s="187"/>
    </row>
    <row r="677" customFormat="false" ht="15" hidden="false" customHeight="false" outlineLevel="0" collapsed="false">
      <c r="A677" s="187"/>
    </row>
    <row r="678" customFormat="false" ht="15" hidden="false" customHeight="false" outlineLevel="0" collapsed="false">
      <c r="A678" s="187"/>
    </row>
    <row r="679" customFormat="false" ht="15" hidden="false" customHeight="false" outlineLevel="0" collapsed="false">
      <c r="A679" s="187"/>
    </row>
    <row r="680" customFormat="false" ht="15" hidden="false" customHeight="false" outlineLevel="0" collapsed="false">
      <c r="A680" s="187"/>
    </row>
    <row r="681" customFormat="false" ht="15" hidden="false" customHeight="false" outlineLevel="0" collapsed="false">
      <c r="A681" s="187"/>
    </row>
    <row r="682" customFormat="false" ht="15" hidden="false" customHeight="false" outlineLevel="0" collapsed="false">
      <c r="A682" s="187"/>
    </row>
    <row r="683" customFormat="false" ht="15" hidden="false" customHeight="false" outlineLevel="0" collapsed="false">
      <c r="A683" s="187"/>
    </row>
    <row r="684" customFormat="false" ht="15" hidden="false" customHeight="false" outlineLevel="0" collapsed="false">
      <c r="A684" s="187"/>
    </row>
    <row r="685" customFormat="false" ht="15" hidden="false" customHeight="false" outlineLevel="0" collapsed="false">
      <c r="A685" s="187"/>
    </row>
    <row r="686" customFormat="false" ht="15" hidden="false" customHeight="false" outlineLevel="0" collapsed="false">
      <c r="A686" s="187"/>
    </row>
    <row r="687" customFormat="false" ht="15" hidden="false" customHeight="false" outlineLevel="0" collapsed="false">
      <c r="A687" s="187"/>
    </row>
    <row r="688" customFormat="false" ht="15" hidden="false" customHeight="false" outlineLevel="0" collapsed="false">
      <c r="A688" s="187"/>
    </row>
    <row r="689" customFormat="false" ht="15" hidden="false" customHeight="false" outlineLevel="0" collapsed="false">
      <c r="A689" s="187"/>
    </row>
    <row r="690" customFormat="false" ht="15" hidden="false" customHeight="false" outlineLevel="0" collapsed="false">
      <c r="A690" s="187"/>
    </row>
    <row r="691" customFormat="false" ht="15" hidden="false" customHeight="false" outlineLevel="0" collapsed="false">
      <c r="A691" s="187"/>
    </row>
    <row r="692" customFormat="false" ht="15" hidden="false" customHeight="false" outlineLevel="0" collapsed="false">
      <c r="A692" s="187"/>
    </row>
    <row r="693" customFormat="false" ht="15" hidden="false" customHeight="false" outlineLevel="0" collapsed="false">
      <c r="A693" s="187"/>
    </row>
    <row r="694" customFormat="false" ht="15" hidden="false" customHeight="false" outlineLevel="0" collapsed="false">
      <c r="A694" s="187"/>
    </row>
    <row r="695" customFormat="false" ht="15" hidden="false" customHeight="false" outlineLevel="0" collapsed="false">
      <c r="A695" s="187"/>
    </row>
    <row r="696" customFormat="false" ht="15" hidden="false" customHeight="false" outlineLevel="0" collapsed="false">
      <c r="A696" s="187"/>
    </row>
    <row r="697" customFormat="false" ht="15" hidden="false" customHeight="false" outlineLevel="0" collapsed="false">
      <c r="A697" s="187"/>
    </row>
    <row r="698" customFormat="false" ht="15" hidden="false" customHeight="false" outlineLevel="0" collapsed="false">
      <c r="A698" s="187"/>
    </row>
    <row r="699" customFormat="false" ht="15" hidden="false" customHeight="false" outlineLevel="0" collapsed="false">
      <c r="A699" s="187"/>
    </row>
    <row r="700" customFormat="false" ht="15" hidden="false" customHeight="false" outlineLevel="0" collapsed="false">
      <c r="A700" s="187"/>
    </row>
    <row r="701" customFormat="false" ht="15" hidden="false" customHeight="false" outlineLevel="0" collapsed="false">
      <c r="A701" s="187"/>
    </row>
    <row r="702" customFormat="false" ht="15" hidden="false" customHeight="false" outlineLevel="0" collapsed="false">
      <c r="A702" s="187"/>
    </row>
    <row r="703" customFormat="false" ht="15" hidden="false" customHeight="false" outlineLevel="0" collapsed="false">
      <c r="A703" s="187"/>
    </row>
    <row r="704" customFormat="false" ht="15" hidden="false" customHeight="false" outlineLevel="0" collapsed="false">
      <c r="A704" s="187"/>
    </row>
    <row r="705" customFormat="false" ht="15" hidden="false" customHeight="false" outlineLevel="0" collapsed="false">
      <c r="A705" s="187"/>
    </row>
    <row r="706" customFormat="false" ht="15" hidden="false" customHeight="false" outlineLevel="0" collapsed="false">
      <c r="A706" s="187"/>
    </row>
    <row r="707" customFormat="false" ht="15" hidden="false" customHeight="false" outlineLevel="0" collapsed="false">
      <c r="A707" s="187"/>
    </row>
    <row r="708" customFormat="false" ht="15" hidden="false" customHeight="false" outlineLevel="0" collapsed="false">
      <c r="A708" s="187"/>
    </row>
    <row r="709" customFormat="false" ht="15" hidden="false" customHeight="false" outlineLevel="0" collapsed="false">
      <c r="A709" s="187"/>
    </row>
    <row r="710" customFormat="false" ht="15" hidden="false" customHeight="false" outlineLevel="0" collapsed="false">
      <c r="A710" s="187"/>
    </row>
    <row r="711" customFormat="false" ht="15" hidden="false" customHeight="false" outlineLevel="0" collapsed="false">
      <c r="A711" s="187"/>
    </row>
    <row r="712" customFormat="false" ht="15" hidden="false" customHeight="false" outlineLevel="0" collapsed="false">
      <c r="A712" s="187"/>
    </row>
    <row r="713" customFormat="false" ht="15" hidden="false" customHeight="false" outlineLevel="0" collapsed="false">
      <c r="A713" s="187"/>
    </row>
    <row r="714" customFormat="false" ht="15" hidden="false" customHeight="false" outlineLevel="0" collapsed="false">
      <c r="A714" s="187"/>
    </row>
    <row r="715" customFormat="false" ht="15" hidden="false" customHeight="false" outlineLevel="0" collapsed="false">
      <c r="A715" s="187"/>
    </row>
    <row r="716" customFormat="false" ht="15" hidden="false" customHeight="false" outlineLevel="0" collapsed="false">
      <c r="A716" s="187"/>
    </row>
    <row r="717" customFormat="false" ht="15" hidden="false" customHeight="false" outlineLevel="0" collapsed="false">
      <c r="A717" s="187"/>
    </row>
    <row r="718" customFormat="false" ht="15" hidden="false" customHeight="false" outlineLevel="0" collapsed="false">
      <c r="A718" s="187"/>
    </row>
    <row r="719" customFormat="false" ht="15" hidden="false" customHeight="false" outlineLevel="0" collapsed="false">
      <c r="A719" s="187"/>
    </row>
    <row r="720" customFormat="false" ht="15" hidden="false" customHeight="false" outlineLevel="0" collapsed="false">
      <c r="A720" s="187"/>
    </row>
    <row r="721" customFormat="false" ht="15" hidden="false" customHeight="false" outlineLevel="0" collapsed="false">
      <c r="A721" s="187"/>
    </row>
    <row r="722" customFormat="false" ht="15" hidden="false" customHeight="false" outlineLevel="0" collapsed="false">
      <c r="A722" s="187"/>
    </row>
    <row r="723" customFormat="false" ht="15" hidden="false" customHeight="false" outlineLevel="0" collapsed="false">
      <c r="A723" s="187"/>
    </row>
    <row r="724" customFormat="false" ht="15" hidden="false" customHeight="false" outlineLevel="0" collapsed="false">
      <c r="A724" s="187"/>
    </row>
    <row r="725" customFormat="false" ht="15" hidden="false" customHeight="false" outlineLevel="0" collapsed="false">
      <c r="A725" s="187"/>
    </row>
    <row r="726" customFormat="false" ht="15" hidden="false" customHeight="false" outlineLevel="0" collapsed="false">
      <c r="A726" s="187"/>
    </row>
    <row r="727" customFormat="false" ht="15" hidden="false" customHeight="false" outlineLevel="0" collapsed="false">
      <c r="A727" s="187"/>
    </row>
    <row r="728" customFormat="false" ht="15" hidden="false" customHeight="false" outlineLevel="0" collapsed="false">
      <c r="A728" s="187"/>
    </row>
    <row r="729" customFormat="false" ht="15" hidden="false" customHeight="false" outlineLevel="0" collapsed="false">
      <c r="A729" s="187"/>
    </row>
    <row r="730" customFormat="false" ht="15" hidden="false" customHeight="false" outlineLevel="0" collapsed="false">
      <c r="A730" s="187"/>
    </row>
    <row r="731" customFormat="false" ht="15" hidden="false" customHeight="false" outlineLevel="0" collapsed="false">
      <c r="A731" s="187"/>
    </row>
    <row r="732" customFormat="false" ht="15" hidden="false" customHeight="false" outlineLevel="0" collapsed="false">
      <c r="A732" s="187"/>
    </row>
    <row r="733" customFormat="false" ht="15" hidden="false" customHeight="false" outlineLevel="0" collapsed="false">
      <c r="A733" s="187"/>
    </row>
    <row r="734" customFormat="false" ht="15" hidden="false" customHeight="false" outlineLevel="0" collapsed="false">
      <c r="A734" s="187"/>
    </row>
    <row r="735" customFormat="false" ht="15" hidden="false" customHeight="false" outlineLevel="0" collapsed="false">
      <c r="A735" s="187"/>
    </row>
    <row r="736" customFormat="false" ht="15" hidden="false" customHeight="false" outlineLevel="0" collapsed="false">
      <c r="A736" s="187"/>
    </row>
    <row r="737" customFormat="false" ht="15" hidden="false" customHeight="false" outlineLevel="0" collapsed="false">
      <c r="A737" s="187"/>
    </row>
    <row r="738" customFormat="false" ht="15" hidden="false" customHeight="false" outlineLevel="0" collapsed="false">
      <c r="A738" s="187"/>
    </row>
    <row r="739" customFormat="false" ht="15" hidden="false" customHeight="false" outlineLevel="0" collapsed="false">
      <c r="A739" s="187"/>
    </row>
    <row r="740" customFormat="false" ht="15" hidden="false" customHeight="false" outlineLevel="0" collapsed="false">
      <c r="A740" s="187"/>
    </row>
    <row r="741" customFormat="false" ht="15" hidden="false" customHeight="false" outlineLevel="0" collapsed="false">
      <c r="A741" s="187"/>
    </row>
    <row r="742" customFormat="false" ht="15" hidden="false" customHeight="false" outlineLevel="0" collapsed="false">
      <c r="A742" s="187"/>
    </row>
    <row r="743" customFormat="false" ht="15" hidden="false" customHeight="false" outlineLevel="0" collapsed="false">
      <c r="A743" s="187"/>
    </row>
    <row r="744" customFormat="false" ht="15" hidden="false" customHeight="false" outlineLevel="0" collapsed="false">
      <c r="A744" s="187"/>
    </row>
    <row r="745" customFormat="false" ht="15" hidden="false" customHeight="false" outlineLevel="0" collapsed="false">
      <c r="A745" s="187"/>
    </row>
    <row r="746" customFormat="false" ht="15" hidden="false" customHeight="false" outlineLevel="0" collapsed="false">
      <c r="A746" s="187"/>
    </row>
    <row r="747" customFormat="false" ht="15" hidden="false" customHeight="false" outlineLevel="0" collapsed="false">
      <c r="A747" s="187"/>
    </row>
    <row r="748" customFormat="false" ht="15" hidden="false" customHeight="false" outlineLevel="0" collapsed="false">
      <c r="A748" s="187"/>
    </row>
    <row r="749" customFormat="false" ht="15" hidden="false" customHeight="false" outlineLevel="0" collapsed="false">
      <c r="A749" s="187"/>
    </row>
    <row r="750" customFormat="false" ht="15" hidden="false" customHeight="false" outlineLevel="0" collapsed="false">
      <c r="A750" s="187"/>
    </row>
    <row r="751" customFormat="false" ht="15" hidden="false" customHeight="false" outlineLevel="0" collapsed="false">
      <c r="A751" s="187"/>
    </row>
    <row r="752" customFormat="false" ht="15" hidden="false" customHeight="false" outlineLevel="0" collapsed="false">
      <c r="A752" s="187"/>
    </row>
    <row r="753" customFormat="false" ht="15" hidden="false" customHeight="false" outlineLevel="0" collapsed="false">
      <c r="A753" s="187"/>
    </row>
    <row r="754" customFormat="false" ht="15" hidden="false" customHeight="false" outlineLevel="0" collapsed="false">
      <c r="A754" s="187"/>
    </row>
    <row r="755" customFormat="false" ht="15" hidden="false" customHeight="false" outlineLevel="0" collapsed="false">
      <c r="A755" s="187"/>
    </row>
    <row r="756" customFormat="false" ht="15" hidden="false" customHeight="false" outlineLevel="0" collapsed="false">
      <c r="A756" s="187"/>
    </row>
    <row r="757" customFormat="false" ht="15" hidden="false" customHeight="false" outlineLevel="0" collapsed="false">
      <c r="A757" s="187"/>
    </row>
    <row r="758" customFormat="false" ht="15" hidden="false" customHeight="false" outlineLevel="0" collapsed="false">
      <c r="A758" s="187"/>
    </row>
    <row r="759" customFormat="false" ht="15" hidden="false" customHeight="false" outlineLevel="0" collapsed="false">
      <c r="A759" s="187"/>
    </row>
    <row r="760" customFormat="false" ht="15" hidden="false" customHeight="false" outlineLevel="0" collapsed="false">
      <c r="A760" s="187"/>
    </row>
    <row r="761" customFormat="false" ht="15" hidden="false" customHeight="false" outlineLevel="0" collapsed="false">
      <c r="A761" s="187"/>
    </row>
    <row r="762" customFormat="false" ht="15" hidden="false" customHeight="false" outlineLevel="0" collapsed="false">
      <c r="A762" s="187"/>
    </row>
    <row r="763" customFormat="false" ht="15" hidden="false" customHeight="false" outlineLevel="0" collapsed="false">
      <c r="A763" s="187"/>
    </row>
    <row r="764" customFormat="false" ht="15" hidden="false" customHeight="false" outlineLevel="0" collapsed="false">
      <c r="A764" s="187"/>
    </row>
    <row r="765" customFormat="false" ht="15" hidden="false" customHeight="false" outlineLevel="0" collapsed="false">
      <c r="A765" s="187"/>
    </row>
    <row r="766" customFormat="false" ht="15" hidden="false" customHeight="false" outlineLevel="0" collapsed="false">
      <c r="A766" s="187"/>
    </row>
    <row r="767" customFormat="false" ht="15" hidden="false" customHeight="false" outlineLevel="0" collapsed="false">
      <c r="A767" s="187"/>
    </row>
    <row r="768" customFormat="false" ht="15" hidden="false" customHeight="false" outlineLevel="0" collapsed="false">
      <c r="A768" s="187"/>
    </row>
    <row r="769" customFormat="false" ht="15" hidden="false" customHeight="false" outlineLevel="0" collapsed="false">
      <c r="A769" s="187"/>
    </row>
    <row r="770" customFormat="false" ht="15" hidden="false" customHeight="false" outlineLevel="0" collapsed="false">
      <c r="A770" s="187"/>
    </row>
    <row r="771" customFormat="false" ht="15" hidden="false" customHeight="false" outlineLevel="0" collapsed="false">
      <c r="A771" s="187"/>
    </row>
    <row r="772" customFormat="false" ht="15" hidden="false" customHeight="false" outlineLevel="0" collapsed="false">
      <c r="A772" s="187"/>
    </row>
    <row r="773" customFormat="false" ht="15" hidden="false" customHeight="false" outlineLevel="0" collapsed="false">
      <c r="A773" s="187"/>
    </row>
    <row r="774" customFormat="false" ht="15" hidden="false" customHeight="false" outlineLevel="0" collapsed="false">
      <c r="A774" s="187"/>
    </row>
    <row r="775" customFormat="false" ht="15" hidden="false" customHeight="false" outlineLevel="0" collapsed="false">
      <c r="A775" s="187"/>
    </row>
    <row r="776" customFormat="false" ht="15" hidden="false" customHeight="false" outlineLevel="0" collapsed="false">
      <c r="A776" s="187"/>
    </row>
    <row r="777" customFormat="false" ht="15" hidden="false" customHeight="false" outlineLevel="0" collapsed="false">
      <c r="A777" s="187"/>
    </row>
    <row r="778" customFormat="false" ht="15" hidden="false" customHeight="false" outlineLevel="0" collapsed="false">
      <c r="A778" s="187"/>
    </row>
    <row r="779" customFormat="false" ht="15" hidden="false" customHeight="false" outlineLevel="0" collapsed="false">
      <c r="A779" s="187"/>
    </row>
    <row r="780" customFormat="false" ht="15" hidden="false" customHeight="false" outlineLevel="0" collapsed="false">
      <c r="A780" s="187"/>
    </row>
    <row r="781" customFormat="false" ht="15" hidden="false" customHeight="false" outlineLevel="0" collapsed="false">
      <c r="A781" s="187"/>
    </row>
    <row r="782" customFormat="false" ht="15" hidden="false" customHeight="false" outlineLevel="0" collapsed="false">
      <c r="A782" s="187"/>
    </row>
    <row r="783" customFormat="false" ht="15" hidden="false" customHeight="false" outlineLevel="0" collapsed="false">
      <c r="A783" s="187"/>
    </row>
    <row r="784" customFormat="false" ht="15" hidden="false" customHeight="false" outlineLevel="0" collapsed="false">
      <c r="A784" s="187"/>
    </row>
    <row r="785" customFormat="false" ht="15" hidden="false" customHeight="false" outlineLevel="0" collapsed="false">
      <c r="A785" s="187"/>
    </row>
    <row r="786" customFormat="false" ht="15" hidden="false" customHeight="false" outlineLevel="0" collapsed="false">
      <c r="A786" s="187"/>
    </row>
    <row r="787" customFormat="false" ht="15" hidden="false" customHeight="false" outlineLevel="0" collapsed="false">
      <c r="A787" s="187"/>
    </row>
    <row r="788" customFormat="false" ht="15" hidden="false" customHeight="false" outlineLevel="0" collapsed="false">
      <c r="A788" s="187"/>
    </row>
    <row r="789" customFormat="false" ht="15" hidden="false" customHeight="false" outlineLevel="0" collapsed="false">
      <c r="A789" s="187"/>
    </row>
    <row r="790" customFormat="false" ht="15" hidden="false" customHeight="false" outlineLevel="0" collapsed="false">
      <c r="A790" s="187"/>
    </row>
    <row r="791" customFormat="false" ht="15" hidden="false" customHeight="false" outlineLevel="0" collapsed="false">
      <c r="A791" s="187"/>
    </row>
    <row r="792" customFormat="false" ht="15" hidden="false" customHeight="false" outlineLevel="0" collapsed="false">
      <c r="A792" s="187"/>
    </row>
    <row r="793" customFormat="false" ht="15" hidden="false" customHeight="false" outlineLevel="0" collapsed="false">
      <c r="A793" s="187"/>
    </row>
    <row r="794" customFormat="false" ht="15" hidden="false" customHeight="false" outlineLevel="0" collapsed="false">
      <c r="A794" s="187"/>
    </row>
    <row r="795" customFormat="false" ht="15" hidden="false" customHeight="false" outlineLevel="0" collapsed="false">
      <c r="A795" s="187"/>
    </row>
    <row r="796" customFormat="false" ht="15" hidden="false" customHeight="false" outlineLevel="0" collapsed="false">
      <c r="A796" s="187"/>
    </row>
    <row r="797" customFormat="false" ht="15" hidden="false" customHeight="false" outlineLevel="0" collapsed="false">
      <c r="A797" s="187"/>
    </row>
    <row r="798" customFormat="false" ht="15" hidden="false" customHeight="false" outlineLevel="0" collapsed="false">
      <c r="A798" s="187"/>
    </row>
    <row r="799" customFormat="false" ht="15" hidden="false" customHeight="false" outlineLevel="0" collapsed="false">
      <c r="A799" s="187"/>
    </row>
    <row r="800" customFormat="false" ht="15" hidden="false" customHeight="false" outlineLevel="0" collapsed="false">
      <c r="A800" s="187"/>
    </row>
    <row r="801" customFormat="false" ht="15" hidden="false" customHeight="false" outlineLevel="0" collapsed="false">
      <c r="A801" s="187"/>
    </row>
    <row r="802" customFormat="false" ht="15" hidden="false" customHeight="false" outlineLevel="0" collapsed="false">
      <c r="A802" s="187"/>
    </row>
    <row r="803" customFormat="false" ht="15" hidden="false" customHeight="false" outlineLevel="0" collapsed="false">
      <c r="A803" s="187"/>
    </row>
    <row r="804" customFormat="false" ht="15" hidden="false" customHeight="false" outlineLevel="0" collapsed="false">
      <c r="A804" s="187"/>
    </row>
    <row r="805" customFormat="false" ht="15" hidden="false" customHeight="false" outlineLevel="0" collapsed="false">
      <c r="A805" s="187"/>
    </row>
    <row r="806" customFormat="false" ht="15" hidden="false" customHeight="false" outlineLevel="0" collapsed="false">
      <c r="A806" s="187"/>
    </row>
    <row r="807" customFormat="false" ht="15" hidden="false" customHeight="false" outlineLevel="0" collapsed="false">
      <c r="A807" s="187"/>
    </row>
    <row r="808" customFormat="false" ht="15" hidden="false" customHeight="false" outlineLevel="0" collapsed="false">
      <c r="A808" s="187"/>
    </row>
    <row r="809" customFormat="false" ht="15" hidden="false" customHeight="false" outlineLevel="0" collapsed="false">
      <c r="A809" s="187"/>
    </row>
    <row r="810" customFormat="false" ht="15" hidden="false" customHeight="false" outlineLevel="0" collapsed="false">
      <c r="A810" s="187"/>
    </row>
    <row r="811" customFormat="false" ht="15" hidden="false" customHeight="false" outlineLevel="0" collapsed="false">
      <c r="A811" s="187"/>
    </row>
    <row r="812" customFormat="false" ht="15" hidden="false" customHeight="false" outlineLevel="0" collapsed="false">
      <c r="A812" s="187"/>
    </row>
    <row r="813" customFormat="false" ht="15" hidden="false" customHeight="false" outlineLevel="0" collapsed="false">
      <c r="A813" s="187"/>
    </row>
    <row r="814" customFormat="false" ht="15" hidden="false" customHeight="false" outlineLevel="0" collapsed="false">
      <c r="A814" s="187"/>
    </row>
    <row r="815" customFormat="false" ht="15" hidden="false" customHeight="false" outlineLevel="0" collapsed="false">
      <c r="A815" s="187"/>
    </row>
    <row r="816" customFormat="false" ht="15" hidden="false" customHeight="false" outlineLevel="0" collapsed="false">
      <c r="A816" s="187"/>
    </row>
    <row r="817" customFormat="false" ht="15" hidden="false" customHeight="false" outlineLevel="0" collapsed="false">
      <c r="A817" s="187"/>
    </row>
    <row r="818" customFormat="false" ht="15" hidden="false" customHeight="false" outlineLevel="0" collapsed="false">
      <c r="A818" s="187"/>
    </row>
    <row r="819" customFormat="false" ht="15" hidden="false" customHeight="false" outlineLevel="0" collapsed="false">
      <c r="A819" s="187"/>
    </row>
    <row r="820" customFormat="false" ht="15" hidden="false" customHeight="false" outlineLevel="0" collapsed="false">
      <c r="A820" s="187"/>
    </row>
    <row r="821" customFormat="false" ht="15" hidden="false" customHeight="false" outlineLevel="0" collapsed="false">
      <c r="A821" s="187"/>
    </row>
    <row r="822" customFormat="false" ht="15" hidden="false" customHeight="false" outlineLevel="0" collapsed="false">
      <c r="A822" s="187"/>
    </row>
    <row r="823" customFormat="false" ht="15" hidden="false" customHeight="false" outlineLevel="0" collapsed="false">
      <c r="A823" s="187"/>
    </row>
    <row r="824" customFormat="false" ht="15" hidden="false" customHeight="false" outlineLevel="0" collapsed="false">
      <c r="A824" s="187"/>
    </row>
    <row r="825" customFormat="false" ht="15" hidden="false" customHeight="false" outlineLevel="0" collapsed="false">
      <c r="A825" s="187"/>
    </row>
    <row r="826" customFormat="false" ht="15" hidden="false" customHeight="false" outlineLevel="0" collapsed="false">
      <c r="A826" s="187"/>
    </row>
    <row r="827" customFormat="false" ht="15" hidden="false" customHeight="false" outlineLevel="0" collapsed="false">
      <c r="A827" s="187"/>
    </row>
    <row r="828" customFormat="false" ht="15" hidden="false" customHeight="false" outlineLevel="0" collapsed="false">
      <c r="A828" s="187"/>
    </row>
    <row r="829" customFormat="false" ht="15" hidden="false" customHeight="false" outlineLevel="0" collapsed="false">
      <c r="A829" s="187"/>
    </row>
    <row r="830" customFormat="false" ht="15" hidden="false" customHeight="false" outlineLevel="0" collapsed="false">
      <c r="A830" s="187"/>
    </row>
    <row r="831" customFormat="false" ht="15" hidden="false" customHeight="false" outlineLevel="0" collapsed="false">
      <c r="A831" s="187"/>
    </row>
    <row r="832" customFormat="false" ht="15" hidden="false" customHeight="false" outlineLevel="0" collapsed="false">
      <c r="A832" s="187"/>
    </row>
    <row r="833" customFormat="false" ht="15" hidden="false" customHeight="false" outlineLevel="0" collapsed="false">
      <c r="A833" s="187"/>
    </row>
    <row r="834" customFormat="false" ht="15" hidden="false" customHeight="false" outlineLevel="0" collapsed="false">
      <c r="A834" s="187"/>
    </row>
    <row r="835" customFormat="false" ht="15" hidden="false" customHeight="false" outlineLevel="0" collapsed="false">
      <c r="A835" s="187"/>
    </row>
    <row r="836" customFormat="false" ht="15" hidden="false" customHeight="false" outlineLevel="0" collapsed="false">
      <c r="A836" s="187"/>
    </row>
    <row r="837" customFormat="false" ht="15" hidden="false" customHeight="false" outlineLevel="0" collapsed="false">
      <c r="A837" s="187"/>
    </row>
    <row r="838" customFormat="false" ht="15" hidden="false" customHeight="false" outlineLevel="0" collapsed="false">
      <c r="A838" s="187"/>
    </row>
    <row r="839" customFormat="false" ht="15" hidden="false" customHeight="false" outlineLevel="0" collapsed="false">
      <c r="A839" s="187"/>
    </row>
    <row r="840" customFormat="false" ht="15" hidden="false" customHeight="false" outlineLevel="0" collapsed="false">
      <c r="A840" s="187"/>
    </row>
    <row r="841" customFormat="false" ht="15" hidden="false" customHeight="false" outlineLevel="0" collapsed="false">
      <c r="A841" s="187"/>
    </row>
    <row r="842" customFormat="false" ht="15" hidden="false" customHeight="false" outlineLevel="0" collapsed="false">
      <c r="A842" s="187"/>
    </row>
    <row r="843" customFormat="false" ht="15" hidden="false" customHeight="false" outlineLevel="0" collapsed="false">
      <c r="A843" s="187"/>
    </row>
    <row r="844" customFormat="false" ht="15" hidden="false" customHeight="false" outlineLevel="0" collapsed="false">
      <c r="A844" s="187"/>
    </row>
    <row r="845" customFormat="false" ht="15" hidden="false" customHeight="false" outlineLevel="0" collapsed="false">
      <c r="A845" s="187"/>
    </row>
    <row r="846" customFormat="false" ht="15" hidden="false" customHeight="false" outlineLevel="0" collapsed="false">
      <c r="A846" s="187"/>
    </row>
    <row r="847" customFormat="false" ht="15" hidden="false" customHeight="false" outlineLevel="0" collapsed="false">
      <c r="A847" s="187"/>
    </row>
    <row r="848" customFormat="false" ht="15" hidden="false" customHeight="false" outlineLevel="0" collapsed="false">
      <c r="A848" s="187"/>
    </row>
    <row r="849" customFormat="false" ht="15" hidden="false" customHeight="false" outlineLevel="0" collapsed="false">
      <c r="A849" s="187"/>
    </row>
    <row r="850" customFormat="false" ht="15" hidden="false" customHeight="false" outlineLevel="0" collapsed="false">
      <c r="A850" s="187"/>
    </row>
    <row r="851" customFormat="false" ht="15" hidden="false" customHeight="false" outlineLevel="0" collapsed="false">
      <c r="A851" s="187"/>
    </row>
    <row r="852" customFormat="false" ht="15" hidden="false" customHeight="false" outlineLevel="0" collapsed="false">
      <c r="A852" s="187"/>
    </row>
    <row r="853" customFormat="false" ht="15" hidden="false" customHeight="false" outlineLevel="0" collapsed="false">
      <c r="A853" s="187"/>
    </row>
    <row r="854" customFormat="false" ht="15" hidden="false" customHeight="false" outlineLevel="0" collapsed="false">
      <c r="A854" s="187"/>
    </row>
    <row r="855" customFormat="false" ht="15" hidden="false" customHeight="false" outlineLevel="0" collapsed="false">
      <c r="A855" s="187"/>
    </row>
    <row r="856" customFormat="false" ht="15" hidden="false" customHeight="false" outlineLevel="0" collapsed="false">
      <c r="A856" s="187"/>
    </row>
    <row r="857" customFormat="false" ht="15" hidden="false" customHeight="false" outlineLevel="0" collapsed="false">
      <c r="A857" s="187"/>
    </row>
    <row r="858" customFormat="false" ht="15" hidden="false" customHeight="false" outlineLevel="0" collapsed="false">
      <c r="A858" s="187"/>
    </row>
    <row r="859" customFormat="false" ht="15" hidden="false" customHeight="false" outlineLevel="0" collapsed="false">
      <c r="A859" s="187"/>
    </row>
    <row r="860" customFormat="false" ht="15" hidden="false" customHeight="false" outlineLevel="0" collapsed="false">
      <c r="A860" s="187"/>
    </row>
    <row r="861" customFormat="false" ht="15" hidden="false" customHeight="false" outlineLevel="0" collapsed="false">
      <c r="A861" s="187"/>
    </row>
    <row r="862" customFormat="false" ht="15" hidden="false" customHeight="false" outlineLevel="0" collapsed="false">
      <c r="A862" s="187"/>
    </row>
    <row r="863" customFormat="false" ht="15" hidden="false" customHeight="false" outlineLevel="0" collapsed="false">
      <c r="A863" s="187"/>
    </row>
    <row r="864" customFormat="false" ht="15" hidden="false" customHeight="false" outlineLevel="0" collapsed="false">
      <c r="A864" s="187"/>
    </row>
    <row r="865" customFormat="false" ht="15" hidden="false" customHeight="false" outlineLevel="0" collapsed="false">
      <c r="A865" s="187"/>
    </row>
    <row r="866" customFormat="false" ht="15" hidden="false" customHeight="false" outlineLevel="0" collapsed="false">
      <c r="A866" s="187"/>
    </row>
    <row r="867" customFormat="false" ht="15" hidden="false" customHeight="false" outlineLevel="0" collapsed="false">
      <c r="A867" s="187"/>
    </row>
    <row r="868" customFormat="false" ht="15" hidden="false" customHeight="false" outlineLevel="0" collapsed="false">
      <c r="A868" s="187"/>
    </row>
    <row r="869" customFormat="false" ht="15" hidden="false" customHeight="false" outlineLevel="0" collapsed="false">
      <c r="A869" s="187"/>
    </row>
    <row r="870" customFormat="false" ht="15" hidden="false" customHeight="false" outlineLevel="0" collapsed="false">
      <c r="A870" s="187"/>
    </row>
    <row r="871" customFormat="false" ht="15" hidden="false" customHeight="false" outlineLevel="0" collapsed="false">
      <c r="A871" s="187"/>
    </row>
    <row r="872" customFormat="false" ht="15" hidden="false" customHeight="false" outlineLevel="0" collapsed="false">
      <c r="A872" s="187"/>
    </row>
    <row r="873" customFormat="false" ht="15" hidden="false" customHeight="false" outlineLevel="0" collapsed="false">
      <c r="A873" s="187"/>
    </row>
    <row r="874" customFormat="false" ht="15" hidden="false" customHeight="false" outlineLevel="0" collapsed="false">
      <c r="A874" s="187"/>
    </row>
    <row r="875" customFormat="false" ht="15" hidden="false" customHeight="false" outlineLevel="0" collapsed="false">
      <c r="A875" s="187"/>
    </row>
    <row r="876" customFormat="false" ht="15" hidden="false" customHeight="false" outlineLevel="0" collapsed="false">
      <c r="A876" s="187"/>
    </row>
    <row r="877" customFormat="false" ht="15" hidden="false" customHeight="false" outlineLevel="0" collapsed="false">
      <c r="A877" s="187"/>
    </row>
    <row r="878" customFormat="false" ht="15" hidden="false" customHeight="false" outlineLevel="0" collapsed="false">
      <c r="A878" s="187"/>
    </row>
    <row r="879" customFormat="false" ht="15" hidden="false" customHeight="false" outlineLevel="0" collapsed="false">
      <c r="A879" s="187"/>
    </row>
    <row r="880" customFormat="false" ht="15" hidden="false" customHeight="false" outlineLevel="0" collapsed="false">
      <c r="A880" s="187"/>
    </row>
    <row r="881" customFormat="false" ht="15" hidden="false" customHeight="false" outlineLevel="0" collapsed="false">
      <c r="A881" s="187"/>
    </row>
    <row r="882" customFormat="false" ht="15" hidden="false" customHeight="false" outlineLevel="0" collapsed="false">
      <c r="A882" s="187"/>
    </row>
    <row r="883" customFormat="false" ht="15" hidden="false" customHeight="false" outlineLevel="0" collapsed="false">
      <c r="A883" s="187"/>
    </row>
    <row r="884" customFormat="false" ht="15" hidden="false" customHeight="false" outlineLevel="0" collapsed="false">
      <c r="A884" s="187"/>
    </row>
    <row r="885" customFormat="false" ht="15" hidden="false" customHeight="false" outlineLevel="0" collapsed="false">
      <c r="A885" s="187"/>
    </row>
    <row r="886" customFormat="false" ht="15" hidden="false" customHeight="false" outlineLevel="0" collapsed="false">
      <c r="A886" s="187"/>
    </row>
    <row r="887" customFormat="false" ht="15" hidden="false" customHeight="false" outlineLevel="0" collapsed="false">
      <c r="A887" s="187"/>
    </row>
    <row r="888" customFormat="false" ht="15" hidden="false" customHeight="false" outlineLevel="0" collapsed="false">
      <c r="A888" s="187"/>
    </row>
    <row r="889" customFormat="false" ht="15" hidden="false" customHeight="false" outlineLevel="0" collapsed="false">
      <c r="A889" s="187"/>
    </row>
    <row r="890" customFormat="false" ht="15" hidden="false" customHeight="false" outlineLevel="0" collapsed="false">
      <c r="A890" s="187"/>
    </row>
    <row r="891" customFormat="false" ht="15" hidden="false" customHeight="false" outlineLevel="0" collapsed="false">
      <c r="A891" s="187"/>
    </row>
    <row r="892" customFormat="false" ht="15" hidden="false" customHeight="false" outlineLevel="0" collapsed="false">
      <c r="A892" s="187"/>
    </row>
    <row r="893" customFormat="false" ht="15" hidden="false" customHeight="false" outlineLevel="0" collapsed="false">
      <c r="A893" s="187"/>
    </row>
    <row r="894" customFormat="false" ht="15" hidden="false" customHeight="false" outlineLevel="0" collapsed="false">
      <c r="A894" s="187"/>
    </row>
    <row r="895" customFormat="false" ht="15" hidden="false" customHeight="false" outlineLevel="0" collapsed="false">
      <c r="A895" s="187"/>
    </row>
    <row r="896" customFormat="false" ht="15" hidden="false" customHeight="false" outlineLevel="0" collapsed="false">
      <c r="A896" s="187"/>
    </row>
    <row r="897" customFormat="false" ht="15" hidden="false" customHeight="false" outlineLevel="0" collapsed="false">
      <c r="A897" s="187"/>
    </row>
    <row r="898" customFormat="false" ht="15" hidden="false" customHeight="false" outlineLevel="0" collapsed="false">
      <c r="A898" s="187"/>
    </row>
    <row r="899" customFormat="false" ht="15" hidden="false" customHeight="false" outlineLevel="0" collapsed="false">
      <c r="A899" s="187"/>
    </row>
    <row r="900" customFormat="false" ht="15" hidden="false" customHeight="false" outlineLevel="0" collapsed="false">
      <c r="A900" s="187"/>
    </row>
    <row r="901" customFormat="false" ht="15" hidden="false" customHeight="false" outlineLevel="0" collapsed="false">
      <c r="A901" s="187"/>
    </row>
    <row r="902" customFormat="false" ht="15" hidden="false" customHeight="false" outlineLevel="0" collapsed="false">
      <c r="A902" s="187"/>
    </row>
    <row r="903" customFormat="false" ht="15" hidden="false" customHeight="false" outlineLevel="0" collapsed="false">
      <c r="A903" s="187"/>
    </row>
    <row r="904" customFormat="false" ht="15" hidden="false" customHeight="false" outlineLevel="0" collapsed="false">
      <c r="A904" s="187"/>
    </row>
    <row r="905" customFormat="false" ht="15" hidden="false" customHeight="false" outlineLevel="0" collapsed="false">
      <c r="A905" s="187"/>
    </row>
    <row r="906" customFormat="false" ht="15" hidden="false" customHeight="false" outlineLevel="0" collapsed="false">
      <c r="A906" s="187"/>
    </row>
    <row r="907" customFormat="false" ht="15" hidden="false" customHeight="false" outlineLevel="0" collapsed="false">
      <c r="A907" s="187"/>
    </row>
    <row r="908" customFormat="false" ht="15" hidden="false" customHeight="false" outlineLevel="0" collapsed="false">
      <c r="A908" s="187"/>
    </row>
    <row r="909" customFormat="false" ht="15" hidden="false" customHeight="false" outlineLevel="0" collapsed="false">
      <c r="A909" s="187"/>
    </row>
    <row r="910" customFormat="false" ht="15" hidden="false" customHeight="false" outlineLevel="0" collapsed="false">
      <c r="A910" s="187"/>
    </row>
    <row r="911" customFormat="false" ht="15" hidden="false" customHeight="false" outlineLevel="0" collapsed="false">
      <c r="A911" s="187"/>
    </row>
    <row r="912" customFormat="false" ht="15" hidden="false" customHeight="false" outlineLevel="0" collapsed="false">
      <c r="A912" s="187"/>
    </row>
    <row r="913" customFormat="false" ht="15" hidden="false" customHeight="false" outlineLevel="0" collapsed="false">
      <c r="A913" s="187"/>
    </row>
    <row r="914" customFormat="false" ht="15" hidden="false" customHeight="false" outlineLevel="0" collapsed="false">
      <c r="A914" s="187"/>
    </row>
    <row r="915" customFormat="false" ht="15" hidden="false" customHeight="false" outlineLevel="0" collapsed="false">
      <c r="A915" s="187"/>
    </row>
    <row r="916" customFormat="false" ht="15" hidden="false" customHeight="false" outlineLevel="0" collapsed="false">
      <c r="A916" s="187"/>
    </row>
    <row r="917" customFormat="false" ht="15" hidden="false" customHeight="false" outlineLevel="0" collapsed="false">
      <c r="A917" s="187"/>
    </row>
    <row r="918" customFormat="false" ht="15" hidden="false" customHeight="false" outlineLevel="0" collapsed="false">
      <c r="A918" s="187"/>
    </row>
    <row r="919" customFormat="false" ht="15" hidden="false" customHeight="false" outlineLevel="0" collapsed="false">
      <c r="A919" s="187"/>
    </row>
    <row r="920" customFormat="false" ht="15" hidden="false" customHeight="false" outlineLevel="0" collapsed="false">
      <c r="A920" s="187"/>
    </row>
    <row r="921" customFormat="false" ht="15" hidden="false" customHeight="false" outlineLevel="0" collapsed="false">
      <c r="A921" s="187"/>
    </row>
    <row r="922" customFormat="false" ht="15" hidden="false" customHeight="false" outlineLevel="0" collapsed="false">
      <c r="A922" s="187"/>
    </row>
    <row r="923" customFormat="false" ht="15" hidden="false" customHeight="false" outlineLevel="0" collapsed="false">
      <c r="A923" s="187"/>
    </row>
    <row r="924" customFormat="false" ht="15" hidden="false" customHeight="false" outlineLevel="0" collapsed="false">
      <c r="A924" s="187"/>
    </row>
    <row r="925" customFormat="false" ht="15" hidden="false" customHeight="false" outlineLevel="0" collapsed="false">
      <c r="A925" s="187"/>
    </row>
    <row r="926" customFormat="false" ht="15" hidden="false" customHeight="false" outlineLevel="0" collapsed="false">
      <c r="A926" s="187"/>
    </row>
    <row r="927" customFormat="false" ht="15" hidden="false" customHeight="false" outlineLevel="0" collapsed="false">
      <c r="A927" s="187"/>
    </row>
    <row r="928" customFormat="false" ht="15" hidden="false" customHeight="false" outlineLevel="0" collapsed="false">
      <c r="A928" s="187"/>
    </row>
    <row r="929" customFormat="false" ht="15" hidden="false" customHeight="false" outlineLevel="0" collapsed="false">
      <c r="A929" s="187"/>
    </row>
    <row r="930" customFormat="false" ht="15" hidden="false" customHeight="false" outlineLevel="0" collapsed="false">
      <c r="A930" s="187"/>
    </row>
    <row r="931" customFormat="false" ht="15" hidden="false" customHeight="false" outlineLevel="0" collapsed="false">
      <c r="A931" s="187"/>
    </row>
    <row r="932" customFormat="false" ht="15" hidden="false" customHeight="false" outlineLevel="0" collapsed="false">
      <c r="A932" s="187"/>
    </row>
    <row r="933" customFormat="false" ht="15" hidden="false" customHeight="false" outlineLevel="0" collapsed="false">
      <c r="A933" s="187"/>
    </row>
    <row r="934" customFormat="false" ht="15" hidden="false" customHeight="false" outlineLevel="0" collapsed="false">
      <c r="A934" s="187"/>
    </row>
    <row r="935" customFormat="false" ht="15" hidden="false" customHeight="false" outlineLevel="0" collapsed="false">
      <c r="A935" s="187"/>
    </row>
    <row r="936" customFormat="false" ht="15" hidden="false" customHeight="false" outlineLevel="0" collapsed="false">
      <c r="A936" s="187"/>
    </row>
    <row r="937" customFormat="false" ht="15" hidden="false" customHeight="false" outlineLevel="0" collapsed="false">
      <c r="A937" s="187"/>
    </row>
    <row r="938" customFormat="false" ht="15" hidden="false" customHeight="false" outlineLevel="0" collapsed="false">
      <c r="A938" s="187"/>
    </row>
    <row r="939" customFormat="false" ht="15" hidden="false" customHeight="false" outlineLevel="0" collapsed="false">
      <c r="A939" s="187"/>
    </row>
    <row r="940" customFormat="false" ht="15" hidden="false" customHeight="false" outlineLevel="0" collapsed="false">
      <c r="A940" s="187"/>
    </row>
    <row r="941" customFormat="false" ht="15" hidden="false" customHeight="false" outlineLevel="0" collapsed="false">
      <c r="A941" s="187"/>
    </row>
    <row r="942" customFormat="false" ht="15" hidden="false" customHeight="false" outlineLevel="0" collapsed="false">
      <c r="A942" s="187"/>
    </row>
    <row r="943" customFormat="false" ht="15" hidden="false" customHeight="false" outlineLevel="0" collapsed="false">
      <c r="A943" s="187"/>
    </row>
    <row r="944" customFormat="false" ht="15" hidden="false" customHeight="false" outlineLevel="0" collapsed="false">
      <c r="A944" s="187"/>
    </row>
    <row r="945" customFormat="false" ht="15" hidden="false" customHeight="false" outlineLevel="0" collapsed="false">
      <c r="A945" s="187"/>
    </row>
    <row r="946" customFormat="false" ht="15" hidden="false" customHeight="false" outlineLevel="0" collapsed="false">
      <c r="A946" s="187"/>
    </row>
    <row r="947" customFormat="false" ht="15" hidden="false" customHeight="false" outlineLevel="0" collapsed="false">
      <c r="A947" s="187"/>
    </row>
    <row r="948" customFormat="false" ht="15" hidden="false" customHeight="false" outlineLevel="0" collapsed="false">
      <c r="A948" s="187"/>
    </row>
    <row r="949" customFormat="false" ht="15" hidden="false" customHeight="false" outlineLevel="0" collapsed="false">
      <c r="A949" s="187"/>
    </row>
    <row r="950" customFormat="false" ht="15" hidden="false" customHeight="false" outlineLevel="0" collapsed="false">
      <c r="A950" s="187"/>
    </row>
    <row r="951" customFormat="false" ht="15" hidden="false" customHeight="false" outlineLevel="0" collapsed="false">
      <c r="A951" s="187"/>
    </row>
    <row r="952" customFormat="false" ht="15" hidden="false" customHeight="false" outlineLevel="0" collapsed="false">
      <c r="A952" s="187"/>
    </row>
    <row r="953" customFormat="false" ht="15" hidden="false" customHeight="false" outlineLevel="0" collapsed="false">
      <c r="A953" s="187"/>
    </row>
    <row r="954" customFormat="false" ht="15" hidden="false" customHeight="false" outlineLevel="0" collapsed="false">
      <c r="A954" s="187"/>
    </row>
    <row r="955" customFormat="false" ht="15" hidden="false" customHeight="false" outlineLevel="0" collapsed="false">
      <c r="A955" s="187"/>
    </row>
    <row r="956" customFormat="false" ht="15" hidden="false" customHeight="false" outlineLevel="0" collapsed="false">
      <c r="A956" s="187"/>
    </row>
    <row r="957" customFormat="false" ht="15" hidden="false" customHeight="false" outlineLevel="0" collapsed="false">
      <c r="A957" s="187"/>
    </row>
    <row r="958" customFormat="false" ht="15" hidden="false" customHeight="false" outlineLevel="0" collapsed="false">
      <c r="A958" s="187"/>
    </row>
    <row r="959" customFormat="false" ht="15" hidden="false" customHeight="false" outlineLevel="0" collapsed="false">
      <c r="A959" s="187"/>
    </row>
    <row r="960" customFormat="false" ht="15" hidden="false" customHeight="false" outlineLevel="0" collapsed="false">
      <c r="A960" s="187"/>
    </row>
    <row r="961" customFormat="false" ht="15" hidden="false" customHeight="false" outlineLevel="0" collapsed="false">
      <c r="A961" s="187"/>
    </row>
    <row r="962" customFormat="false" ht="15" hidden="false" customHeight="false" outlineLevel="0" collapsed="false">
      <c r="A962" s="187"/>
    </row>
    <row r="963" customFormat="false" ht="15" hidden="false" customHeight="false" outlineLevel="0" collapsed="false">
      <c r="A963" s="187"/>
    </row>
    <row r="964" customFormat="false" ht="15" hidden="false" customHeight="false" outlineLevel="0" collapsed="false">
      <c r="A964" s="187"/>
    </row>
    <row r="965" customFormat="false" ht="15" hidden="false" customHeight="false" outlineLevel="0" collapsed="false">
      <c r="A965" s="187"/>
    </row>
    <row r="966" customFormat="false" ht="15" hidden="false" customHeight="false" outlineLevel="0" collapsed="false">
      <c r="A966" s="187"/>
    </row>
    <row r="967" customFormat="false" ht="15" hidden="false" customHeight="false" outlineLevel="0" collapsed="false">
      <c r="A967" s="187"/>
    </row>
    <row r="968" customFormat="false" ht="15" hidden="false" customHeight="false" outlineLevel="0" collapsed="false">
      <c r="A968" s="187"/>
    </row>
    <row r="969" customFormat="false" ht="15" hidden="false" customHeight="false" outlineLevel="0" collapsed="false">
      <c r="A969" s="187"/>
    </row>
    <row r="970" customFormat="false" ht="15" hidden="false" customHeight="false" outlineLevel="0" collapsed="false">
      <c r="A970" s="187"/>
    </row>
    <row r="971" customFormat="false" ht="15" hidden="false" customHeight="false" outlineLevel="0" collapsed="false">
      <c r="A971" s="187"/>
    </row>
    <row r="972" customFormat="false" ht="15" hidden="false" customHeight="false" outlineLevel="0" collapsed="false">
      <c r="A972" s="187"/>
    </row>
    <row r="973" customFormat="false" ht="15" hidden="false" customHeight="false" outlineLevel="0" collapsed="false">
      <c r="A973" s="187"/>
    </row>
    <row r="974" customFormat="false" ht="15" hidden="false" customHeight="false" outlineLevel="0" collapsed="false">
      <c r="A974" s="187"/>
    </row>
    <row r="975" customFormat="false" ht="15" hidden="false" customHeight="false" outlineLevel="0" collapsed="false">
      <c r="A975" s="187"/>
    </row>
    <row r="976" customFormat="false" ht="15" hidden="false" customHeight="false" outlineLevel="0" collapsed="false">
      <c r="A976" s="187"/>
    </row>
    <row r="977" customFormat="false" ht="15" hidden="false" customHeight="false" outlineLevel="0" collapsed="false">
      <c r="A977" s="187"/>
    </row>
    <row r="978" customFormat="false" ht="15" hidden="false" customHeight="false" outlineLevel="0" collapsed="false">
      <c r="A978" s="187"/>
    </row>
    <row r="979" customFormat="false" ht="15" hidden="false" customHeight="false" outlineLevel="0" collapsed="false">
      <c r="A979" s="187"/>
    </row>
    <row r="980" customFormat="false" ht="15" hidden="false" customHeight="false" outlineLevel="0" collapsed="false">
      <c r="A980" s="187"/>
    </row>
    <row r="981" customFormat="false" ht="15" hidden="false" customHeight="false" outlineLevel="0" collapsed="false">
      <c r="A981" s="187"/>
    </row>
    <row r="982" customFormat="false" ht="15" hidden="false" customHeight="false" outlineLevel="0" collapsed="false">
      <c r="A982" s="187"/>
    </row>
    <row r="983" customFormat="false" ht="15" hidden="false" customHeight="false" outlineLevel="0" collapsed="false">
      <c r="A983" s="187"/>
    </row>
    <row r="984" customFormat="false" ht="15" hidden="false" customHeight="false" outlineLevel="0" collapsed="false">
      <c r="A984" s="187"/>
    </row>
    <row r="985" customFormat="false" ht="15" hidden="false" customHeight="false" outlineLevel="0" collapsed="false">
      <c r="A985" s="187"/>
    </row>
    <row r="986" customFormat="false" ht="15" hidden="false" customHeight="false" outlineLevel="0" collapsed="false">
      <c r="A986" s="187"/>
    </row>
    <row r="987" customFormat="false" ht="15" hidden="false" customHeight="false" outlineLevel="0" collapsed="false">
      <c r="A987" s="187"/>
    </row>
    <row r="988" customFormat="false" ht="15" hidden="false" customHeight="false" outlineLevel="0" collapsed="false">
      <c r="A988" s="187"/>
    </row>
    <row r="989" customFormat="false" ht="15" hidden="false" customHeight="false" outlineLevel="0" collapsed="false">
      <c r="A989" s="187"/>
    </row>
    <row r="990" customFormat="false" ht="15" hidden="false" customHeight="false" outlineLevel="0" collapsed="false">
      <c r="A990" s="187"/>
    </row>
    <row r="991" customFormat="false" ht="15" hidden="false" customHeight="false" outlineLevel="0" collapsed="false">
      <c r="A991" s="187"/>
    </row>
    <row r="992" customFormat="false" ht="15" hidden="false" customHeight="false" outlineLevel="0" collapsed="false">
      <c r="A992" s="187"/>
    </row>
    <row r="993" customFormat="false" ht="15" hidden="false" customHeight="false" outlineLevel="0" collapsed="false">
      <c r="A993" s="187"/>
    </row>
    <row r="994" customFormat="false" ht="15" hidden="false" customHeight="false" outlineLevel="0" collapsed="false">
      <c r="A994" s="187"/>
    </row>
    <row r="995" customFormat="false" ht="15" hidden="false" customHeight="false" outlineLevel="0" collapsed="false">
      <c r="A995" s="187"/>
    </row>
    <row r="996" customFormat="false" ht="15" hidden="false" customHeight="false" outlineLevel="0" collapsed="false">
      <c r="A996" s="187"/>
    </row>
    <row r="997" customFormat="false" ht="15" hidden="false" customHeight="false" outlineLevel="0" collapsed="false">
      <c r="A997" s="187"/>
    </row>
    <row r="998" customFormat="false" ht="15" hidden="false" customHeight="false" outlineLevel="0" collapsed="false">
      <c r="A998" s="187"/>
    </row>
    <row r="999" customFormat="false" ht="15" hidden="false" customHeight="false" outlineLevel="0" collapsed="false">
      <c r="A999" s="187"/>
    </row>
    <row r="1000" customFormat="false" ht="15" hidden="false" customHeight="false" outlineLevel="0" collapsed="false">
      <c r="A1000" s="187"/>
    </row>
    <row r="1001" customFormat="false" ht="15" hidden="false" customHeight="false" outlineLevel="0" collapsed="false">
      <c r="A1001" s="187"/>
    </row>
    <row r="1002" customFormat="false" ht="15" hidden="false" customHeight="false" outlineLevel="0" collapsed="false">
      <c r="A1002" s="187"/>
    </row>
    <row r="1003" customFormat="false" ht="15" hidden="false" customHeight="false" outlineLevel="0" collapsed="false">
      <c r="A1003" s="187"/>
    </row>
    <row r="1004" customFormat="false" ht="15" hidden="false" customHeight="false" outlineLevel="0" collapsed="false">
      <c r="A1004" s="187"/>
    </row>
    <row r="1005" customFormat="false" ht="15" hidden="false" customHeight="false" outlineLevel="0" collapsed="false">
      <c r="A1005" s="187"/>
    </row>
    <row r="1006" customFormat="false" ht="15" hidden="false" customHeight="false" outlineLevel="0" collapsed="false">
      <c r="A1006" s="187"/>
    </row>
    <row r="1007" customFormat="false" ht="15" hidden="false" customHeight="false" outlineLevel="0" collapsed="false">
      <c r="A1007" s="187"/>
    </row>
    <row r="1008" customFormat="false" ht="15" hidden="false" customHeight="false" outlineLevel="0" collapsed="false">
      <c r="A1008" s="187"/>
    </row>
    <row r="1009" customFormat="false" ht="15" hidden="false" customHeight="false" outlineLevel="0" collapsed="false">
      <c r="A1009" s="187"/>
    </row>
    <row r="1010" customFormat="false" ht="15" hidden="false" customHeight="false" outlineLevel="0" collapsed="false">
      <c r="A1010" s="187"/>
    </row>
    <row r="1011" customFormat="false" ht="15" hidden="false" customHeight="false" outlineLevel="0" collapsed="false">
      <c r="A1011" s="187"/>
    </row>
    <row r="1012" customFormat="false" ht="15" hidden="false" customHeight="false" outlineLevel="0" collapsed="false">
      <c r="A1012" s="187"/>
    </row>
    <row r="1013" customFormat="false" ht="15" hidden="false" customHeight="false" outlineLevel="0" collapsed="false">
      <c r="A1013" s="187"/>
    </row>
    <row r="1014" customFormat="false" ht="15" hidden="false" customHeight="false" outlineLevel="0" collapsed="false">
      <c r="A1014" s="187"/>
    </row>
    <row r="1015" customFormat="false" ht="15" hidden="false" customHeight="false" outlineLevel="0" collapsed="false">
      <c r="A1015" s="187"/>
    </row>
    <row r="1016" customFormat="false" ht="15" hidden="false" customHeight="false" outlineLevel="0" collapsed="false">
      <c r="A1016" s="187"/>
    </row>
    <row r="1017" customFormat="false" ht="15" hidden="false" customHeight="false" outlineLevel="0" collapsed="false">
      <c r="A1017" s="187"/>
    </row>
    <row r="1018" customFormat="false" ht="15" hidden="false" customHeight="false" outlineLevel="0" collapsed="false">
      <c r="A1018" s="187"/>
    </row>
    <row r="1019" customFormat="false" ht="15" hidden="false" customHeight="false" outlineLevel="0" collapsed="false">
      <c r="A1019" s="187"/>
    </row>
    <row r="1020" customFormat="false" ht="15" hidden="false" customHeight="false" outlineLevel="0" collapsed="false">
      <c r="A1020" s="187"/>
    </row>
    <row r="1021" customFormat="false" ht="15" hidden="false" customHeight="false" outlineLevel="0" collapsed="false">
      <c r="A1021" s="187"/>
    </row>
    <row r="1022" customFormat="false" ht="15" hidden="false" customHeight="false" outlineLevel="0" collapsed="false">
      <c r="A1022" s="187"/>
    </row>
    <row r="1023" customFormat="false" ht="15" hidden="false" customHeight="false" outlineLevel="0" collapsed="false">
      <c r="A1023" s="187"/>
    </row>
    <row r="1024" customFormat="false" ht="15" hidden="false" customHeight="false" outlineLevel="0" collapsed="false">
      <c r="A1024" s="187"/>
    </row>
    <row r="1025" customFormat="false" ht="15" hidden="false" customHeight="false" outlineLevel="0" collapsed="false">
      <c r="A1025" s="187"/>
    </row>
    <row r="1026" customFormat="false" ht="15" hidden="false" customHeight="false" outlineLevel="0" collapsed="false">
      <c r="A1026" s="187"/>
    </row>
    <row r="1027" customFormat="false" ht="15" hidden="false" customHeight="false" outlineLevel="0" collapsed="false">
      <c r="A1027" s="187"/>
    </row>
    <row r="1028" customFormat="false" ht="15" hidden="false" customHeight="false" outlineLevel="0" collapsed="false">
      <c r="A1028" s="187"/>
    </row>
    <row r="1029" customFormat="false" ht="15" hidden="false" customHeight="false" outlineLevel="0" collapsed="false">
      <c r="A1029" s="187"/>
    </row>
    <row r="1030" customFormat="false" ht="15" hidden="false" customHeight="false" outlineLevel="0" collapsed="false">
      <c r="A1030" s="187"/>
    </row>
    <row r="1031" customFormat="false" ht="15" hidden="false" customHeight="false" outlineLevel="0" collapsed="false">
      <c r="A1031" s="187"/>
    </row>
    <row r="1032" customFormat="false" ht="15" hidden="false" customHeight="false" outlineLevel="0" collapsed="false">
      <c r="A1032" s="187"/>
    </row>
    <row r="1033" customFormat="false" ht="15" hidden="false" customHeight="false" outlineLevel="0" collapsed="false">
      <c r="A1033" s="187"/>
    </row>
    <row r="1034" customFormat="false" ht="15" hidden="false" customHeight="false" outlineLevel="0" collapsed="false">
      <c r="A1034" s="187"/>
    </row>
    <row r="1035" customFormat="false" ht="15" hidden="false" customHeight="false" outlineLevel="0" collapsed="false">
      <c r="A1035" s="187"/>
    </row>
    <row r="1036" customFormat="false" ht="15" hidden="false" customHeight="false" outlineLevel="0" collapsed="false">
      <c r="A1036" s="187"/>
    </row>
    <row r="1037" customFormat="false" ht="15" hidden="false" customHeight="false" outlineLevel="0" collapsed="false">
      <c r="A1037" s="187"/>
    </row>
    <row r="1038" customFormat="false" ht="15" hidden="false" customHeight="false" outlineLevel="0" collapsed="false">
      <c r="A1038" s="187"/>
    </row>
    <row r="1039" customFormat="false" ht="15" hidden="false" customHeight="false" outlineLevel="0" collapsed="false">
      <c r="A1039" s="187"/>
    </row>
    <row r="1040" customFormat="false" ht="15" hidden="false" customHeight="false" outlineLevel="0" collapsed="false">
      <c r="A1040" s="187"/>
    </row>
    <row r="1041" customFormat="false" ht="15" hidden="false" customHeight="false" outlineLevel="0" collapsed="false">
      <c r="A1041" s="187"/>
    </row>
    <row r="1042" customFormat="false" ht="15" hidden="false" customHeight="false" outlineLevel="0" collapsed="false">
      <c r="A1042" s="187"/>
    </row>
    <row r="1043" customFormat="false" ht="15" hidden="false" customHeight="false" outlineLevel="0" collapsed="false">
      <c r="A1043" s="187"/>
    </row>
    <row r="1044" customFormat="false" ht="15" hidden="false" customHeight="false" outlineLevel="0" collapsed="false">
      <c r="A1044" s="187"/>
    </row>
    <row r="1045" customFormat="false" ht="15" hidden="false" customHeight="false" outlineLevel="0" collapsed="false">
      <c r="A1045" s="187"/>
    </row>
    <row r="1046" customFormat="false" ht="15" hidden="false" customHeight="false" outlineLevel="0" collapsed="false">
      <c r="A1046" s="187"/>
    </row>
    <row r="1047" customFormat="false" ht="15" hidden="false" customHeight="false" outlineLevel="0" collapsed="false">
      <c r="A1047" s="187"/>
    </row>
    <row r="1048" customFormat="false" ht="15" hidden="false" customHeight="false" outlineLevel="0" collapsed="false">
      <c r="A1048" s="187"/>
    </row>
    <row r="1049" customFormat="false" ht="15" hidden="false" customHeight="false" outlineLevel="0" collapsed="false">
      <c r="A1049" s="187"/>
    </row>
    <row r="1050" customFormat="false" ht="15" hidden="false" customHeight="false" outlineLevel="0" collapsed="false">
      <c r="A1050" s="187"/>
    </row>
    <row r="1051" customFormat="false" ht="15" hidden="false" customHeight="false" outlineLevel="0" collapsed="false">
      <c r="A1051" s="187"/>
    </row>
    <row r="1052" customFormat="false" ht="15" hidden="false" customHeight="false" outlineLevel="0" collapsed="false">
      <c r="A1052" s="187"/>
    </row>
    <row r="1053" customFormat="false" ht="15" hidden="false" customHeight="false" outlineLevel="0" collapsed="false">
      <c r="A1053" s="187"/>
    </row>
    <row r="1054" customFormat="false" ht="15" hidden="false" customHeight="false" outlineLevel="0" collapsed="false">
      <c r="A1054" s="187"/>
    </row>
    <row r="1055" customFormat="false" ht="15" hidden="false" customHeight="false" outlineLevel="0" collapsed="false">
      <c r="A1055" s="187"/>
    </row>
    <row r="1056" customFormat="false" ht="15" hidden="false" customHeight="false" outlineLevel="0" collapsed="false">
      <c r="A1056" s="187"/>
    </row>
    <row r="1057" customFormat="false" ht="15" hidden="false" customHeight="false" outlineLevel="0" collapsed="false">
      <c r="A1057" s="187"/>
    </row>
    <row r="1058" customFormat="false" ht="15" hidden="false" customHeight="false" outlineLevel="0" collapsed="false">
      <c r="A1058" s="187"/>
    </row>
    <row r="1059" customFormat="false" ht="15" hidden="false" customHeight="false" outlineLevel="0" collapsed="false">
      <c r="A1059" s="187"/>
    </row>
    <row r="1060" customFormat="false" ht="15" hidden="false" customHeight="false" outlineLevel="0" collapsed="false">
      <c r="A1060" s="187"/>
    </row>
    <row r="1061" customFormat="false" ht="15" hidden="false" customHeight="false" outlineLevel="0" collapsed="false">
      <c r="A1061" s="187"/>
    </row>
  </sheetData>
  <mergeCells count="11">
    <mergeCell ref="A1:J1"/>
    <mergeCell ref="A2:A9"/>
    <mergeCell ref="B2:C9"/>
    <mergeCell ref="D2:G2"/>
    <mergeCell ref="D3:G3"/>
    <mergeCell ref="D4:G4"/>
    <mergeCell ref="D5:G5"/>
    <mergeCell ref="D6:G6"/>
    <mergeCell ref="D7:G9"/>
    <mergeCell ref="A11:J11"/>
    <mergeCell ref="A104:J104"/>
  </mergeCells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74E13"/>
    <pageSetUpPr fitToPage="true"/>
  </sheetPr>
  <dimension ref="A1:M10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customHeight="true" zeroHeight="false" outlineLevelRow="0" outlineLevelCol="0"/>
  <cols>
    <col collapsed="false" customWidth="true" hidden="false" outlineLevel="0" max="13" min="1" style="0" width="14.38"/>
    <col collapsed="false" customWidth="true" hidden="false" outlineLevel="0" max="26" min="14" style="0" width="8.75"/>
  </cols>
  <sheetData>
    <row r="1" customFormat="false" ht="17.35" hidden="false" customHeight="false" outlineLevel="0" collapsed="false">
      <c r="A1" s="188"/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customFormat="false" ht="15" hidden="false" customHeight="false" outlineLevel="0" collapsed="false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</row>
    <row r="3" customFormat="false" ht="15" hidden="false" customHeight="true" outlineLevel="0" collapsed="false">
      <c r="A3" s="190"/>
      <c r="B3" s="190"/>
      <c r="C3" s="190"/>
      <c r="D3" s="190"/>
      <c r="E3" s="191" t="s">
        <v>0</v>
      </c>
      <c r="F3" s="191"/>
      <c r="G3" s="191"/>
      <c r="H3" s="191"/>
      <c r="I3" s="191"/>
      <c r="J3" s="191"/>
      <c r="K3" s="191"/>
      <c r="L3" s="92"/>
      <c r="M3" s="92"/>
    </row>
    <row r="4" customFormat="false" ht="15" hidden="false" customHeight="true" outlineLevel="0" collapsed="false">
      <c r="A4" s="190"/>
      <c r="B4" s="190"/>
      <c r="C4" s="190"/>
      <c r="D4" s="190"/>
      <c r="E4" s="192" t="s">
        <v>1</v>
      </c>
      <c r="F4" s="192"/>
      <c r="G4" s="192"/>
      <c r="H4" s="192"/>
      <c r="I4" s="192"/>
      <c r="J4" s="192"/>
      <c r="K4" s="192"/>
      <c r="L4" s="193"/>
      <c r="M4" s="194"/>
    </row>
    <row r="5" customFormat="false" ht="19.5" hidden="false" customHeight="true" outlineLevel="0" collapsed="false">
      <c r="A5" s="190"/>
      <c r="B5" s="190"/>
      <c r="C5" s="190"/>
      <c r="D5" s="190"/>
      <c r="E5" s="12" t="s">
        <v>3</v>
      </c>
      <c r="F5" s="12"/>
      <c r="G5" s="12"/>
      <c r="H5" s="12"/>
      <c r="I5" s="12"/>
      <c r="J5" s="12"/>
      <c r="K5" s="12"/>
      <c r="L5" s="195"/>
      <c r="M5" s="195"/>
    </row>
    <row r="6" customFormat="false" ht="15" hidden="false" customHeight="true" outlineLevel="0" collapsed="false">
      <c r="A6" s="190"/>
      <c r="B6" s="190"/>
      <c r="C6" s="190"/>
      <c r="D6" s="190"/>
      <c r="E6" s="196" t="s">
        <v>4</v>
      </c>
      <c r="F6" s="196"/>
      <c r="G6" s="196"/>
      <c r="H6" s="196"/>
      <c r="I6" s="196"/>
      <c r="J6" s="196"/>
      <c r="K6" s="196"/>
      <c r="L6" s="197"/>
      <c r="M6" s="198"/>
    </row>
    <row r="7" customFormat="false" ht="15" hidden="false" customHeight="true" outlineLevel="0" collapsed="false">
      <c r="A7" s="190"/>
      <c r="B7" s="190"/>
      <c r="C7" s="190"/>
      <c r="D7" s="190"/>
      <c r="F7" s="20"/>
      <c r="G7" s="19" t="s">
        <v>6</v>
      </c>
      <c r="H7" s="19"/>
      <c r="I7" s="19"/>
      <c r="J7" s="20"/>
      <c r="K7" s="199"/>
      <c r="L7" s="197"/>
      <c r="M7" s="200"/>
    </row>
    <row r="8" customFormat="false" ht="13.5" hidden="false" customHeight="true" outlineLevel="0" collapsed="false">
      <c r="A8" s="190"/>
      <c r="B8" s="190"/>
      <c r="C8" s="190"/>
      <c r="D8" s="190"/>
      <c r="F8" s="19" t="s">
        <v>8</v>
      </c>
      <c r="G8" s="19"/>
      <c r="H8" s="19"/>
      <c r="I8" s="19"/>
      <c r="J8" s="19"/>
      <c r="K8" s="20"/>
      <c r="L8" s="92"/>
      <c r="M8" s="92"/>
    </row>
    <row r="9" customFormat="false" ht="13.5" hidden="false" customHeight="true" outlineLevel="0" collapsed="false">
      <c r="A9" s="190"/>
      <c r="B9" s="190"/>
      <c r="C9" s="190"/>
      <c r="D9" s="190"/>
      <c r="F9" s="201"/>
      <c r="G9" s="201"/>
      <c r="H9" s="201"/>
      <c r="I9" s="201"/>
      <c r="J9" s="201"/>
      <c r="K9" s="202"/>
      <c r="L9" s="92"/>
      <c r="M9" s="92"/>
    </row>
    <row r="10" customFormat="false" ht="13.5" hidden="false" customHeight="true" outlineLevel="0" collapsed="false">
      <c r="A10" s="190"/>
      <c r="B10" s="190"/>
      <c r="C10" s="190"/>
      <c r="D10" s="190"/>
      <c r="F10" s="203" t="s">
        <v>9</v>
      </c>
      <c r="G10" s="203"/>
      <c r="H10" s="203"/>
      <c r="I10" s="203"/>
      <c r="J10" s="203"/>
      <c r="K10" s="202"/>
      <c r="L10" s="92"/>
      <c r="M10" s="92"/>
    </row>
    <row r="11" customFormat="false" ht="15" hidden="false" customHeight="false" outlineLevel="0" collapsed="false">
      <c r="A11" s="190"/>
      <c r="B11" s="190"/>
      <c r="C11" s="190"/>
      <c r="D11" s="190"/>
      <c r="E11" s="204"/>
      <c r="F11" s="204"/>
      <c r="G11" s="204"/>
      <c r="H11" s="204"/>
      <c r="I11" s="204"/>
      <c r="J11" s="204"/>
      <c r="K11" s="204"/>
      <c r="L11" s="92"/>
      <c r="M11" s="92"/>
    </row>
    <row r="12" customFormat="false" ht="17.35" hidden="false" customHeight="false" outlineLevel="0" collapsed="false">
      <c r="A12" s="205"/>
      <c r="B12" s="205"/>
      <c r="C12" s="205"/>
      <c r="D12" s="205"/>
      <c r="E12" s="205"/>
      <c r="F12" s="205"/>
      <c r="G12" s="205"/>
      <c r="H12" s="205"/>
      <c r="I12" s="205"/>
      <c r="J12" s="205"/>
      <c r="K12" s="205"/>
    </row>
    <row r="13" customFormat="false" ht="17.35" hidden="false" customHeight="false" outlineLevel="0" collapsed="false">
      <c r="A13" s="188" t="s">
        <v>488</v>
      </c>
      <c r="B13" s="188"/>
      <c r="C13" s="188"/>
      <c r="D13" s="188"/>
      <c r="E13" s="188"/>
      <c r="F13" s="188"/>
      <c r="G13" s="188"/>
      <c r="H13" s="188"/>
      <c r="I13" s="188"/>
      <c r="J13" s="188"/>
      <c r="K13" s="188"/>
    </row>
    <row r="14" customFormat="false" ht="15" hidden="false" customHeight="false" outlineLevel="0" collapsed="false">
      <c r="A14" s="206" t="s">
        <v>489</v>
      </c>
      <c r="B14" s="206"/>
      <c r="C14" s="206"/>
      <c r="D14" s="206"/>
      <c r="E14" s="206"/>
      <c r="F14" s="206"/>
      <c r="G14" s="206"/>
      <c r="H14" s="206"/>
      <c r="I14" s="206"/>
      <c r="J14" s="206"/>
      <c r="K14" s="206"/>
    </row>
    <row r="15" customFormat="false" ht="15" hidden="false" customHeight="false" outlineLevel="0" collapsed="false">
      <c r="A15" s="206" t="s">
        <v>10</v>
      </c>
      <c r="B15" s="206" t="s">
        <v>490</v>
      </c>
      <c r="C15" s="206"/>
      <c r="D15" s="206"/>
      <c r="E15" s="206" t="s">
        <v>491</v>
      </c>
      <c r="F15" s="206" t="s">
        <v>492</v>
      </c>
      <c r="G15" s="206" t="s">
        <v>493</v>
      </c>
      <c r="H15" s="206" t="s">
        <v>494</v>
      </c>
      <c r="I15" s="206" t="s">
        <v>495</v>
      </c>
      <c r="J15" s="206"/>
      <c r="K15" s="206"/>
    </row>
    <row r="16" customFormat="false" ht="15" hidden="false" customHeight="false" outlineLevel="0" collapsed="false">
      <c r="A16" s="206"/>
      <c r="B16" s="206"/>
      <c r="C16" s="206"/>
      <c r="D16" s="206"/>
      <c r="E16" s="206"/>
      <c r="F16" s="206"/>
      <c r="G16" s="206"/>
      <c r="H16" s="206"/>
      <c r="I16" s="206" t="s">
        <v>496</v>
      </c>
      <c r="J16" s="206" t="s">
        <v>497</v>
      </c>
      <c r="K16" s="206" t="s">
        <v>498</v>
      </c>
    </row>
    <row r="17" customFormat="false" ht="15" hidden="false" customHeight="false" outlineLevel="0" collapsed="false">
      <c r="A17" s="207" t="n">
        <v>1</v>
      </c>
      <c r="B17" s="208" t="s">
        <v>499</v>
      </c>
      <c r="C17" s="208"/>
      <c r="D17" s="208"/>
      <c r="E17" s="209"/>
      <c r="F17" s="210" t="n">
        <v>0.03</v>
      </c>
      <c r="G17" s="209"/>
      <c r="H17" s="207" t="s">
        <v>500</v>
      </c>
      <c r="I17" s="211" t="n">
        <v>0.03</v>
      </c>
      <c r="J17" s="211" t="n">
        <v>0.04</v>
      </c>
      <c r="K17" s="211" t="n">
        <v>0.055</v>
      </c>
    </row>
    <row r="18" customFormat="false" ht="15" hidden="false" customHeight="false" outlineLevel="0" collapsed="false">
      <c r="A18" s="207" t="n">
        <v>2</v>
      </c>
      <c r="B18" s="208" t="s">
        <v>501</v>
      </c>
      <c r="C18" s="208"/>
      <c r="D18" s="208"/>
      <c r="E18" s="209"/>
      <c r="F18" s="210" t="n">
        <v>0.008</v>
      </c>
      <c r="G18" s="209"/>
      <c r="H18" s="207" t="s">
        <v>500</v>
      </c>
      <c r="I18" s="211" t="n">
        <v>0.008</v>
      </c>
      <c r="J18" s="211" t="n">
        <v>0.008</v>
      </c>
      <c r="K18" s="211" t="n">
        <v>0.01</v>
      </c>
    </row>
    <row r="19" customFormat="false" ht="15" hidden="false" customHeight="false" outlineLevel="0" collapsed="false">
      <c r="A19" s="207" t="n">
        <v>3</v>
      </c>
      <c r="B19" s="208" t="s">
        <v>502</v>
      </c>
      <c r="C19" s="208"/>
      <c r="D19" s="208"/>
      <c r="E19" s="209"/>
      <c r="F19" s="210" t="n">
        <v>0.0097</v>
      </c>
      <c r="G19" s="209"/>
      <c r="H19" s="207" t="s">
        <v>500</v>
      </c>
      <c r="I19" s="211" t="n">
        <v>0.0097</v>
      </c>
      <c r="J19" s="211" t="n">
        <v>0.0127</v>
      </c>
      <c r="K19" s="211" t="n">
        <v>0.0127</v>
      </c>
    </row>
    <row r="20" customFormat="false" ht="15" hidden="false" customHeight="false" outlineLevel="0" collapsed="false">
      <c r="A20" s="207" t="n">
        <v>4</v>
      </c>
      <c r="B20" s="208" t="s">
        <v>503</v>
      </c>
      <c r="C20" s="208"/>
      <c r="D20" s="208"/>
      <c r="E20" s="209"/>
      <c r="F20" s="210" t="n">
        <v>0.0059</v>
      </c>
      <c r="G20" s="209"/>
      <c r="H20" s="207" t="s">
        <v>500</v>
      </c>
      <c r="I20" s="211" t="n">
        <v>0.0059</v>
      </c>
      <c r="J20" s="211" t="n">
        <v>0.0123</v>
      </c>
      <c r="K20" s="211" t="n">
        <v>0.0139</v>
      </c>
    </row>
    <row r="21" customFormat="false" ht="15" hidden="false" customHeight="false" outlineLevel="0" collapsed="false">
      <c r="A21" s="207" t="n">
        <v>5</v>
      </c>
      <c r="B21" s="208" t="s">
        <v>504</v>
      </c>
      <c r="C21" s="208"/>
      <c r="D21" s="208"/>
      <c r="E21" s="209"/>
      <c r="F21" s="210" t="n">
        <v>0.06245</v>
      </c>
      <c r="G21" s="209"/>
      <c r="H21" s="207" t="s">
        <v>500</v>
      </c>
      <c r="I21" s="211" t="n">
        <v>0.0616</v>
      </c>
      <c r="J21" s="211" t="n">
        <v>0.074</v>
      </c>
      <c r="K21" s="211" t="n">
        <v>0.0896</v>
      </c>
    </row>
    <row r="22" customFormat="false" ht="15" hidden="false" customHeight="false" outlineLevel="0" collapsed="false">
      <c r="A22" s="207" t="n">
        <v>6</v>
      </c>
      <c r="B22" s="208" t="s">
        <v>505</v>
      </c>
      <c r="C22" s="208"/>
      <c r="D22" s="208"/>
      <c r="E22" s="209"/>
      <c r="F22" s="210" t="n">
        <f aca="false">SUM(F23:F26)</f>
        <v>0.1115</v>
      </c>
      <c r="G22" s="212" t="s">
        <v>506</v>
      </c>
      <c r="H22" s="212"/>
      <c r="I22" s="212"/>
      <c r="J22" s="212"/>
      <c r="K22" s="212"/>
    </row>
    <row r="23" customFormat="false" ht="15.75" hidden="false" customHeight="true" outlineLevel="0" collapsed="false">
      <c r="A23" s="213" t="n">
        <v>43836</v>
      </c>
      <c r="B23" s="208" t="s">
        <v>507</v>
      </c>
      <c r="C23" s="208"/>
      <c r="D23" s="208"/>
      <c r="E23" s="208"/>
      <c r="F23" s="210" t="n">
        <v>0.0065</v>
      </c>
      <c r="G23" s="212"/>
      <c r="H23" s="212"/>
      <c r="I23" s="212"/>
      <c r="J23" s="212"/>
      <c r="K23" s="212"/>
    </row>
    <row r="24" customFormat="false" ht="15.75" hidden="false" customHeight="true" outlineLevel="0" collapsed="false">
      <c r="A24" s="213" t="n">
        <v>43867</v>
      </c>
      <c r="B24" s="208" t="s">
        <v>508</v>
      </c>
      <c r="C24" s="208"/>
      <c r="D24" s="208"/>
      <c r="E24" s="208"/>
      <c r="F24" s="210" t="n">
        <v>0.03</v>
      </c>
      <c r="G24" s="212"/>
      <c r="H24" s="212"/>
      <c r="I24" s="212"/>
      <c r="J24" s="212"/>
      <c r="K24" s="212"/>
    </row>
    <row r="25" customFormat="false" ht="15.75" hidden="false" customHeight="true" outlineLevel="0" collapsed="false">
      <c r="A25" s="213" t="n">
        <v>43896</v>
      </c>
      <c r="B25" s="208" t="s">
        <v>509</v>
      </c>
      <c r="C25" s="208"/>
      <c r="D25" s="208"/>
      <c r="E25" s="208"/>
      <c r="F25" s="210" t="n">
        <v>0.03</v>
      </c>
      <c r="G25" s="212"/>
      <c r="H25" s="212"/>
      <c r="I25" s="212"/>
      <c r="J25" s="212"/>
      <c r="K25" s="212"/>
    </row>
    <row r="26" customFormat="false" ht="15.75" hidden="false" customHeight="true" outlineLevel="0" collapsed="false">
      <c r="A26" s="213" t="n">
        <v>43927</v>
      </c>
      <c r="B26" s="208" t="s">
        <v>510</v>
      </c>
      <c r="C26" s="208"/>
      <c r="D26" s="208"/>
      <c r="E26" s="208"/>
      <c r="F26" s="210" t="n">
        <v>0.045</v>
      </c>
      <c r="G26" s="212"/>
      <c r="H26" s="212"/>
      <c r="I26" s="212"/>
      <c r="J26" s="212"/>
      <c r="K26" s="212"/>
    </row>
    <row r="27" customFormat="false" ht="15.75" hidden="false" customHeight="true" outlineLevel="0" collapsed="false">
      <c r="A27" s="214"/>
      <c r="B27" s="214"/>
      <c r="C27" s="214"/>
      <c r="D27" s="214"/>
      <c r="E27" s="214"/>
      <c r="F27" s="214"/>
      <c r="G27" s="212"/>
      <c r="H27" s="212"/>
      <c r="I27" s="212"/>
      <c r="J27" s="212"/>
      <c r="K27" s="212"/>
    </row>
    <row r="28" customFormat="false" ht="15.75" hidden="false" customHeight="true" outlineLevel="0" collapsed="false">
      <c r="A28" s="206" t="s">
        <v>511</v>
      </c>
      <c r="B28" s="206"/>
      <c r="C28" s="206"/>
      <c r="D28" s="206"/>
      <c r="E28" s="209"/>
      <c r="F28" s="209"/>
      <c r="G28" s="212"/>
      <c r="H28" s="212"/>
      <c r="I28" s="212"/>
      <c r="J28" s="212"/>
      <c r="K28" s="212"/>
    </row>
    <row r="29" customFormat="false" ht="15.75" hidden="false" customHeight="true" outlineLevel="0" collapsed="false">
      <c r="A29" s="206" t="s">
        <v>512</v>
      </c>
      <c r="B29" s="206"/>
      <c r="C29" s="206"/>
      <c r="D29" s="206"/>
      <c r="E29" s="209"/>
      <c r="F29" s="209"/>
      <c r="G29" s="208" t="s">
        <v>513</v>
      </c>
      <c r="H29" s="208"/>
      <c r="I29" s="208"/>
      <c r="J29" s="208"/>
      <c r="K29" s="208"/>
    </row>
    <row r="30" customFormat="false" ht="15.75" hidden="false" customHeight="true" outlineLevel="0" collapsed="false">
      <c r="A30" s="206" t="s">
        <v>514</v>
      </c>
      <c r="B30" s="206"/>
      <c r="C30" s="206"/>
      <c r="D30" s="206"/>
      <c r="E30" s="206"/>
      <c r="F30" s="210" t="n">
        <f aca="false">(((1+(F17+F18+F19))*(1+F20)*(1+F21))/(1-F22))-1</f>
        <v>0.2602097077</v>
      </c>
      <c r="G30" s="208" t="s">
        <v>515</v>
      </c>
      <c r="H30" s="208"/>
      <c r="I30" s="208"/>
      <c r="J30" s="208"/>
      <c r="K30" s="208"/>
    </row>
    <row r="31" customFormat="false" ht="15.75" hidden="false" customHeight="true" outlineLevel="0" collapsed="false">
      <c r="A31" s="214"/>
      <c r="B31" s="214"/>
      <c r="C31" s="214"/>
      <c r="D31" s="214"/>
      <c r="E31" s="214"/>
      <c r="F31" s="214"/>
      <c r="G31" s="208" t="s">
        <v>516</v>
      </c>
      <c r="H31" s="208"/>
      <c r="I31" s="208"/>
      <c r="J31" s="208"/>
      <c r="K31" s="208"/>
    </row>
    <row r="32" customFormat="false" ht="15.75" hidden="false" customHeight="true" outlineLevel="0" collapsed="false">
      <c r="A32" s="214"/>
      <c r="B32" s="214"/>
      <c r="C32" s="214"/>
      <c r="D32" s="214"/>
      <c r="E32" s="214"/>
      <c r="F32" s="214"/>
      <c r="G32" s="208" t="s">
        <v>517</v>
      </c>
      <c r="H32" s="208"/>
      <c r="I32" s="208"/>
      <c r="J32" s="208"/>
      <c r="K32" s="208"/>
    </row>
    <row r="33" customFormat="false" ht="15.75" hidden="false" customHeight="true" outlineLevel="0" collapsed="false">
      <c r="A33" s="214"/>
      <c r="B33" s="214"/>
      <c r="C33" s="214"/>
      <c r="D33" s="214"/>
      <c r="E33" s="214"/>
      <c r="F33" s="214"/>
      <c r="G33" s="208" t="s">
        <v>518</v>
      </c>
      <c r="H33" s="208"/>
      <c r="I33" s="208"/>
      <c r="J33" s="208"/>
      <c r="K33" s="208"/>
    </row>
    <row r="34" customFormat="false" ht="15.75" hidden="false" customHeight="true" outlineLevel="0" collapsed="false">
      <c r="A34" s="214"/>
      <c r="B34" s="214"/>
      <c r="C34" s="214"/>
      <c r="D34" s="214"/>
      <c r="E34" s="214"/>
      <c r="F34" s="214"/>
      <c r="G34" s="208" t="s">
        <v>519</v>
      </c>
      <c r="H34" s="208"/>
      <c r="I34" s="208"/>
      <c r="J34" s="208"/>
      <c r="K34" s="208"/>
    </row>
    <row r="35" customFormat="false" ht="15.75" hidden="false" customHeight="true" outlineLevel="0" collapsed="false">
      <c r="A35" s="214"/>
      <c r="B35" s="214"/>
      <c r="C35" s="214"/>
      <c r="D35" s="214"/>
      <c r="E35" s="214"/>
      <c r="F35" s="214"/>
      <c r="G35" s="208" t="s">
        <v>520</v>
      </c>
      <c r="H35" s="208"/>
      <c r="I35" s="208"/>
      <c r="J35" s="208"/>
      <c r="K35" s="208"/>
    </row>
    <row r="36" customFormat="false" ht="15.75" hidden="false" customHeight="true" outlineLevel="0" collapsed="false">
      <c r="A36" s="214"/>
      <c r="B36" s="214"/>
      <c r="C36" s="214"/>
      <c r="D36" s="214"/>
      <c r="E36" s="214"/>
      <c r="F36" s="214"/>
      <c r="G36" s="208" t="s">
        <v>521</v>
      </c>
      <c r="H36" s="208"/>
      <c r="I36" s="208"/>
      <c r="J36" s="208"/>
      <c r="K36" s="208"/>
    </row>
    <row r="37" customFormat="false" ht="15.75" hidden="false" customHeight="true" outlineLevel="0" collapsed="false">
      <c r="A37" s="188"/>
      <c r="B37" s="188"/>
      <c r="C37" s="188"/>
      <c r="D37" s="188"/>
      <c r="E37" s="188"/>
      <c r="F37" s="188"/>
      <c r="G37" s="188"/>
      <c r="H37" s="188"/>
      <c r="I37" s="188"/>
      <c r="J37" s="188"/>
      <c r="K37" s="188"/>
    </row>
    <row r="38" customFormat="false" ht="15.75" hidden="false" customHeight="true" outlineLevel="0" collapsed="false">
      <c r="A38" s="209"/>
      <c r="B38" s="209"/>
      <c r="C38" s="209"/>
      <c r="D38" s="209"/>
      <c r="E38" s="209"/>
      <c r="F38" s="209"/>
      <c r="G38" s="209"/>
      <c r="H38" s="209"/>
      <c r="I38" s="209"/>
      <c r="J38" s="209"/>
      <c r="K38" s="209"/>
    </row>
    <row r="39" customFormat="false" ht="15.75" hidden="false" customHeight="true" outlineLevel="0" collapsed="false">
      <c r="A39" s="215" t="s">
        <v>522</v>
      </c>
      <c r="B39" s="215"/>
      <c r="C39" s="215"/>
      <c r="D39" s="215"/>
      <c r="E39" s="215"/>
      <c r="F39" s="215"/>
      <c r="G39" s="215"/>
      <c r="H39" s="215"/>
      <c r="I39" s="215"/>
      <c r="J39" s="215"/>
      <c r="K39" s="215"/>
    </row>
    <row r="40" customFormat="false" ht="15.75" hidden="false" customHeight="true" outlineLevel="0" collapsed="false">
      <c r="A40" s="206" t="s">
        <v>489</v>
      </c>
      <c r="B40" s="206"/>
      <c r="C40" s="206"/>
      <c r="D40" s="206"/>
      <c r="E40" s="206"/>
      <c r="F40" s="206"/>
      <c r="G40" s="206"/>
      <c r="H40" s="206"/>
      <c r="I40" s="206"/>
      <c r="J40" s="206"/>
      <c r="K40" s="206"/>
    </row>
    <row r="41" customFormat="false" ht="15" hidden="false" customHeight="true" outlineLevel="0" collapsed="false">
      <c r="A41" s="206" t="s">
        <v>10</v>
      </c>
      <c r="B41" s="206" t="s">
        <v>490</v>
      </c>
      <c r="C41" s="206"/>
      <c r="D41" s="206"/>
      <c r="E41" s="206" t="s">
        <v>491</v>
      </c>
      <c r="F41" s="206" t="s">
        <v>492</v>
      </c>
      <c r="G41" s="206" t="s">
        <v>493</v>
      </c>
      <c r="H41" s="216" t="s">
        <v>494</v>
      </c>
      <c r="I41" s="206" t="s">
        <v>495</v>
      </c>
      <c r="J41" s="206"/>
      <c r="K41" s="206"/>
    </row>
    <row r="42" customFormat="false" ht="15.75" hidden="false" customHeight="true" outlineLevel="0" collapsed="false">
      <c r="A42" s="206"/>
      <c r="B42" s="206"/>
      <c r="C42" s="206"/>
      <c r="D42" s="206"/>
      <c r="E42" s="206"/>
      <c r="F42" s="206"/>
      <c r="G42" s="206"/>
      <c r="H42" s="206"/>
      <c r="I42" s="206" t="s">
        <v>496</v>
      </c>
      <c r="J42" s="206" t="s">
        <v>497</v>
      </c>
      <c r="K42" s="206" t="s">
        <v>498</v>
      </c>
    </row>
    <row r="43" customFormat="false" ht="15.75" hidden="false" customHeight="true" outlineLevel="0" collapsed="false">
      <c r="A43" s="207" t="n">
        <v>1</v>
      </c>
      <c r="B43" s="208" t="s">
        <v>499</v>
      </c>
      <c r="C43" s="208"/>
      <c r="D43" s="208"/>
      <c r="E43" s="209"/>
      <c r="F43" s="217" t="n">
        <v>0.015</v>
      </c>
      <c r="G43" s="209"/>
      <c r="H43" s="207" t="str">
        <f aca="false">IF(AND(F43&gt;=I43,F43&lt;=K43),"OK","DIFERE")</f>
        <v>OK</v>
      </c>
      <c r="I43" s="211" t="n">
        <v>0.015</v>
      </c>
      <c r="J43" s="211" t="n">
        <v>0.0345</v>
      </c>
      <c r="K43" s="211" t="n">
        <v>0.0449</v>
      </c>
    </row>
    <row r="44" customFormat="false" ht="15.75" hidden="false" customHeight="true" outlineLevel="0" collapsed="false">
      <c r="A44" s="207" t="n">
        <v>2</v>
      </c>
      <c r="B44" s="208" t="s">
        <v>501</v>
      </c>
      <c r="C44" s="208"/>
      <c r="D44" s="208"/>
      <c r="E44" s="209"/>
      <c r="F44" s="210" t="n">
        <v>0.003</v>
      </c>
      <c r="G44" s="209"/>
      <c r="H44" s="207" t="str">
        <f aca="false">IF(AND(F44&gt;=I44,F44&lt;=K44),"OK","DIFERE")</f>
        <v>OK</v>
      </c>
      <c r="I44" s="211" t="n">
        <v>0.003</v>
      </c>
      <c r="J44" s="211" t="n">
        <v>0.0048</v>
      </c>
      <c r="K44" s="211" t="n">
        <v>0.0082</v>
      </c>
    </row>
    <row r="45" customFormat="false" ht="15.75" hidden="false" customHeight="true" outlineLevel="0" collapsed="false">
      <c r="A45" s="207" t="n">
        <v>3</v>
      </c>
      <c r="B45" s="208" t="s">
        <v>502</v>
      </c>
      <c r="C45" s="208"/>
      <c r="D45" s="208"/>
      <c r="E45" s="209"/>
      <c r="F45" s="210" t="n">
        <v>0.0056</v>
      </c>
      <c r="G45" s="209"/>
      <c r="H45" s="207" t="str">
        <f aca="false">IF(AND(F45&gt;=I45,F45&lt;=K45),"OK","DIFERE")</f>
        <v>OK</v>
      </c>
      <c r="I45" s="211" t="n">
        <v>0.0056</v>
      </c>
      <c r="J45" s="211" t="n">
        <v>0.0085</v>
      </c>
      <c r="K45" s="211" t="n">
        <v>0.0089</v>
      </c>
    </row>
    <row r="46" customFormat="false" ht="15.75" hidden="false" customHeight="true" outlineLevel="0" collapsed="false">
      <c r="A46" s="207" t="n">
        <v>4</v>
      </c>
      <c r="B46" s="208" t="s">
        <v>503</v>
      </c>
      <c r="C46" s="208"/>
      <c r="D46" s="208"/>
      <c r="E46" s="209"/>
      <c r="F46" s="210" t="n">
        <v>0.0085</v>
      </c>
      <c r="G46" s="209"/>
      <c r="H46" s="207" t="str">
        <f aca="false">IF(AND(F46&gt;=I46,F46&lt;=K46),"OK","DIFERE")</f>
        <v>OK</v>
      </c>
      <c r="I46" s="211" t="n">
        <v>0.0085</v>
      </c>
      <c r="J46" s="211" t="n">
        <v>0.0085</v>
      </c>
      <c r="K46" s="211" t="n">
        <v>0.0111</v>
      </c>
    </row>
    <row r="47" customFormat="false" ht="15.75" hidden="false" customHeight="true" outlineLevel="0" collapsed="false">
      <c r="A47" s="207" t="n">
        <v>5</v>
      </c>
      <c r="B47" s="208" t="s">
        <v>504</v>
      </c>
      <c r="C47" s="208"/>
      <c r="D47" s="208"/>
      <c r="E47" s="209"/>
      <c r="F47" s="217" t="n">
        <v>0.0352</v>
      </c>
      <c r="G47" s="209"/>
      <c r="H47" s="207" t="str">
        <f aca="false">IF(AND(F47&gt;=I47,F47&lt;=K47),"OK","DIFERE")</f>
        <v>OK</v>
      </c>
      <c r="I47" s="211" t="n">
        <v>0.035</v>
      </c>
      <c r="J47" s="211" t="n">
        <v>0.0511</v>
      </c>
      <c r="K47" s="211" t="n">
        <v>0.0622</v>
      </c>
    </row>
    <row r="48" customFormat="false" ht="15.75" hidden="false" customHeight="true" outlineLevel="0" collapsed="false">
      <c r="A48" s="207" t="n">
        <v>6</v>
      </c>
      <c r="B48" s="208" t="s">
        <v>505</v>
      </c>
      <c r="C48" s="208"/>
      <c r="D48" s="208"/>
      <c r="E48" s="209"/>
      <c r="F48" s="210" t="n">
        <f aca="false">SUM(F49:F52)</f>
        <v>0.0815</v>
      </c>
      <c r="G48" s="212" t="s">
        <v>506</v>
      </c>
      <c r="H48" s="212"/>
      <c r="I48" s="212"/>
      <c r="J48" s="212"/>
      <c r="K48" s="212"/>
    </row>
    <row r="49" customFormat="false" ht="15.75" hidden="false" customHeight="true" outlineLevel="0" collapsed="false">
      <c r="A49" s="213" t="n">
        <v>43836</v>
      </c>
      <c r="B49" s="208" t="s">
        <v>507</v>
      </c>
      <c r="C49" s="208"/>
      <c r="D49" s="208"/>
      <c r="E49" s="208"/>
      <c r="F49" s="210" t="n">
        <v>0.0065</v>
      </c>
      <c r="G49" s="212"/>
      <c r="H49" s="212"/>
      <c r="I49" s="212"/>
      <c r="J49" s="212"/>
      <c r="K49" s="212"/>
    </row>
    <row r="50" customFormat="false" ht="15.75" hidden="false" customHeight="true" outlineLevel="0" collapsed="false">
      <c r="A50" s="213" t="n">
        <v>43867</v>
      </c>
      <c r="B50" s="208" t="s">
        <v>508</v>
      </c>
      <c r="C50" s="208"/>
      <c r="D50" s="208"/>
      <c r="E50" s="208"/>
      <c r="F50" s="210" t="n">
        <v>0.03</v>
      </c>
      <c r="G50" s="212"/>
      <c r="H50" s="212"/>
      <c r="I50" s="212"/>
      <c r="J50" s="212"/>
      <c r="K50" s="212"/>
    </row>
    <row r="51" customFormat="false" ht="15.75" hidden="false" customHeight="true" outlineLevel="0" collapsed="false">
      <c r="A51" s="213" t="n">
        <v>43896</v>
      </c>
      <c r="B51" s="208" t="s">
        <v>509</v>
      </c>
      <c r="C51" s="208"/>
      <c r="D51" s="208"/>
      <c r="E51" s="208"/>
      <c r="F51" s="217" t="n">
        <v>0</v>
      </c>
      <c r="G51" s="212"/>
      <c r="H51" s="212"/>
      <c r="I51" s="212"/>
      <c r="J51" s="212"/>
      <c r="K51" s="212"/>
    </row>
    <row r="52" customFormat="false" ht="15.75" hidden="false" customHeight="true" outlineLevel="0" collapsed="false">
      <c r="A52" s="213" t="n">
        <v>43927</v>
      </c>
      <c r="B52" s="208" t="s">
        <v>510</v>
      </c>
      <c r="C52" s="208"/>
      <c r="D52" s="208"/>
      <c r="E52" s="208"/>
      <c r="F52" s="210" t="n">
        <v>0.045</v>
      </c>
      <c r="G52" s="212"/>
      <c r="H52" s="212"/>
      <c r="I52" s="212"/>
      <c r="J52" s="212"/>
      <c r="K52" s="212"/>
    </row>
    <row r="53" customFormat="false" ht="15.75" hidden="false" customHeight="true" outlineLevel="0" collapsed="false">
      <c r="A53" s="214"/>
      <c r="B53" s="214"/>
      <c r="C53" s="214"/>
      <c r="D53" s="214"/>
      <c r="E53" s="214"/>
      <c r="F53" s="214"/>
      <c r="G53" s="212"/>
      <c r="H53" s="212"/>
      <c r="I53" s="212"/>
      <c r="J53" s="212"/>
      <c r="K53" s="212"/>
    </row>
    <row r="54" customFormat="false" ht="15.75" hidden="false" customHeight="true" outlineLevel="0" collapsed="false">
      <c r="A54" s="206" t="s">
        <v>511</v>
      </c>
      <c r="B54" s="206"/>
      <c r="C54" s="206"/>
      <c r="D54" s="206"/>
      <c r="E54" s="209"/>
      <c r="F54" s="209"/>
      <c r="G54" s="212"/>
      <c r="H54" s="212"/>
      <c r="I54" s="212"/>
      <c r="J54" s="212"/>
      <c r="K54" s="212"/>
    </row>
    <row r="55" customFormat="false" ht="15.75" hidden="false" customHeight="true" outlineLevel="0" collapsed="false">
      <c r="A55" s="206" t="s">
        <v>512</v>
      </c>
      <c r="B55" s="206"/>
      <c r="C55" s="206"/>
      <c r="D55" s="206"/>
      <c r="E55" s="209"/>
      <c r="F55" s="209"/>
      <c r="G55" s="208" t="s">
        <v>513</v>
      </c>
      <c r="H55" s="208"/>
      <c r="I55" s="208"/>
      <c r="J55" s="208"/>
      <c r="K55" s="208"/>
    </row>
    <row r="56" customFormat="false" ht="15.75" hidden="false" customHeight="true" outlineLevel="0" collapsed="false">
      <c r="A56" s="206" t="s">
        <v>514</v>
      </c>
      <c r="B56" s="206"/>
      <c r="C56" s="206"/>
      <c r="D56" s="206"/>
      <c r="E56" s="206"/>
      <c r="F56" s="210" t="n">
        <f aca="false">(((1+(F43+F44+F45))*(1+F46)*(1+F47))/(1-F48))-1</f>
        <v>0.1634595331</v>
      </c>
      <c r="G56" s="208" t="s">
        <v>515</v>
      </c>
      <c r="H56" s="208"/>
      <c r="I56" s="208"/>
      <c r="J56" s="208"/>
      <c r="K56" s="208"/>
    </row>
    <row r="57" customFormat="false" ht="15.75" hidden="false" customHeight="true" outlineLevel="0" collapsed="false">
      <c r="A57" s="218"/>
      <c r="B57" s="218"/>
      <c r="C57" s="218"/>
      <c r="D57" s="218"/>
      <c r="E57" s="218"/>
      <c r="F57" s="219"/>
      <c r="G57" s="208" t="s">
        <v>516</v>
      </c>
      <c r="H57" s="208"/>
      <c r="I57" s="208"/>
      <c r="J57" s="208"/>
      <c r="K57" s="208"/>
    </row>
    <row r="58" customFormat="false" ht="15.75" hidden="false" customHeight="true" outlineLevel="0" collapsed="false">
      <c r="A58" s="209" t="s">
        <v>523</v>
      </c>
      <c r="B58" s="209"/>
      <c r="C58" s="209"/>
      <c r="D58" s="209"/>
      <c r="E58" s="218"/>
      <c r="F58" s="219"/>
      <c r="G58" s="208" t="s">
        <v>517</v>
      </c>
      <c r="H58" s="208"/>
      <c r="I58" s="208"/>
      <c r="J58" s="208"/>
      <c r="K58" s="208"/>
    </row>
    <row r="59" customFormat="false" ht="15.75" hidden="false" customHeight="true" outlineLevel="0" collapsed="false">
      <c r="A59" s="209" t="s">
        <v>524</v>
      </c>
      <c r="B59" s="220" t="n">
        <v>0.111</v>
      </c>
      <c r="C59" s="220" t="n">
        <v>0.1402</v>
      </c>
      <c r="D59" s="220" t="n">
        <v>0.168</v>
      </c>
      <c r="E59" s="218"/>
      <c r="F59" s="219"/>
      <c r="G59" s="208" t="s">
        <v>518</v>
      </c>
      <c r="H59" s="208"/>
      <c r="I59" s="208"/>
      <c r="J59" s="208"/>
      <c r="K59" s="208"/>
    </row>
    <row r="60" customFormat="false" ht="15.75" hidden="false" customHeight="true" outlineLevel="0" collapsed="false">
      <c r="A60" s="209" t="s">
        <v>525</v>
      </c>
      <c r="B60" s="220" t="n">
        <v>0.1634</v>
      </c>
      <c r="C60" s="220" t="n">
        <v>0.1939</v>
      </c>
      <c r="D60" s="220" t="n">
        <v>0.223</v>
      </c>
      <c r="E60" s="218"/>
      <c r="F60" s="219"/>
      <c r="G60" s="208" t="s">
        <v>519</v>
      </c>
      <c r="H60" s="208"/>
      <c r="I60" s="208"/>
      <c r="J60" s="208"/>
      <c r="K60" s="208"/>
    </row>
    <row r="61" customFormat="false" ht="15.75" hidden="false" customHeight="true" outlineLevel="0" collapsed="false">
      <c r="A61" s="218"/>
      <c r="B61" s="218"/>
      <c r="C61" s="218"/>
      <c r="D61" s="218"/>
      <c r="E61" s="218"/>
      <c r="F61" s="219"/>
      <c r="G61" s="208" t="s">
        <v>520</v>
      </c>
      <c r="H61" s="208"/>
      <c r="I61" s="208"/>
      <c r="J61" s="208"/>
      <c r="K61" s="208"/>
    </row>
    <row r="62" customFormat="false" ht="15.75" hidden="false" customHeight="true" outlineLevel="0" collapsed="false">
      <c r="A62" s="221"/>
      <c r="B62" s="221"/>
      <c r="C62" s="221"/>
      <c r="D62" s="221"/>
      <c r="E62" s="221"/>
      <c r="F62" s="214"/>
      <c r="G62" s="208" t="s">
        <v>521</v>
      </c>
      <c r="H62" s="208"/>
      <c r="I62" s="208"/>
      <c r="J62" s="208"/>
      <c r="K62" s="208"/>
    </row>
    <row r="63" customFormat="false" ht="23.85" hidden="false" customHeight="true" outlineLevel="0" collapsed="false">
      <c r="A63" s="222" t="s">
        <v>526</v>
      </c>
      <c r="B63" s="222"/>
      <c r="C63" s="222"/>
      <c r="D63" s="222"/>
      <c r="E63" s="222"/>
      <c r="F63" s="222"/>
      <c r="G63" s="222"/>
      <c r="H63" s="222"/>
      <c r="I63" s="222"/>
      <c r="J63" s="222"/>
      <c r="K63" s="222"/>
    </row>
    <row r="64" customFormat="false" ht="15.75" hidden="false" customHeight="true" outlineLevel="0" collapsed="false"/>
    <row r="65" customFormat="false" ht="15.75" hidden="false" customHeight="true" outlineLevel="0" collapsed="false">
      <c r="A65" s="188"/>
      <c r="B65" s="188"/>
      <c r="C65" s="188"/>
      <c r="D65" s="188"/>
      <c r="E65" s="188"/>
      <c r="F65" s="188"/>
      <c r="G65" s="188"/>
      <c r="H65" s="188"/>
      <c r="I65" s="188"/>
      <c r="J65" s="188"/>
      <c r="K65" s="188"/>
    </row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>
      <c r="B68" s="89" t="s">
        <v>382</v>
      </c>
      <c r="C68" s="89"/>
    </row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</sheetData>
  <mergeCells count="82">
    <mergeCell ref="A1:K1"/>
    <mergeCell ref="A3:D11"/>
    <mergeCell ref="E3:K3"/>
    <mergeCell ref="E4:K4"/>
    <mergeCell ref="E5:K5"/>
    <mergeCell ref="L5:M5"/>
    <mergeCell ref="E6:K6"/>
    <mergeCell ref="G7:I7"/>
    <mergeCell ref="F8:J8"/>
    <mergeCell ref="F10:J10"/>
    <mergeCell ref="E11:K11"/>
    <mergeCell ref="A13:K13"/>
    <mergeCell ref="A14:K14"/>
    <mergeCell ref="A15:A16"/>
    <mergeCell ref="B15:D16"/>
    <mergeCell ref="E15:E16"/>
    <mergeCell ref="F15:F16"/>
    <mergeCell ref="G15:G16"/>
    <mergeCell ref="H15:H16"/>
    <mergeCell ref="I15:K15"/>
    <mergeCell ref="B17:D17"/>
    <mergeCell ref="B18:D18"/>
    <mergeCell ref="B19:D19"/>
    <mergeCell ref="B20:D20"/>
    <mergeCell ref="B21:D21"/>
    <mergeCell ref="B22:D22"/>
    <mergeCell ref="G22:K28"/>
    <mergeCell ref="B23:E23"/>
    <mergeCell ref="B24:E24"/>
    <mergeCell ref="B25:E25"/>
    <mergeCell ref="B26:E26"/>
    <mergeCell ref="A27:F27"/>
    <mergeCell ref="A28:D28"/>
    <mergeCell ref="A29:D29"/>
    <mergeCell ref="G29:K29"/>
    <mergeCell ref="A30:E30"/>
    <mergeCell ref="G30:K30"/>
    <mergeCell ref="A31:F36"/>
    <mergeCell ref="G31:K31"/>
    <mergeCell ref="G32:K32"/>
    <mergeCell ref="G33:K33"/>
    <mergeCell ref="G34:K34"/>
    <mergeCell ref="G35:K35"/>
    <mergeCell ref="G36:K36"/>
    <mergeCell ref="A37:K37"/>
    <mergeCell ref="A38:K38"/>
    <mergeCell ref="A39:K39"/>
    <mergeCell ref="A40:K40"/>
    <mergeCell ref="A41:A42"/>
    <mergeCell ref="B41:D42"/>
    <mergeCell ref="E41:E42"/>
    <mergeCell ref="F41:F42"/>
    <mergeCell ref="G41:G42"/>
    <mergeCell ref="H41:H42"/>
    <mergeCell ref="I41:K41"/>
    <mergeCell ref="B43:D43"/>
    <mergeCell ref="B44:D44"/>
    <mergeCell ref="B45:D45"/>
    <mergeCell ref="B46:D46"/>
    <mergeCell ref="B47:D47"/>
    <mergeCell ref="B48:D48"/>
    <mergeCell ref="G48:K54"/>
    <mergeCell ref="B49:E49"/>
    <mergeCell ref="B50:E50"/>
    <mergeCell ref="B51:E51"/>
    <mergeCell ref="B52:E52"/>
    <mergeCell ref="A53:F53"/>
    <mergeCell ref="A54:D54"/>
    <mergeCell ref="A55:D55"/>
    <mergeCell ref="G55:K55"/>
    <mergeCell ref="A56:E56"/>
    <mergeCell ref="G56:K56"/>
    <mergeCell ref="G57:K57"/>
    <mergeCell ref="A58:D58"/>
    <mergeCell ref="G58:K58"/>
    <mergeCell ref="G59:K59"/>
    <mergeCell ref="G60:K60"/>
    <mergeCell ref="G61:K61"/>
    <mergeCell ref="G62:K62"/>
    <mergeCell ref="A63:K63"/>
    <mergeCell ref="A65:K65"/>
    <mergeCell ref="B68:C68"/>
  </mergeCells>
  <printOptions headings="false" gridLines="false" gridLinesSet="true" horizontalCentered="true" verticalCentered="tru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2020-01-10T10:10:48Z</dcterms:created>
  <dc:creator>Usuário</dc:creator>
  <dc:description/>
  <dc:language>pt-BR</dc:language>
  <cp:lastModifiedBy/>
  <cp:revision>0</cp:revision>
  <dc:subject/>
  <dc:title/>
</cp:coreProperties>
</file>