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ORÇAMENTO GLOBAL" sheetId="1" r:id="rId4"/>
    <sheet state="visible" name="CRONOGRAMA" sheetId="2" r:id="rId5"/>
    <sheet state="visible" name="BDI" sheetId="3" r:id="rId6"/>
  </sheets>
  <definedNames/>
  <calcPr/>
  <extLst>
    <ext uri="GoogleSheetsCustomDataVersion2">
      <go:sheetsCustomData xmlns:go="http://customooxmlschemas.google.com/" r:id="rId7" roundtripDataChecksum="HgrsX1RHA2wbGKAxBurnNMWVHw8nAQs9JzDoOPkfG9I="/>
    </ext>
  </extLst>
</workbook>
</file>

<file path=xl/sharedStrings.xml><?xml version="1.0" encoding="utf-8"?>
<sst xmlns="http://schemas.openxmlformats.org/spreadsheetml/2006/main" count="381" uniqueCount="255">
  <si>
    <t xml:space="preserve"> </t>
  </si>
  <si>
    <t>CRONOGRAMA FÍSICO FINANCEIRO</t>
  </si>
  <si>
    <t>UNIVERSIDADE ESTADUAL DO NORTE DO PARANÁ</t>
  </si>
  <si>
    <t>CNPJ: 08.885.100/0001-54</t>
  </si>
  <si>
    <t>SERVIÇO : ADEQUAÇÕES SETOR DE ENFERMAGEM</t>
  </si>
  <si>
    <t>Local: CAMPUS LUIZ MENEGHEL - CLM</t>
  </si>
  <si>
    <t>Data do orçamento: AGOSTO/2026</t>
  </si>
  <si>
    <t>Valores</t>
  </si>
  <si>
    <t>REFERÊNCIA DE PREÇOS : 
SINAPI_REFERENCIAS_PR_202607_SEM_DESONERAÇÃO</t>
  </si>
  <si>
    <t>INSERIR DADOS DA EMPRESA</t>
  </si>
  <si>
    <t>BDI</t>
  </si>
  <si>
    <t>Data do orçamento: AGOSTO /2026</t>
  </si>
  <si>
    <t xml:space="preserve">COMPOSIÇÃO DO BDI </t>
  </si>
  <si>
    <t>CUSTO TOTAL DO SERVIÇO (R$)</t>
  </si>
  <si>
    <t>ITEM</t>
  </si>
  <si>
    <t>DISCRIMINAÇÃO</t>
  </si>
  <si>
    <t>VALOR</t>
  </si>
  <si>
    <t>TAXA (%)</t>
  </si>
  <si>
    <t>OBSERVAÇÃO</t>
  </si>
  <si>
    <t>SITUAÇÃO DO INTERVALO ADMISSÍVEL</t>
  </si>
  <si>
    <t>PARCELAS DO BDI (%)</t>
  </si>
  <si>
    <t>Total</t>
  </si>
  <si>
    <t>1 QUARTIL</t>
  </si>
  <si>
    <t>MÉDIO</t>
  </si>
  <si>
    <t>3 QUARTIL</t>
  </si>
  <si>
    <t>MÊS 1</t>
  </si>
  <si>
    <t>AC – ADMINISTRAÇÃO CENTRAL</t>
  </si>
  <si>
    <t>MÊS 2</t>
  </si>
  <si>
    <t>MÊS 3</t>
  </si>
  <si>
    <t>MÊS 4</t>
  </si>
  <si>
    <t>OK</t>
  </si>
  <si>
    <t>MÊS 5</t>
  </si>
  <si>
    <t>SG – SEGUROS + GARANTIA</t>
  </si>
  <si>
    <t>Total c/BDI</t>
  </si>
  <si>
    <t>SERVIÇO / LOCAL</t>
  </si>
  <si>
    <t>R – RISCOS</t>
  </si>
  <si>
    <t>%</t>
  </si>
  <si>
    <t>R$</t>
  </si>
  <si>
    <t>DF – DESPESAS FINANCEIRAS</t>
  </si>
  <si>
    <t>1</t>
  </si>
  <si>
    <t>L – LUCRO BRUTO</t>
  </si>
  <si>
    <t xml:space="preserve">                                                                                                                  </t>
  </si>
  <si>
    <t>I – IMPOSTOS</t>
  </si>
  <si>
    <t>RESUMO</t>
  </si>
  <si>
    <t>CÓDIGO</t>
  </si>
  <si>
    <t>DESCRIÇÃO DOS SERVIÇOS</t>
  </si>
  <si>
    <t>UN</t>
  </si>
  <si>
    <t>QTD</t>
  </si>
  <si>
    <t>FÓRMULA DO BDI DE ACORDO COM ACÓRDÃO 2.369/2011-TCU- PLENÁRIO</t>
  </si>
  <si>
    <t>UNITÁRIO (SEM BDI)</t>
  </si>
  <si>
    <t>TOTAL (Valores sem BDI)</t>
  </si>
  <si>
    <t>VALOR TOTAL C/ BDI</t>
  </si>
  <si>
    <t>PIS</t>
  </si>
  <si>
    <t>MATERIAL + EQ</t>
  </si>
  <si>
    <t>MÃO DE OBRA</t>
  </si>
  <si>
    <t>TOTAL</t>
  </si>
  <si>
    <t>MATERIAL</t>
  </si>
  <si>
    <t>COFINS</t>
  </si>
  <si>
    <t>ISS (CONFORME LEGISLAÇÃO MUNICIPAL)</t>
  </si>
  <si>
    <t>CONTRIB. PREVIDÊNCIA SOBRE RECEITA BRUTA – CPRB</t>
  </si>
  <si>
    <t>CANTEIRO DE OBRAS</t>
  </si>
  <si>
    <t>TOTAL DO BDI (R$)</t>
  </si>
  <si>
    <t>PREÇO DE VENDA (R$)</t>
  </si>
  <si>
    <t>ONDE:</t>
  </si>
  <si>
    <t>BDI (%)</t>
  </si>
  <si>
    <t>1.1</t>
  </si>
  <si>
    <t>ALMOXARIFADO</t>
  </si>
  <si>
    <t>INSTALAÇÃO E DESINSTALAÇÃO MECANIZADA DE CONTÊINER OU MÓDULO HABITÁVEL DE USOS DIVERSOS. AF_03/2024</t>
  </si>
  <si>
    <t>AC : TAXA DE ADMINISTRAÇÃO CENTRAL</t>
  </si>
  <si>
    <t>2</t>
  </si>
  <si>
    <t>S: TAXA DE SEGURO</t>
  </si>
  <si>
    <t>G: TAXA DE GARANTIAS</t>
  </si>
  <si>
    <t>Parâmetros do Acórdão 2.622/2013 - Plenário</t>
  </si>
  <si>
    <t>R: TAXA DE RISCOS</t>
  </si>
  <si>
    <t>Sem CPRB</t>
  </si>
  <si>
    <t>DF: TAXA DE DESPESAS</t>
  </si>
  <si>
    <t>Com CPRB</t>
  </si>
  <si>
    <t>L: TAXA DE LUCRO</t>
  </si>
  <si>
    <t>I: TAXA DE INCIDÊNCIA DE IMPOSTOS (PIS, COFINS, ISS, CPRB)</t>
  </si>
  <si>
    <t>1.2</t>
  </si>
  <si>
    <t>3</t>
  </si>
  <si>
    <t>10776 INSUMO</t>
  </si>
  <si>
    <t>LOCACAO DE CONTAINER 2,30 X 6,00 M, ALT. 2,50 M, PARA ESCRITORIO, SEM DIVISORIAS INTERNAS E SEM SANITARIO (NAO INCLUI MOBILIZACAO/DESMOBILIZACAO)</t>
  </si>
  <si>
    <t>COMPOSIÇÃO DO BDI REDUZIDO</t>
  </si>
  <si>
    <t>MES</t>
  </si>
  <si>
    <t>1.3</t>
  </si>
  <si>
    <t>LONA DE PROTEÇÃO</t>
  </si>
  <si>
    <t>42408 INSUMO</t>
  </si>
  <si>
    <t>LONA PLASTICA EXTRA FORTE PRETA, E=200 MICRA</t>
  </si>
  <si>
    <t>M2</t>
  </si>
  <si>
    <t>4</t>
  </si>
  <si>
    <t>1 Quartil</t>
  </si>
  <si>
    <t>Médio</t>
  </si>
  <si>
    <t>3 Quartil</t>
  </si>
  <si>
    <t>DEMOLIÇÕES E CONSTRUÇÕES</t>
  </si>
  <si>
    <t>2.1</t>
  </si>
  <si>
    <t>DEMOLIÇÕES TRECHOS IRREGULARES</t>
  </si>
  <si>
    <t>97629</t>
  </si>
  <si>
    <t>DEMOLIÇÃO DE LAJES, EM CONCRETO ARMADO, DE FORMA MECANIZADA COM MARTELETE, SEM REAPROVEITAMENTO. AF_09/2023</t>
  </si>
  <si>
    <t>M3</t>
  </si>
  <si>
    <t>R$ parcial</t>
  </si>
  <si>
    <t>2.2</t>
  </si>
  <si>
    <t>LIMPEZA DE TERRENO</t>
  </si>
  <si>
    <t>98524</t>
  </si>
  <si>
    <t>LIMPEZA MANUAL DE VEGETAÇÃO EM TERRENO COM ENXADA. AF_03/2024</t>
  </si>
  <si>
    <t>2.3</t>
  </si>
  <si>
    <t>NIVELAMENTO E COMPACTAÇÃO</t>
  </si>
  <si>
    <t>ATERRO MANUAL DE VALAS COM SOLO ARGILO-ARENOSO E COMPACTAÇÃO MECANIZADA. AF_08/2023</t>
  </si>
  <si>
    <t>%_parcial</t>
  </si>
  <si>
    <t>2.4</t>
  </si>
  <si>
    <t>CALÇADA - CONCRETO 5CM (INCLUSIVE RAMPAS)</t>
  </si>
  <si>
    <t>EXECUÇÃO DE PASSEIO (CALÇADA) OU PISO DE CONCRETO COM CONCRETO MOLDADO IN LOCO, USINADO, ACABAMENTO CONVENCIONAL, NÃO ARMADO. AF_08/2022</t>
  </si>
  <si>
    <t>2.5</t>
  </si>
  <si>
    <t>REGULARIZAÇÃO DA PAREDE (inclusive requadros)</t>
  </si>
  <si>
    <t>MASSA ÚNICA, PARA RECEBIMENTO DE PINTURA, EM ARGAMASSA TRAÇO 1:2:8, PREPARO MECÂNICO COM BETONEIRA 400L, APLICADA MANUALMENTE EM FACES INTERNAS DE PAREDES, ESPESSURA DE 10MM, COM EXECUÇÃO DE TALISCAS. AF_03/2024</t>
  </si>
  <si>
    <t>2.6</t>
  </si>
  <si>
    <t>GRELHA CAPTAÇÃO</t>
  </si>
  <si>
    <t>GRELHA DE FERRO FUNDIDO SIMPLES CO REQUADRO, 150X1000MM, ASSENTADA COM ARGAMASSA 1:3 CIMENTO:AREIA - FORNECIMENTO E INSTALAÇÃO AF_05/2025</t>
  </si>
  <si>
    <t>R$_ acumulado</t>
  </si>
  <si>
    <t>2.7</t>
  </si>
  <si>
    <t>DRENAGEM</t>
  </si>
  <si>
    <t>09748/ORSE</t>
  </si>
  <si>
    <t>CALHA DE DRENAGEM EM ALVENARIA/CONCRETO, CHAPISCADA E REBOCADA, SEM IMPERMEABILIZAÇÃO, INCLUSIVE ESCAVÇÃO MANUAL</t>
  </si>
  <si>
    <t>2.8</t>
  </si>
  <si>
    <t>CALHA</t>
  </si>
  <si>
    <t>CALHA EM CHAPA DE AÇO GALVANIZADO NÚMERO 24, DESENVOLVIMENTO DE 50 CM, INCLUSO TRANSPORTE VERTICAL. AF_06/2026</t>
  </si>
  <si>
    <t>M</t>
  </si>
  <si>
    <t>ASSINATURA DA EMPRESA</t>
  </si>
  <si>
    <t>2.9</t>
  </si>
  <si>
    <t>ÁGUA PLUVIAL</t>
  </si>
  <si>
    <t>%_acumulado</t>
  </si>
  <si>
    <t>TUBO PVC, SÉRIE R, ÁGUA PLUVIAL, DN 75 MM, FORNECIDO E INSTALADO EM CONDUTORES VERTICAIS DE ÁGUAS PLUVIAIS. AF_06/2022</t>
  </si>
  <si>
    <t>2.10</t>
  </si>
  <si>
    <t>JOELHO 90 GRAUS, PVC, SERIE R, ÁGUA PLUVIAL, DN 100 MM, JUNTA ELÁSTICA, FORNECIDO E INSTALADO EM RAMAL DE ENCAMINHAMENTO. AF_06/2022</t>
  </si>
  <si>
    <t>2.11</t>
  </si>
  <si>
    <t>JUNTAS DE DILATAÇÃO - EPS</t>
  </si>
  <si>
    <t>11615/INSUMO SP</t>
  </si>
  <si>
    <t>POLIESTIRENO EXPANDIDO/EPS (ISOPOR), TIPO 2F, PLACA, ISOLAMENTO TERMOACUSTICO, E = 10 MM, 1000 X 500 MM</t>
  </si>
  <si>
    <t>NOTA: 
A EMPRESA DEVE APRESENTAR E RESPEITAR CRONOGRAMA PRÓPRIO DE EXECUÇÃO DA OBRA, A ORDEM DOS SERVIÇOS PROPOSTOS DEVE SER PRÉ-APROVADO PELA SECRETARIA DE OBRAS. 
A ÚLTIMA PARCELA DEVE OBRIGATORIAMENTE SER MAIOR QUE 11 %</t>
  </si>
  <si>
    <t>2.12</t>
  </si>
  <si>
    <t xml:space="preserve">JUNTAS DE DILATAÇÃO - CHAPA </t>
  </si>
  <si>
    <t>11026/INSUMO SP</t>
  </si>
  <si>
    <t>CHAPA DE ACO GALVANIZADA BITOLA GSG 14, E = 1,95 MM (15,60 KG/M2)</t>
  </si>
  <si>
    <t>KG</t>
  </si>
  <si>
    <t>2.13</t>
  </si>
  <si>
    <t>FIXAÇÃO CHAPAS CADA 1,5M</t>
  </si>
  <si>
    <t>95541</t>
  </si>
  <si>
    <t>FIXAÇÃO DE DUTOS FLEXÍVEIS CIRCULARES, DIÂMETRO 109 MM OU 4", COM ABRAÇADEIRA METÁLICA FLEXÍVEL FIXADA DIRETAMENTE NA LAJE, SOMENTE MÃO DE OBRA. AF_09/2023</t>
  </si>
  <si>
    <t>2.14</t>
  </si>
  <si>
    <t>REMOÇÃO PORTAS DOS BANHEIROS EXTERNOS</t>
  </si>
  <si>
    <t>97644</t>
  </si>
  <si>
    <t>REMOÇÃO DE PORTAS, DE FORMA MANUAL, SEM REAPROVEITAMENTO. AF_09/2023</t>
  </si>
  <si>
    <t xml:space="preserve">ACABAMENTOS E PINTURAS        </t>
  </si>
  <si>
    <t>3.1</t>
  </si>
  <si>
    <t>INTERNO</t>
  </si>
  <si>
    <t>3.1.1</t>
  </si>
  <si>
    <t>PINTURA DAS PAREDES E TETO - LIXAMENTO</t>
  </si>
  <si>
    <t>02344/ORSE</t>
  </si>
  <si>
    <t>PREPARO DE SUPERFÍCIE COM LIXAMENTO DE PAREDES E TETOS</t>
  </si>
  <si>
    <t>3.1.2</t>
  </si>
  <si>
    <t>PINTURA DAS PAREDES - SELADOR</t>
  </si>
  <si>
    <t>88485</t>
  </si>
  <si>
    <t>FUNDO SELADOR ACRÍLICO, APLICAÇÃO MANUAL EM PAREDE, UMA DEMÃO. AF_04/2023</t>
  </si>
  <si>
    <t>3.1.3</t>
  </si>
  <si>
    <t xml:space="preserve">PINTURA DO TETO - SELADOR </t>
  </si>
  <si>
    <t>88484</t>
  </si>
  <si>
    <t>FUNDO SELADOR ACRÍLICO, APLICAÇÃO MANUAL EM TETO, UMA DEMÃO. AF_04/2023</t>
  </si>
  <si>
    <t>3.1.4</t>
  </si>
  <si>
    <t>PINTURA DO TETO - MASSA</t>
  </si>
  <si>
    <t>90406</t>
  </si>
  <si>
    <t>MASSA ÚNICA, EM ARGAMASSA TRAÇO 1:2:8, PREPARO MECÂNICO, APLICADA MANUALMENTE EM TETO, E = 17,5MM, COM TALISCAS. AF_03/2024</t>
  </si>
  <si>
    <t>3.1.5</t>
  </si>
  <si>
    <t>PINTURA DAS PAREDES - TINTA ESMALTE BARRADO DE 1,20M</t>
  </si>
  <si>
    <t>102220
ADAPTADO</t>
  </si>
  <si>
    <t>(ADAPTADO PARA PINTURA DE PAREDES)
PINTURA TINTA DE ACABAMENTO (PIGMENTADA) ESMALTE SINTÉTICO BRILHANTE EM MADEIRA, 2 DEMÃOS. AF_01/2021</t>
  </si>
  <si>
    <t>3.1.6</t>
  </si>
  <si>
    <t>PINTURA DAS PAREDES - ACRÍLICA PARA PAREDES</t>
  </si>
  <si>
    <t>88488</t>
  </si>
  <si>
    <t>PINTURA LÁTEX ACRÍLICA PREMIUM, APLICAÇÃO MANUAL EM TETO, DUAS DEMÃOS. AF_04/2023</t>
  </si>
  <si>
    <t>3.1.7</t>
  </si>
  <si>
    <t>PINTURA DO TETO - TINTA ACRÍLICA</t>
  </si>
  <si>
    <t>3.2</t>
  </si>
  <si>
    <t>EXTERNO</t>
  </si>
  <si>
    <t>3.2.1</t>
  </si>
  <si>
    <t>LIXAMENTO DE SUPERFÍCIES</t>
  </si>
  <si>
    <t xml:space="preserve">PREPARO DE SUPERFÍCIE COM LIXAMENTO DE PAREDES E TETOS </t>
  </si>
  <si>
    <t>3.2.2</t>
  </si>
  <si>
    <t>PINTURA - LAJE</t>
  </si>
  <si>
    <t>3.2.3</t>
  </si>
  <si>
    <t>104640</t>
  </si>
  <si>
    <t>PINTURA LÁTEX ACRÍLICA STANDARD, APLICAÇÃO MANUAL EM TETO, DUAS DEMÃOS. AF_04/2023</t>
  </si>
  <si>
    <t>3.2.4</t>
  </si>
  <si>
    <t>PINTURA - PAREDES (INCLUSO BEIRAL) - SELADOR</t>
  </si>
  <si>
    <t>PINTURA - PAREDES (INCLUSO BEIRAL) - TINTA ACRÍLICA</t>
  </si>
  <si>
    <t>104642</t>
  </si>
  <si>
    <t>PINTURA LÁTEX ACRÍLICA STANDARD, APLICAÇÃO MANUAL EM PAREDES, DUAS DEMÃOS. AF_04/2023</t>
  </si>
  <si>
    <t>RESTAURO TIJOLO À VISTA - LIMPEZA/HIDROJATEAMENTO OU ESCOVAÇÃO MANUAL</t>
  </si>
  <si>
    <t>04513/ORSE</t>
  </si>
  <si>
    <t>RESTAURO - LAVAGEM DE SUPERFÍCIE COM HIDROJATEAMENTO A UMA PRESSÃO MÍNIMA DE 1200 LB</t>
  </si>
  <si>
    <t>3.2.5</t>
  </si>
  <si>
    <t>RESTAURO TIJOLO À VISTA - LIXAMENTO E APLICAÇÃO DE SELADOR PARA IMPERMEABILIZAÇÃO</t>
  </si>
  <si>
    <t>02281/ORSE</t>
  </si>
  <si>
    <t>PREPARO DE SUPERFÍCIE COM LIXAMENTO E APLICAÇÃO DE 01 DEMÃO DE LÍQUIDO SELADOR</t>
  </si>
  <si>
    <t>3.2.6</t>
  </si>
  <si>
    <t>HIDROFUGANTE</t>
  </si>
  <si>
    <t>02297/ORSE</t>
  </si>
  <si>
    <t>PINTURA PARA PROTEÇÃO DE SUPERFÍCIES COM HIDROFUGANTE SILICONE OU SIMILAR, 02 DEMÃOS</t>
  </si>
  <si>
    <t>3.2.7</t>
  </si>
  <si>
    <t>PINTURA CALÇAMENTO - LIMPEZA</t>
  </si>
  <si>
    <t>3.2.8</t>
  </si>
  <si>
    <t>PINTURA CALÇAMENTO - PINTURA</t>
  </si>
  <si>
    <t>102491</t>
  </si>
  <si>
    <t>PINTURA DE PISO COM TINTA ACRÍLICA, APLICAÇÃO MANUAL, 2 DEMÃOS, INCLUSO FUNDO PREPARADOR. AF_05/2021</t>
  </si>
  <si>
    <t>3.3</t>
  </si>
  <si>
    <t>ESQUADRIAS</t>
  </si>
  <si>
    <t>PORTA DE MADEIRA - LIXAMENTO</t>
  </si>
  <si>
    <t>LIXAMENTO DE MADEIRA PARA APLICAÇÃO DE FUNDO OU PINTURA. AF_01/2020</t>
  </si>
  <si>
    <t>PORTA DE MADEIRA - VERNIZ</t>
  </si>
  <si>
    <t>PINTURA VERNIZ (INCOLOR) ALQUÍDICO EM MADEIRA, USO INTERNO E EXTERNO, 2 DEMÃOS. AF_01/2021</t>
  </si>
  <si>
    <t>3.3.1</t>
  </si>
  <si>
    <t>LIMPEZA JANELAS / PORTAS</t>
  </si>
  <si>
    <t>99821</t>
  </si>
  <si>
    <t>LIMPEZA DE JANELA DE VIDRO COM CAIXILHO EM AÇO/ALUMÍNIO/PVC. AF_10/2025_PS</t>
  </si>
  <si>
    <t>3.3.2</t>
  </si>
  <si>
    <t>106168/ADAPT</t>
  </si>
  <si>
    <t>[ADAPTADO PARA LIMPEZA DE JANELAS] LIMPEZA DE RUA COM JATO DE ALTA PRESSÃO. AF_10/2025</t>
  </si>
  <si>
    <t>3.3.3</t>
  </si>
  <si>
    <t>PINTURA ESQUADRIAS/MANUTENÇÃO</t>
  </si>
  <si>
    <t>SERRALHEIRO COM ENCARGOS COMPLEMENTARES</t>
  </si>
  <si>
    <t>H</t>
  </si>
  <si>
    <t>3.3.4</t>
  </si>
  <si>
    <t>PINTURA ESQUADRIAS/LIXAMENTO</t>
  </si>
  <si>
    <t>100717</t>
  </si>
  <si>
    <t>LIXAMENTO MANUAL EM SUPERFÍCIES METÁLICAS EM OBRA. AF_01/2020</t>
  </si>
  <si>
    <t>3.3.5</t>
  </si>
  <si>
    <t>PINTURA ESQUADRIAS/GRADES/TINTA ESMALTE</t>
  </si>
  <si>
    <t>100725</t>
  </si>
  <si>
    <t>PINTURA COM TINTA ALQUÍDICA DE FUNDO E ACABAMENTO (ESMALTE SINTÉTICO GRAFITE) PULVERIZADA SOBRE SUPERFÍCIES METÁLICAS (EXCETO PERFIL) EXECUTADO EM OBRA (POR DEMÃO). AF_01/2020_PE</t>
  </si>
  <si>
    <t>3.3.6</t>
  </si>
  <si>
    <t>PORTA DE ALUMÍNIO</t>
  </si>
  <si>
    <t>91341</t>
  </si>
  <si>
    <t>PORTA EM ALUMÍNIO DE ABRIR TIPO VENEZIANA COM GUARNIÇÃO, FIXAÇÃO COM PARAFUSOS - FORNECIMENTO E INSTALAÇÃO. AF_10/2025</t>
  </si>
  <si>
    <t>FINALIZAÇÕES</t>
  </si>
  <si>
    <t>4.1</t>
  </si>
  <si>
    <t>LIMPEZA GERAL DA OBRA - PISOS, ESQUADRIAS, FORROS, BANCADAS E INSTALAÇÕES</t>
  </si>
  <si>
    <t>99803
ADAPTADO</t>
  </si>
  <si>
    <t>(ADAPTADO PARA LIMPEZA FINAL DA OBRA)
LIMPEZA DE PISO CERÂMICO OU PORCELANATO COM PANO ÚMIDO. AF_10/2025_PS</t>
  </si>
  <si>
    <t>4.2</t>
  </si>
  <si>
    <t>RETIRADA DE ENTULHO</t>
  </si>
  <si>
    <t>100982</t>
  </si>
  <si>
    <t>CARGA, MANOBRA E DESCARGA DE ENTULHO EM CAMINHÃO BASCULANTE 10 M³ - CARGA COM ESCAVADEIRA HIDRÁULICA (CAÇAMBA DE 0,80 M³ / 111 HP) E DESCARGA LIVRE (UNIDADE: M3). AF_02/2026</t>
  </si>
  <si>
    <t>4.3</t>
  </si>
  <si>
    <t>95875</t>
  </si>
  <si>
    <t>TRANSPORTE COM CAMINHÃO BASCULANTE DE 10 M³, EM VIA URBANA PAVIMENTADA, DMT ATÉ 30 KM (UNIDADE: M3XKM). AF_02/2026</t>
  </si>
  <si>
    <t>M3XKM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</si>
</sst>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6">
    <numFmt numFmtId="164" formatCode="[$R$-416]\ #,##0.00;[RED]\-[$R$-416]\ #,##0.00"/>
    <numFmt numFmtId="165" formatCode="D\.M"/>
    <numFmt numFmtId="166" formatCode="_-&quot;R$ &quot;* #,##0.00_-;&quot;-R$ &quot;* #,##0.00_-;_-&quot;R$ &quot;* \-??_-;_-@"/>
    <numFmt numFmtId="167" formatCode="[$R$ -416]#,##0.00"/>
    <numFmt numFmtId="168" formatCode="[$R$-416]\ #,##0.00;[Red]\-[$R$-416]\ #,##0.00"/>
    <numFmt numFmtId="169" formatCode="#,##0.00_ ;\-#,##0.00\ "/>
  </numFmts>
  <fonts count="25">
    <font>
      <sz val="10.0"/>
      <color rgb="FF000000"/>
      <name val="Calibri"/>
      <scheme val="minor"/>
    </font>
    <font>
      <b/>
      <sz val="14.0"/>
      <color rgb="FFFFFFFF"/>
      <name val="Calibri"/>
    </font>
    <font/>
    <font>
      <sz val="11.0"/>
      <color rgb="FF000000"/>
      <name val="Calibri"/>
    </font>
    <font>
      <sz val="11.0"/>
      <color theme="1"/>
      <name val="Cambria"/>
    </font>
    <font>
      <b/>
      <sz val="11.0"/>
      <color rgb="FFFFFFFF"/>
      <name val="Calibri"/>
    </font>
    <font>
      <b/>
      <color theme="1"/>
      <name val="Calibri"/>
    </font>
    <font>
      <sz val="10.0"/>
      <color rgb="FF000000"/>
      <name val="Calibri"/>
    </font>
    <font>
      <b/>
      <sz val="12.0"/>
      <color rgb="FF345168"/>
      <name val="Calibri"/>
    </font>
    <font>
      <sz val="18.0"/>
      <color rgb="FF345168"/>
      <name val="Arial"/>
    </font>
    <font>
      <sz val="10.0"/>
      <color rgb="FF000000"/>
      <name val="Arial"/>
    </font>
    <font>
      <sz val="10.0"/>
      <color rgb="FF000000"/>
      <name val="Cambria"/>
    </font>
    <font>
      <sz val="11.0"/>
      <color rgb="FF000000"/>
      <name val="Cambria"/>
    </font>
    <font>
      <sz val="8.0"/>
      <color rgb="FF000000"/>
      <name val="Calibri"/>
    </font>
    <font>
      <sz val="13.0"/>
      <color rgb="FFFF0000"/>
      <name val="Calibri"/>
    </font>
    <font>
      <b/>
      <sz val="11.0"/>
      <color rgb="FF000000"/>
      <name val="Calibri"/>
    </font>
    <font>
      <sz val="10.0"/>
      <color theme="1"/>
      <name val="Calibri"/>
    </font>
    <font>
      <b/>
      <sz val="12.0"/>
      <color rgb="FFFFFFFF"/>
      <name val="Calibri"/>
    </font>
    <font>
      <b/>
      <sz val="10.0"/>
      <color rgb="FF000000"/>
      <name val="Calibri"/>
    </font>
    <font>
      <sz val="11.0"/>
      <color theme="1"/>
      <name val="Calibri"/>
    </font>
    <font>
      <i/>
      <sz val="11.0"/>
      <color theme="1"/>
      <name val="Calibri"/>
    </font>
    <font>
      <b/>
      <sz val="11.0"/>
      <color theme="1"/>
      <name val="Calibri"/>
    </font>
    <font>
      <i/>
      <sz val="11.0"/>
      <color rgb="FF000000"/>
      <name val="Calibri"/>
    </font>
    <font>
      <sz val="13.0"/>
      <color rgb="FFFF0000"/>
      <name val="Calibri"/>
      <scheme val="minor"/>
    </font>
    <font>
      <i/>
      <sz val="11.0"/>
      <color rgb="FF0A0A0A"/>
      <name val="Calibri"/>
    </font>
  </fonts>
  <fills count="8">
    <fill>
      <patternFill patternType="none"/>
    </fill>
    <fill>
      <patternFill patternType="lightGray"/>
    </fill>
    <fill>
      <patternFill patternType="solid">
        <fgColor rgb="FF345168"/>
        <bgColor rgb="FF345168"/>
      </patternFill>
    </fill>
    <fill>
      <patternFill patternType="solid">
        <fgColor rgb="FFFFFFFF"/>
        <bgColor rgb="FFFFFFFF"/>
      </patternFill>
    </fill>
    <fill>
      <patternFill patternType="solid">
        <fgColor rgb="FFFFF2CC"/>
        <bgColor rgb="FFFFF2CC"/>
      </patternFill>
    </fill>
    <fill>
      <patternFill patternType="solid">
        <fgColor rgb="FFB4C7DC"/>
        <bgColor rgb="FFB4C7DC"/>
      </patternFill>
    </fill>
    <fill>
      <patternFill patternType="solid">
        <fgColor rgb="FFD9D9D9"/>
        <bgColor rgb="FFD9D9D9"/>
      </patternFill>
    </fill>
    <fill>
      <patternFill patternType="solid">
        <fgColor rgb="FFFFFF00"/>
        <bgColor rgb="FFFFFF00"/>
      </patternFill>
    </fill>
  </fills>
  <borders count="35">
    <border/>
    <border>
      <left/>
      <top/>
      <bottom/>
    </border>
    <border>
      <top/>
      <bottom/>
    </border>
    <border>
      <left/>
      <top/>
    </border>
    <border>
      <top/>
    </border>
    <border>
      <left style="thin">
        <color rgb="FFFFFFFF"/>
      </left>
      <top style="thin">
        <color rgb="FFFFFFFF"/>
      </top>
    </border>
    <border>
      <right style="thin">
        <color rgb="FFFFFFFF"/>
      </right>
      <top style="thin">
        <color rgb="FFFFFFFF"/>
      </top>
    </border>
    <border>
      <left style="thin">
        <color rgb="FFFFFFFF"/>
      </left>
    </border>
    <border>
      <right style="thin">
        <color rgb="FFFFFFFF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FFFFFF"/>
      </left>
      <bottom style="thin">
        <color rgb="FFFFFFFF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FFFFFF"/>
      </right>
      <bottom style="thin">
        <color rgb="FFFFFFFF"/>
      </bottom>
    </border>
    <border>
      <left style="thin">
        <color rgb="FFFFFFFF"/>
      </left>
      <top style="thin">
        <color rgb="FFFFFFFF"/>
      </top>
      <bottom style="thin">
        <color rgb="FFFFFFFF"/>
      </bottom>
    </border>
    <border>
      <top style="thin">
        <color rgb="FFFFFFFF"/>
      </top>
      <bottom style="thin">
        <color rgb="FFFFFFFF"/>
      </bottom>
    </border>
    <border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top/>
      <bottom style="thin">
        <color rgb="FF000000"/>
      </bottom>
    </border>
    <border>
      <top/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666666"/>
      </left>
      <right style="thin">
        <color rgb="FF666666"/>
      </right>
      <bottom style="thin">
        <color rgb="FF666666"/>
      </bottom>
    </border>
    <border>
      <left style="thin">
        <color rgb="FF666666"/>
      </left>
      <right style="thin">
        <color rgb="FF666666"/>
      </right>
      <top style="thin">
        <color rgb="FF666666"/>
      </top>
      <bottom style="thin">
        <color rgb="FF666666"/>
      </bottom>
    </border>
    <border>
      <left/>
      <right/>
      <top/>
      <bottom/>
    </border>
    <border>
      <left style="thin">
        <color rgb="FF666666"/>
      </left>
      <right style="thin">
        <color rgb="FF666666"/>
      </right>
      <top style="thin">
        <color rgb="FF666666"/>
      </top>
    </border>
    <border>
      <left style="thin">
        <color rgb="FF666666"/>
      </left>
      <right style="thin">
        <color rgb="FF666666"/>
      </right>
    </border>
  </borders>
  <cellStyleXfs count="1">
    <xf borderId="0" fillId="0" fontId="0" numFmtId="0" applyAlignment="1" applyFont="1"/>
  </cellStyleXfs>
  <cellXfs count="266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0"/>
    </xf>
    <xf borderId="2" fillId="0" fontId="2" numFmtId="0" xfId="0" applyBorder="1" applyFont="1"/>
    <xf borderId="0" fillId="0" fontId="1" numFmtId="0" xfId="0" applyAlignment="1" applyFont="1">
      <alignment horizontal="center" shrinkToFit="0" vertical="bottom" wrapText="0"/>
    </xf>
    <xf borderId="3" fillId="2" fontId="3" numFmtId="49" xfId="0" applyAlignment="1" applyBorder="1" applyFill="1" applyFont="1" applyNumberFormat="1">
      <alignment horizontal="center" shrinkToFit="0" vertical="center" wrapText="0"/>
    </xf>
    <xf borderId="0" fillId="0" fontId="4" numFmtId="0" xfId="0" applyAlignment="1" applyFont="1">
      <alignment shrinkToFit="0" vertical="bottom" wrapText="0"/>
    </xf>
    <xf borderId="4" fillId="0" fontId="2" numFmtId="0" xfId="0" applyBorder="1" applyFont="1"/>
    <xf borderId="1" fillId="2" fontId="5" numFmtId="49" xfId="0" applyAlignment="1" applyBorder="1" applyFill="1" applyFont="1" applyNumberFormat="1">
      <alignment horizontal="center" shrinkToFit="0" vertical="bottom" wrapText="0"/>
    </xf>
    <xf borderId="0" fillId="0" fontId="6" numFmtId="0" xfId="0" applyAlignment="1" applyFont="1">
      <alignment vertical="center"/>
    </xf>
    <xf borderId="5" fillId="0" fontId="7" numFmtId="0" xfId="0" applyAlignment="1" applyBorder="1" applyFont="1">
      <alignment horizontal="center" shrinkToFit="0" vertical="center" wrapText="1"/>
    </xf>
    <xf borderId="6" fillId="0" fontId="2" numFmtId="0" xfId="0" applyBorder="1" applyFont="1"/>
    <xf borderId="0" fillId="0" fontId="7" numFmtId="49" xfId="0" applyAlignment="1" applyFont="1" applyNumberFormat="1">
      <alignment horizontal="center" shrinkToFit="0" vertical="center" wrapText="0"/>
    </xf>
    <xf borderId="0" fillId="0" fontId="8" numFmtId="0" xfId="0" applyAlignment="1" applyFont="1">
      <alignment horizontal="center" shrinkToFit="0" vertical="center" wrapText="1"/>
    </xf>
    <xf borderId="0" fillId="0" fontId="7" numFmtId="49" xfId="0" applyAlignment="1" applyFont="1" applyNumberFormat="1">
      <alignment horizontal="center" shrinkToFit="0" vertical="bottom" wrapText="0"/>
    </xf>
    <xf borderId="7" fillId="0" fontId="2" numFmtId="0" xfId="0" applyBorder="1" applyFont="1"/>
    <xf borderId="0" fillId="0" fontId="9" numFmtId="0" xfId="0" applyAlignment="1" applyFont="1">
      <alignment horizontal="center" shrinkToFit="0" vertical="center" wrapText="1"/>
    </xf>
    <xf borderId="8" fillId="0" fontId="2" numFmtId="0" xfId="0" applyBorder="1" applyFont="1"/>
    <xf borderId="0" fillId="0" fontId="7" numFmtId="0" xfId="0" applyAlignment="1" applyFont="1">
      <alignment horizontal="center" shrinkToFit="0" vertical="center" wrapText="1"/>
    </xf>
    <xf borderId="0" fillId="0" fontId="3" numFmtId="0" xfId="0" applyAlignment="1" applyFont="1">
      <alignment horizontal="center" shrinkToFit="0" vertical="center" wrapText="1"/>
    </xf>
    <xf borderId="0" fillId="0" fontId="10" numFmtId="0" xfId="0" applyAlignment="1" applyFont="1">
      <alignment horizontal="center" shrinkToFit="0" vertical="center" wrapText="1"/>
    </xf>
    <xf borderId="0" fillId="0" fontId="11" numFmtId="0" xfId="0" applyAlignment="1" applyFont="1">
      <alignment horizontal="center" shrinkToFit="0" vertical="center" wrapText="0"/>
    </xf>
    <xf borderId="0" fillId="3" fontId="3" numFmtId="0" xfId="0" applyAlignment="1" applyFill="1" applyFont="1">
      <alignment horizontal="center" shrinkToFit="0" vertical="center" wrapText="1"/>
    </xf>
    <xf borderId="0" fillId="0" fontId="12" numFmtId="0" xfId="0" applyAlignment="1" applyFont="1">
      <alignment horizontal="center" shrinkToFit="0" vertical="center" wrapText="0"/>
    </xf>
    <xf borderId="0" fillId="0" fontId="13" numFmtId="0" xfId="0" applyAlignment="1" applyFont="1">
      <alignment horizontal="center" shrinkToFit="0" vertical="center" wrapText="1"/>
    </xf>
    <xf borderId="9" fillId="0" fontId="8" numFmtId="0" xfId="0" applyAlignment="1" applyBorder="1" applyFont="1">
      <alignment horizontal="center" shrinkToFit="0" vertical="center" wrapText="1"/>
    </xf>
    <xf borderId="10" fillId="0" fontId="2" numFmtId="0" xfId="0" applyBorder="1" applyFont="1"/>
    <xf borderId="11" fillId="0" fontId="2" numFmtId="0" xfId="0" applyBorder="1" applyFont="1"/>
    <xf borderId="12" fillId="0" fontId="2" numFmtId="0" xfId="0" applyBorder="1" applyFont="1"/>
    <xf borderId="0" fillId="0" fontId="6" numFmtId="4" xfId="0" applyAlignment="1" applyFont="1" applyNumberFormat="1">
      <alignment vertical="center"/>
    </xf>
    <xf borderId="13" fillId="0" fontId="14" numFmtId="0" xfId="0" applyAlignment="1" applyBorder="1" applyFont="1">
      <alignment horizontal="center" readingOrder="0" shrinkToFit="0" vertical="center" wrapText="1"/>
    </xf>
    <xf borderId="14" fillId="0" fontId="2" numFmtId="0" xfId="0" applyBorder="1" applyFont="1"/>
    <xf borderId="15" fillId="0" fontId="2" numFmtId="0" xfId="0" applyBorder="1" applyFont="1"/>
    <xf borderId="16" fillId="4" fontId="3" numFmtId="164" xfId="0" applyAlignment="1" applyBorder="1" applyFill="1" applyFont="1" applyNumberFormat="1">
      <alignment horizontal="right" shrinkToFit="0" vertical="center" wrapText="0"/>
    </xf>
    <xf borderId="17" fillId="2" fontId="5" numFmtId="0" xfId="0" applyAlignment="1" applyBorder="1" applyFill="1" applyFont="1">
      <alignment horizontal="center" shrinkToFit="0" vertical="bottom" wrapText="0"/>
    </xf>
    <xf borderId="18" fillId="0" fontId="2" numFmtId="0" xfId="0" applyBorder="1" applyFont="1"/>
    <xf borderId="19" fillId="0" fontId="2" numFmtId="0" xfId="0" applyBorder="1" applyFont="1"/>
    <xf borderId="0" fillId="0" fontId="9" numFmtId="9" xfId="0" applyAlignment="1" applyFont="1" applyNumberFormat="1">
      <alignment horizontal="center" shrinkToFit="0" vertical="center" wrapText="1"/>
    </xf>
    <xf borderId="9" fillId="0" fontId="15" numFmtId="0" xfId="0" applyAlignment="1" applyBorder="1" applyFont="1">
      <alignment horizontal="center" shrinkToFit="0" vertical="bottom" wrapText="0"/>
    </xf>
    <xf borderId="20" fillId="0" fontId="2" numFmtId="0" xfId="0" applyBorder="1" applyFont="1"/>
    <xf borderId="21" fillId="0" fontId="15" numFmtId="0" xfId="0" applyAlignment="1" applyBorder="1" applyFont="1">
      <alignment horizontal="center" shrinkToFit="0" vertical="bottom" wrapText="0"/>
    </xf>
    <xf borderId="22" fillId="0" fontId="15" numFmtId="0" xfId="0" applyAlignment="1" applyBorder="1" applyFont="1">
      <alignment horizontal="center" shrinkToFit="0" vertical="bottom" wrapText="0"/>
    </xf>
    <xf borderId="23" fillId="0" fontId="2" numFmtId="0" xfId="0" applyBorder="1" applyFont="1"/>
    <xf borderId="24" fillId="0" fontId="2" numFmtId="0" xfId="0" applyBorder="1" applyFont="1"/>
    <xf borderId="16" fillId="4" fontId="3" numFmtId="10" xfId="0" applyAlignment="1" applyBorder="1" applyFill="1" applyFont="1" applyNumberFormat="1">
      <alignment horizontal="right" shrinkToFit="0" vertical="center" wrapText="0"/>
    </xf>
    <xf borderId="21" fillId="0" fontId="15" numFmtId="0" xfId="0" applyAlignment="1" applyBorder="1" applyFont="1">
      <alignment horizontal="center" shrinkToFit="0" vertical="bottom" wrapText="1"/>
    </xf>
    <xf borderId="25" fillId="2" fontId="5" numFmtId="0" xfId="0" applyAlignment="1" applyBorder="1" applyFill="1" applyFont="1">
      <alignment horizontal="center" shrinkToFit="0" vertical="top" wrapText="1"/>
    </xf>
    <xf borderId="9" fillId="3" fontId="3" numFmtId="10" xfId="0" applyAlignment="1" applyBorder="1" applyFill="1" applyFont="1" applyNumberFormat="1">
      <alignment horizontal="center" shrinkToFit="0" vertical="center" wrapText="0"/>
    </xf>
    <xf borderId="26" fillId="0" fontId="2" numFmtId="0" xfId="0" applyBorder="1" applyFont="1"/>
    <xf borderId="27" fillId="0" fontId="2" numFmtId="0" xfId="0" applyBorder="1" applyFont="1"/>
    <xf borderId="17" fillId="0" fontId="2" numFmtId="0" xfId="0" applyBorder="1" applyFont="1"/>
    <xf borderId="16" fillId="0" fontId="15" numFmtId="0" xfId="0" applyAlignment="1" applyBorder="1" applyFont="1">
      <alignment horizontal="center" shrinkToFit="0" vertical="bottom" wrapText="0"/>
    </xf>
    <xf borderId="16" fillId="0" fontId="3" numFmtId="0" xfId="0" applyAlignment="1" applyBorder="1" applyFont="1">
      <alignment horizontal="left" shrinkToFit="0" vertical="bottom" wrapText="1"/>
    </xf>
    <xf borderId="16" fillId="0" fontId="3" numFmtId="0" xfId="0" applyAlignment="1" applyBorder="1" applyFont="1">
      <alignment horizontal="center" shrinkToFit="0" vertical="bottom" wrapText="0"/>
    </xf>
    <xf borderId="9" fillId="0" fontId="3" numFmtId="0" xfId="0" applyAlignment="1" applyBorder="1" applyFont="1">
      <alignment horizontal="center" shrinkToFit="0" vertical="center" wrapText="1"/>
    </xf>
    <xf borderId="9" fillId="0" fontId="3" numFmtId="0" xfId="0" applyAlignment="1" applyBorder="1" applyFont="1">
      <alignment horizontal="left" shrinkToFit="0" vertical="bottom" wrapText="0"/>
    </xf>
    <xf borderId="16" fillId="0" fontId="3" numFmtId="0" xfId="0" applyAlignment="1" applyBorder="1" applyFont="1">
      <alignment horizontal="left" shrinkToFit="0" vertical="bottom" wrapText="0"/>
    </xf>
    <xf borderId="16" fillId="0" fontId="3" numFmtId="10" xfId="0" applyAlignment="1" applyBorder="1" applyFont="1" applyNumberFormat="1">
      <alignment horizontal="center" shrinkToFit="0" vertical="bottom" wrapText="0"/>
    </xf>
    <xf borderId="0" fillId="3" fontId="12" numFmtId="164" xfId="0" applyAlignment="1" applyFill="1" applyFont="1" applyNumberFormat="1">
      <alignment horizontal="center" shrinkToFit="0" vertical="center" wrapText="0"/>
    </xf>
    <xf borderId="16" fillId="4" fontId="15" numFmtId="164" xfId="0" applyAlignment="1" applyBorder="1" applyFill="1" applyFont="1" applyNumberFormat="1">
      <alignment horizontal="right" shrinkToFit="0" vertical="center" wrapText="0"/>
    </xf>
    <xf borderId="16" fillId="0" fontId="3" numFmtId="0" xfId="0" applyAlignment="1" applyBorder="1" applyFont="1">
      <alignment shrinkToFit="0" vertical="bottom" wrapText="1"/>
    </xf>
    <xf borderId="16" fillId="0" fontId="3" numFmtId="0" xfId="0" applyAlignment="1" applyBorder="1" applyFont="1">
      <alignment horizontal="left" shrinkToFit="0" vertical="top" wrapText="1"/>
    </xf>
    <xf borderId="16" fillId="0" fontId="3" numFmtId="0" xfId="0" applyAlignment="1" applyBorder="1" applyFont="1">
      <alignment horizontal="center" shrinkToFit="0" vertical="top" wrapText="1"/>
    </xf>
    <xf borderId="0" fillId="0" fontId="16" numFmtId="0" xfId="0" applyFont="1"/>
    <xf borderId="0" fillId="0" fontId="15" numFmtId="164" xfId="0" applyAlignment="1" applyFont="1" applyNumberFormat="1">
      <alignment shrinkToFit="0" vertical="center" wrapText="0"/>
    </xf>
    <xf borderId="16" fillId="0" fontId="3" numFmtId="49" xfId="0" applyAlignment="1" applyBorder="1" applyFont="1" applyNumberFormat="1">
      <alignment horizontal="center" shrinkToFit="0" vertical="center" wrapText="1"/>
    </xf>
    <xf borderId="0" fillId="0" fontId="14" numFmtId="0" xfId="0" applyAlignment="1" applyFont="1">
      <alignment horizontal="center" readingOrder="0" shrinkToFit="0" vertical="center" wrapText="1"/>
    </xf>
    <xf borderId="21" fillId="2" fontId="17" numFmtId="49" xfId="0" applyAlignment="1" applyBorder="1" applyFill="1" applyFont="1" applyNumberFormat="1">
      <alignment horizontal="center" shrinkToFit="0" vertical="center" wrapText="0"/>
    </xf>
    <xf borderId="21" fillId="2" fontId="5" numFmtId="49" xfId="0" applyAlignment="1" applyBorder="1" applyFill="1" applyFont="1" applyNumberFormat="1">
      <alignment horizontal="center" shrinkToFit="0" vertical="center" wrapText="1"/>
    </xf>
    <xf borderId="21" fillId="2" fontId="17" numFmtId="49" xfId="0" applyAlignment="1" applyBorder="1" applyFill="1" applyFont="1" applyNumberFormat="1">
      <alignment horizontal="center" shrinkToFit="0" vertical="center" wrapText="1"/>
    </xf>
    <xf borderId="21" fillId="2" fontId="17" numFmtId="0" xfId="0" applyAlignment="1" applyBorder="1" applyFill="1" applyFont="1">
      <alignment horizontal="center" shrinkToFit="0" vertical="center" wrapText="1"/>
    </xf>
    <xf borderId="21" fillId="2" fontId="17" numFmtId="2" xfId="0" applyAlignment="1" applyBorder="1" applyFill="1" applyFont="1" applyNumberFormat="1">
      <alignment horizontal="center" shrinkToFit="0" vertical="center" wrapText="0"/>
    </xf>
    <xf borderId="16" fillId="0" fontId="3" numFmtId="0" xfId="0" applyAlignment="1" applyBorder="1" applyFont="1">
      <alignment horizontal="left" shrinkToFit="0" vertical="center" wrapText="1"/>
    </xf>
    <xf borderId="9" fillId="2" fontId="17" numFmtId="0" xfId="0" applyAlignment="1" applyBorder="1" applyFill="1" applyFont="1">
      <alignment horizontal="center" shrinkToFit="0" vertical="center" wrapText="0"/>
    </xf>
    <xf borderId="22" fillId="0" fontId="3" numFmtId="0" xfId="0" applyAlignment="1" applyBorder="1" applyFont="1">
      <alignment horizontal="left" shrinkToFit="0" vertical="top" wrapText="0"/>
    </xf>
    <xf borderId="16" fillId="0" fontId="3" numFmtId="165" xfId="0" applyAlignment="1" applyBorder="1" applyFont="1" applyNumberFormat="1">
      <alignment horizontal="right" shrinkToFit="0" vertical="bottom" wrapText="0"/>
    </xf>
    <xf borderId="0" fillId="0" fontId="18" numFmtId="0" xfId="0" applyAlignment="1" applyFont="1">
      <alignment horizontal="center" shrinkToFit="0" vertical="center" wrapText="0"/>
    </xf>
    <xf borderId="16" fillId="0" fontId="3" numFmtId="166" xfId="0" applyAlignment="1" applyBorder="1" applyFont="1" applyNumberFormat="1">
      <alignment horizontal="center" shrinkToFit="0" vertical="center" wrapText="1"/>
    </xf>
    <xf borderId="16" fillId="2" fontId="17" numFmtId="0" xfId="0" applyAlignment="1" applyBorder="1" applyFill="1" applyFont="1">
      <alignment horizontal="center" shrinkToFit="0" vertical="center" wrapText="0"/>
    </xf>
    <xf borderId="28" fillId="0" fontId="2" numFmtId="0" xfId="0" applyBorder="1" applyFont="1"/>
    <xf borderId="29" fillId="0" fontId="2" numFmtId="0" xfId="0" applyBorder="1" applyFont="1"/>
    <xf borderId="18" fillId="3" fontId="15" numFmtId="49" xfId="0" applyAlignment="1" applyBorder="1" applyFill="1" applyFont="1" applyNumberFormat="1">
      <alignment horizontal="center" shrinkToFit="0" vertical="center" wrapText="0"/>
    </xf>
    <xf borderId="16" fillId="3" fontId="15" numFmtId="0" xfId="0" applyAlignment="1" applyBorder="1" applyFill="1" applyFont="1">
      <alignment horizontal="left" shrinkToFit="0" vertical="center" wrapText="1"/>
    </xf>
    <xf borderId="16" fillId="3" fontId="15" numFmtId="2" xfId="0" applyAlignment="1" applyBorder="1" applyFill="1" applyFont="1" applyNumberFormat="1">
      <alignment horizontal="left" shrinkToFit="0" vertical="center" wrapText="1"/>
    </xf>
    <xf borderId="16" fillId="3" fontId="15" numFmtId="0" xfId="0" applyAlignment="1" applyBorder="1" applyFill="1" applyFont="1">
      <alignment horizontal="center" shrinkToFit="0" vertical="center" wrapText="1"/>
    </xf>
    <xf borderId="16" fillId="3" fontId="15" numFmtId="164" xfId="0" applyAlignment="1" applyBorder="1" applyFill="1" applyFont="1" applyNumberFormat="1">
      <alignment horizontal="center" shrinkToFit="0" vertical="center" wrapText="0"/>
    </xf>
    <xf borderId="0" fillId="3" fontId="15" numFmtId="164" xfId="0" applyAlignment="1" applyFill="1" applyFont="1" applyNumberFormat="1">
      <alignment shrinkToFit="0" vertical="center" wrapText="0"/>
    </xf>
    <xf borderId="16" fillId="0" fontId="3" numFmtId="10" xfId="0" applyAlignment="1" applyBorder="1" applyFont="1" applyNumberFormat="1">
      <alignment horizontal="center" shrinkToFit="0" vertical="center" wrapText="1"/>
    </xf>
    <xf borderId="9" fillId="5" fontId="15" numFmtId="49" xfId="0" applyAlignment="1" applyBorder="1" applyFill="1" applyFont="1" applyNumberFormat="1">
      <alignment horizontal="center" shrinkToFit="0" vertical="center" wrapText="0"/>
    </xf>
    <xf borderId="9" fillId="0" fontId="3" numFmtId="0" xfId="0" applyAlignment="1" applyBorder="1" applyFont="1">
      <alignment shrinkToFit="0" vertical="bottom" wrapText="0"/>
    </xf>
    <xf borderId="9" fillId="5" fontId="15" numFmtId="0" xfId="0" applyAlignment="1" applyBorder="1" applyFill="1" applyFont="1">
      <alignment horizontal="left" shrinkToFit="0" vertical="center" wrapText="1"/>
    </xf>
    <xf borderId="16" fillId="5" fontId="15" numFmtId="0" xfId="0" applyAlignment="1" applyBorder="1" applyFill="1" applyFont="1">
      <alignment horizontal="left" shrinkToFit="0" vertical="center" wrapText="1"/>
    </xf>
    <xf borderId="16" fillId="5" fontId="15" numFmtId="2" xfId="0" applyAlignment="1" applyBorder="1" applyFill="1" applyFont="1" applyNumberFormat="1">
      <alignment horizontal="left" shrinkToFit="0" vertical="center" wrapText="1"/>
    </xf>
    <xf borderId="16" fillId="5" fontId="15" numFmtId="0" xfId="0" applyAlignment="1" applyBorder="1" applyFill="1" applyFont="1">
      <alignment horizontal="center" shrinkToFit="0" vertical="center" wrapText="1"/>
    </xf>
    <xf borderId="16" fillId="5" fontId="15" numFmtId="164" xfId="0" applyAlignment="1" applyBorder="1" applyFill="1" applyFont="1" applyNumberFormat="1">
      <alignment horizontal="center" shrinkToFit="0" vertical="center" wrapText="0"/>
    </xf>
    <xf borderId="27" fillId="0" fontId="19" numFmtId="49" xfId="0" applyAlignment="1" applyBorder="1" applyFont="1" applyNumberFormat="1">
      <alignment horizontal="center" shrinkToFit="0" vertical="center" wrapText="1"/>
    </xf>
    <xf borderId="16" fillId="3" fontId="19" numFmtId="49" xfId="0" applyAlignment="1" applyBorder="1" applyFill="1" applyFont="1" applyNumberFormat="1">
      <alignment shrinkToFit="0" vertical="center" wrapText="1"/>
    </xf>
    <xf borderId="16" fillId="3" fontId="20" numFmtId="49" xfId="0" applyAlignment="1" applyBorder="1" applyFill="1" applyFont="1" applyNumberFormat="1">
      <alignment horizontal="center" shrinkToFit="0" vertical="center" wrapText="1"/>
    </xf>
    <xf borderId="16" fillId="3" fontId="19" numFmtId="49" xfId="0" applyAlignment="1" applyBorder="1" applyFill="1" applyFont="1" applyNumberFormat="1">
      <alignment horizontal="center" vertical="center"/>
    </xf>
    <xf borderId="16" fillId="3" fontId="19" numFmtId="2" xfId="0" applyAlignment="1" applyBorder="1" applyFill="1" applyFont="1" applyNumberFormat="1">
      <alignment horizontal="center" vertical="center"/>
    </xf>
    <xf borderId="0" fillId="0" fontId="7" numFmtId="9" xfId="0" applyAlignment="1" applyFont="1" applyNumberFormat="1">
      <alignment horizontal="right" shrinkToFit="0" vertical="center" wrapText="1"/>
    </xf>
    <xf borderId="16" fillId="0" fontId="19" numFmtId="167" xfId="0" applyAlignment="1" applyBorder="1" applyFont="1" applyNumberFormat="1">
      <alignment horizontal="center" vertical="center"/>
    </xf>
    <xf borderId="16" fillId="0" fontId="19" numFmtId="164" xfId="0" applyAlignment="1" applyBorder="1" applyFont="1" applyNumberFormat="1">
      <alignment horizontal="center" vertical="center"/>
    </xf>
    <xf borderId="9" fillId="0" fontId="15" numFmtId="0" xfId="0" applyAlignment="1" applyBorder="1" applyFont="1">
      <alignment horizontal="left" shrinkToFit="0" vertical="bottom" wrapText="0"/>
    </xf>
    <xf borderId="19" fillId="0" fontId="19" numFmtId="168" xfId="0" applyAlignment="1" applyBorder="1" applyFont="1" applyNumberFormat="1">
      <alignment horizontal="center" shrinkToFit="0" vertical="center" wrapText="1"/>
    </xf>
    <xf borderId="9" fillId="0" fontId="3" numFmtId="0" xfId="0" applyAlignment="1" applyBorder="1" applyFont="1">
      <alignment horizontal="center" shrinkToFit="0" vertical="bottom" wrapText="0"/>
    </xf>
    <xf borderId="16" fillId="3" fontId="19" numFmtId="168" xfId="0" applyAlignment="1" applyBorder="1" applyFill="1" applyFont="1" applyNumberFormat="1">
      <alignment horizontal="center" shrinkToFit="0" vertical="center" wrapText="1"/>
    </xf>
    <xf borderId="16" fillId="0" fontId="3" numFmtId="0" xfId="0" applyAlignment="1" applyBorder="1" applyFont="1">
      <alignment shrinkToFit="0" vertical="bottom" wrapText="0"/>
    </xf>
    <xf borderId="16" fillId="3" fontId="3" numFmtId="164" xfId="0" applyAlignment="1" applyBorder="1" applyFill="1" applyFont="1" applyNumberFormat="1">
      <alignment horizontal="center" shrinkToFit="0" vertical="center" wrapText="1"/>
    </xf>
    <xf borderId="16" fillId="0" fontId="3" numFmtId="0" xfId="0" applyAlignment="1" applyBorder="1" applyFont="1">
      <alignment horizontal="left" shrinkToFit="0" vertical="top" wrapText="0"/>
    </xf>
    <xf borderId="16" fillId="3" fontId="21" numFmtId="164" xfId="0" applyAlignment="1" applyBorder="1" applyFill="1" applyFont="1" applyNumberFormat="1">
      <alignment horizontal="center" vertical="center"/>
    </xf>
    <xf borderId="0" fillId="3" fontId="19" numFmtId="0" xfId="0" applyAlignment="1" applyFill="1" applyFont="1">
      <alignment vertical="center"/>
    </xf>
    <xf borderId="0" fillId="0" fontId="19" numFmtId="0" xfId="0" applyFont="1"/>
    <xf borderId="9" fillId="2" fontId="5" numFmtId="0" xfId="0" applyAlignment="1" applyBorder="1" applyFill="1" applyFont="1">
      <alignment horizontal="center" shrinkToFit="0" vertical="bottom" wrapText="0"/>
    </xf>
    <xf borderId="16" fillId="0" fontId="19" numFmtId="168" xfId="0" applyAlignment="1" applyBorder="1" applyFont="1" applyNumberFormat="1">
      <alignment horizontal="center" shrinkToFit="0" vertical="center" wrapText="1"/>
    </xf>
    <xf borderId="16" fillId="3" fontId="3" numFmtId="49" xfId="0" applyAlignment="1" applyBorder="1" applyFill="1" applyFont="1" applyNumberFormat="1">
      <alignment shrinkToFit="0" wrapText="1"/>
    </xf>
    <xf borderId="9" fillId="3" fontId="15" numFmtId="49" xfId="0" applyAlignment="1" applyBorder="1" applyFill="1" applyFont="1" applyNumberFormat="1">
      <alignment horizontal="center" shrinkToFit="0" vertical="center" wrapText="1"/>
    </xf>
    <xf borderId="20" fillId="3" fontId="15" numFmtId="49" xfId="0" applyAlignment="1" applyBorder="1" applyFill="1" applyFont="1" applyNumberFormat="1">
      <alignment horizontal="center" shrinkToFit="0" vertical="center" wrapText="1"/>
    </xf>
    <xf borderId="20" fillId="3" fontId="15" numFmtId="0" xfId="0" applyAlignment="1" applyBorder="1" applyFill="1" applyFont="1">
      <alignment horizontal="left" shrinkToFit="0" vertical="center" wrapText="1"/>
    </xf>
    <xf borderId="0" fillId="0" fontId="3" numFmtId="0" xfId="0" applyAlignment="1" applyFont="1">
      <alignment horizontal="center" shrinkToFit="0" vertical="bottom" wrapText="0"/>
    </xf>
    <xf borderId="20" fillId="3" fontId="15" numFmtId="2" xfId="0" applyAlignment="1" applyBorder="1" applyFill="1" applyFont="1" applyNumberFormat="1">
      <alignment horizontal="left" shrinkToFit="0" vertical="center" wrapText="1"/>
    </xf>
    <xf borderId="20" fillId="3" fontId="15" numFmtId="0" xfId="0" applyAlignment="1" applyBorder="1" applyFill="1" applyFont="1">
      <alignment horizontal="center" shrinkToFit="0" vertical="center" wrapText="1"/>
    </xf>
    <xf borderId="20" fillId="3" fontId="15" numFmtId="164" xfId="0" applyAlignment="1" applyBorder="1" applyFill="1" applyFont="1" applyNumberFormat="1">
      <alignment horizontal="center" shrinkToFit="0" vertical="center" wrapText="1"/>
    </xf>
    <xf borderId="16" fillId="0" fontId="15" numFmtId="10" xfId="0" applyAlignment="1" applyBorder="1" applyFont="1" applyNumberFormat="1">
      <alignment horizontal="center" shrinkToFit="0" vertical="bottom" wrapText="0"/>
    </xf>
    <xf borderId="11" fillId="3" fontId="15" numFmtId="164" xfId="0" applyAlignment="1" applyBorder="1" applyFill="1" applyFont="1" applyNumberFormat="1">
      <alignment horizontal="center" shrinkToFit="0" vertical="center" wrapText="1"/>
    </xf>
    <xf borderId="0" fillId="3" fontId="15" numFmtId="0" xfId="0" applyAlignment="1" applyFill="1" applyFont="1">
      <alignment shrinkToFit="0" vertical="center" wrapText="1"/>
    </xf>
    <xf borderId="22" fillId="5" fontId="15" numFmtId="49" xfId="0" applyAlignment="1" applyBorder="1" applyFill="1" applyFont="1" applyNumberFormat="1">
      <alignment horizontal="center" shrinkToFit="0" vertical="center" wrapText="1"/>
    </xf>
    <xf borderId="22" fillId="5" fontId="15" numFmtId="0" xfId="0" applyAlignment="1" applyBorder="1" applyFill="1" applyFont="1">
      <alignment horizontal="left" shrinkToFit="0" vertical="center" wrapText="1"/>
    </xf>
    <xf borderId="16" fillId="0" fontId="3" numFmtId="49" xfId="0" applyAlignment="1" applyBorder="1" applyFont="1" applyNumberFormat="1">
      <alignment horizontal="center" shrinkToFit="1" vertical="center" wrapText="0"/>
    </xf>
    <xf borderId="21" fillId="5" fontId="15" numFmtId="0" xfId="0" applyAlignment="1" applyBorder="1" applyFill="1" applyFont="1">
      <alignment horizontal="left" shrinkToFit="0" vertical="center" wrapText="1"/>
    </xf>
    <xf borderId="21" fillId="5" fontId="15" numFmtId="2" xfId="0" applyAlignment="1" applyBorder="1" applyFill="1" applyFont="1" applyNumberFormat="1">
      <alignment horizontal="left" shrinkToFit="0" vertical="center" wrapText="1"/>
    </xf>
    <xf borderId="16" fillId="0" fontId="3" numFmtId="0" xfId="0" applyAlignment="1" applyBorder="1" applyFont="1">
      <alignment shrinkToFit="0" vertical="bottom" wrapText="1"/>
    </xf>
    <xf borderId="21" fillId="5" fontId="15" numFmtId="0" xfId="0" applyAlignment="1" applyBorder="1" applyFill="1" applyFont="1">
      <alignment horizontal="center" shrinkToFit="0" vertical="center" wrapText="1"/>
    </xf>
    <xf borderId="16" fillId="0" fontId="3" numFmtId="166" xfId="0" applyAlignment="1" applyBorder="1" applyFont="1" applyNumberFormat="1">
      <alignment shrinkToFit="0" vertical="bottom" wrapText="0"/>
    </xf>
    <xf borderId="21" fillId="5" fontId="15" numFmtId="164" xfId="0" applyAlignment="1" applyBorder="1" applyFill="1" applyFont="1" applyNumberFormat="1">
      <alignment horizontal="center" shrinkToFit="0" vertical="center" wrapText="1"/>
    </xf>
    <xf borderId="16" fillId="0" fontId="3" numFmtId="9" xfId="0" applyAlignment="1" applyBorder="1" applyFont="1" applyNumberFormat="1">
      <alignment horizontal="center" shrinkToFit="0" vertical="center" wrapText="1"/>
    </xf>
    <xf borderId="0" fillId="3" fontId="15" numFmtId="164" xfId="0" applyAlignment="1" applyFill="1" applyFont="1" applyNumberFormat="1">
      <alignment shrinkToFit="0" vertical="center" wrapText="1"/>
    </xf>
    <xf borderId="0" fillId="0" fontId="7" numFmtId="0" xfId="0" applyAlignment="1" applyFont="1">
      <alignment horizontal="right" shrinkToFit="0" vertical="center" wrapText="1"/>
    </xf>
    <xf borderId="16" fillId="3" fontId="3" numFmtId="49" xfId="0" applyAlignment="1" applyBorder="1" applyFill="1" applyFont="1" applyNumberFormat="1">
      <alignment horizontal="center" shrinkToFit="0" vertical="center" wrapText="1"/>
    </xf>
    <xf borderId="16" fillId="0" fontId="3" numFmtId="49" xfId="0" applyAlignment="1" applyBorder="1" applyFont="1" applyNumberFormat="1">
      <alignment horizontal="center" shrinkToFit="1" vertical="center" wrapText="0"/>
    </xf>
    <xf borderId="16" fillId="3" fontId="3" numFmtId="169" xfId="0" applyAlignment="1" applyBorder="1" applyFill="1" applyFont="1" applyNumberFormat="1">
      <alignment shrinkToFit="0" vertical="center" wrapText="1"/>
    </xf>
    <xf borderId="16" fillId="0" fontId="3" numFmtId="166" xfId="0" applyAlignment="1" applyBorder="1" applyFont="1" applyNumberFormat="1">
      <alignment shrinkToFit="0" vertical="bottom" wrapText="0"/>
    </xf>
    <xf borderId="16" fillId="3" fontId="20" numFmtId="49" xfId="0" applyAlignment="1" applyBorder="1" applyFill="1" applyFont="1" applyNumberFormat="1">
      <alignment horizontal="center" vertical="center"/>
    </xf>
    <xf borderId="16" fillId="0" fontId="3" numFmtId="9" xfId="0" applyAlignment="1" applyBorder="1" applyFont="1" applyNumberFormat="1">
      <alignment horizontal="right" shrinkToFit="1" vertical="top" wrapText="0"/>
    </xf>
    <xf borderId="16" fillId="3" fontId="19" numFmtId="0" xfId="0" applyAlignment="1" applyBorder="1" applyFill="1" applyFont="1">
      <alignment shrinkToFit="0" vertical="center" wrapText="1"/>
    </xf>
    <xf borderId="16" fillId="0" fontId="3" numFmtId="9" xfId="0" applyAlignment="1" applyBorder="1" applyFont="1" applyNumberFormat="1">
      <alignment horizontal="right" shrinkToFit="1" vertical="center" wrapText="0"/>
    </xf>
    <xf borderId="16" fillId="3" fontId="3" numFmtId="0" xfId="0" applyAlignment="1" applyBorder="1" applyFill="1" applyFont="1">
      <alignment horizontal="center" shrinkToFit="0" vertical="center" wrapText="1"/>
    </xf>
    <xf borderId="16" fillId="0" fontId="3" numFmtId="166" xfId="0" applyAlignment="1" applyBorder="1" applyFont="1" applyNumberFormat="1">
      <alignment horizontal="right" shrinkToFit="1" vertical="center" wrapText="0"/>
    </xf>
    <xf borderId="16" fillId="3" fontId="3" numFmtId="2" xfId="0" applyAlignment="1" applyBorder="1" applyFill="1" applyFont="1" applyNumberFormat="1">
      <alignment horizontal="center" shrinkToFit="0" vertical="center" wrapText="1"/>
    </xf>
    <xf borderId="16" fillId="0" fontId="3" numFmtId="9" xfId="0" applyAlignment="1" applyBorder="1" applyFont="1" applyNumberFormat="1">
      <alignment horizontal="right" shrinkToFit="0" vertical="center" wrapText="1"/>
    </xf>
    <xf borderId="16" fillId="0" fontId="3" numFmtId="164" xfId="0" applyAlignment="1" applyBorder="1" applyFont="1" applyNumberFormat="1">
      <alignment horizontal="center" shrinkToFit="0" vertical="center" wrapText="1"/>
    </xf>
    <xf borderId="18" fillId="0" fontId="3" numFmtId="0" xfId="0" applyAlignment="1" applyBorder="1" applyFont="1">
      <alignment shrinkToFit="0" vertical="bottom" wrapText="0"/>
    </xf>
    <xf borderId="16" fillId="0" fontId="3" numFmtId="166" xfId="0" applyAlignment="1" applyBorder="1" applyFont="1" applyNumberFormat="1">
      <alignment horizontal="right" shrinkToFit="0" vertical="center" wrapText="1"/>
    </xf>
    <xf borderId="16" fillId="0" fontId="3" numFmtId="10" xfId="0" applyAlignment="1" applyBorder="1" applyFont="1" applyNumberFormat="1">
      <alignment shrinkToFit="0" vertical="bottom" wrapText="1"/>
    </xf>
    <xf borderId="16" fillId="0" fontId="3" numFmtId="9" xfId="0" applyAlignment="1" applyBorder="1" applyFont="1" applyNumberFormat="1">
      <alignment shrinkToFit="0" vertical="bottom" wrapText="1"/>
    </xf>
    <xf borderId="16" fillId="0" fontId="15" numFmtId="0" xfId="0" applyAlignment="1" applyBorder="1" applyFont="1">
      <alignment horizontal="right" shrinkToFit="0" vertical="top" wrapText="1"/>
    </xf>
    <xf borderId="16" fillId="0" fontId="15" numFmtId="0" xfId="0" applyAlignment="1" applyBorder="1" applyFont="1">
      <alignment horizontal="left" shrinkToFit="0" vertical="bottom" wrapText="1"/>
    </xf>
    <xf borderId="16" fillId="0" fontId="15" numFmtId="9" xfId="0" applyAlignment="1" applyBorder="1" applyFont="1" applyNumberFormat="1">
      <alignment horizontal="right" shrinkToFit="1" vertical="center" wrapText="0"/>
    </xf>
    <xf borderId="16" fillId="0" fontId="15" numFmtId="166" xfId="0" applyAlignment="1" applyBorder="1" applyFont="1" applyNumberFormat="1">
      <alignment horizontal="right" shrinkToFit="1" vertical="top" wrapText="0"/>
    </xf>
    <xf borderId="16" fillId="3" fontId="19" numFmtId="49" xfId="0" applyAlignment="1" applyBorder="1" applyFill="1" applyFont="1" applyNumberFormat="1">
      <alignment horizontal="left" shrinkToFit="0" vertical="center" wrapText="1"/>
    </xf>
    <xf borderId="16" fillId="0" fontId="15" numFmtId="9" xfId="0" applyAlignment="1" applyBorder="1" applyFont="1" applyNumberFormat="1">
      <alignment horizontal="right" shrinkToFit="0" vertical="bottom" wrapText="1"/>
    </xf>
    <xf borderId="16" fillId="0" fontId="19" numFmtId="4" xfId="0" applyAlignment="1" applyBorder="1" applyFont="1" applyNumberFormat="1">
      <alignment horizontal="center" shrinkToFit="0" vertical="center" wrapText="1"/>
    </xf>
    <xf borderId="16" fillId="0" fontId="15" numFmtId="166" xfId="0" applyAlignment="1" applyBorder="1" applyFont="1" applyNumberFormat="1">
      <alignment horizontal="left" shrinkToFit="0" vertical="bottom" wrapText="1"/>
    </xf>
    <xf borderId="20" fillId="0" fontId="3" numFmtId="0" xfId="0" applyAlignment="1" applyBorder="1" applyFont="1">
      <alignment horizontal="left" shrinkToFit="0" vertical="bottom" wrapText="0"/>
    </xf>
    <xf borderId="16" fillId="3" fontId="19" numFmtId="169" xfId="0" applyAlignment="1" applyBorder="1" applyFill="1" applyFont="1" applyNumberFormat="1">
      <alignment shrinkToFit="0" vertical="center" wrapText="1"/>
    </xf>
    <xf borderId="11" fillId="0" fontId="3" numFmtId="0" xfId="0" applyAlignment="1" applyBorder="1" applyFont="1">
      <alignment horizontal="left" shrinkToFit="0" vertical="bottom" wrapText="0"/>
    </xf>
    <xf borderId="16" fillId="3" fontId="20" numFmtId="0" xfId="0" applyAlignment="1" applyBorder="1" applyFill="1" applyFont="1">
      <alignment horizontal="center" shrinkToFit="0" vertical="center" wrapText="1"/>
    </xf>
    <xf borderId="16" fillId="3" fontId="19" numFmtId="0" xfId="0" applyAlignment="1" applyBorder="1" applyFill="1" applyFont="1">
      <alignment horizontal="center" shrinkToFit="0" vertical="center" wrapText="1"/>
    </xf>
    <xf borderId="16" fillId="0" fontId="15" numFmtId="9" xfId="0" applyAlignment="1" applyBorder="1" applyFont="1" applyNumberFormat="1">
      <alignment horizontal="left" shrinkToFit="0" vertical="bottom" wrapText="1"/>
    </xf>
    <xf borderId="23" fillId="0" fontId="3" numFmtId="0" xfId="0" applyAlignment="1" applyBorder="1" applyFont="1">
      <alignment horizontal="left" shrinkToFit="0" vertical="top" wrapText="0"/>
    </xf>
    <xf borderId="24" fillId="0" fontId="3" numFmtId="0" xfId="0" applyAlignment="1" applyBorder="1" applyFont="1">
      <alignment horizontal="left" shrinkToFit="0" vertical="top" wrapText="0"/>
    </xf>
    <xf borderId="16" fillId="6" fontId="15" numFmtId="10" xfId="0" applyAlignment="1" applyBorder="1" applyFill="1" applyFont="1" applyNumberFormat="1">
      <alignment horizontal="right" shrinkToFit="1" vertical="center" wrapText="0"/>
    </xf>
    <xf borderId="16" fillId="0" fontId="19" numFmtId="49" xfId="0" applyAlignment="1" applyBorder="1" applyFont="1" applyNumberFormat="1">
      <alignment shrinkToFit="0" vertical="center" wrapText="1"/>
    </xf>
    <xf borderId="17" fillId="0" fontId="3" numFmtId="0" xfId="0" applyAlignment="1" applyBorder="1" applyFont="1">
      <alignment horizontal="left" shrinkToFit="0" vertical="top" wrapText="0"/>
    </xf>
    <xf borderId="16" fillId="0" fontId="20" numFmtId="49" xfId="0" applyAlignment="1" applyBorder="1" applyFont="1" applyNumberFormat="1">
      <alignment horizontal="center" shrinkToFit="0" vertical="center" wrapText="1"/>
    </xf>
    <xf borderId="18" fillId="0" fontId="3" numFmtId="0" xfId="0" applyAlignment="1" applyBorder="1" applyFont="1">
      <alignment horizontal="left" shrinkToFit="0" vertical="top" wrapText="0"/>
    </xf>
    <xf borderId="19" fillId="3" fontId="3" numFmtId="2" xfId="0" applyAlignment="1" applyBorder="1" applyFill="1" applyFont="1" applyNumberFormat="1">
      <alignment horizontal="center" shrinkToFit="0" vertical="center" wrapText="1"/>
    </xf>
    <xf borderId="19" fillId="0" fontId="3" numFmtId="0" xfId="0" applyAlignment="1" applyBorder="1" applyFont="1">
      <alignment horizontal="left" shrinkToFit="0" vertical="top" wrapText="0"/>
    </xf>
    <xf borderId="19" fillId="0" fontId="3" numFmtId="164" xfId="0" applyAlignment="1" applyBorder="1" applyFont="1" applyNumberFormat="1">
      <alignment horizontal="center" shrinkToFit="0" vertical="center" wrapText="1"/>
    </xf>
    <xf borderId="9" fillId="0" fontId="15" numFmtId="0" xfId="0" applyAlignment="1" applyBorder="1" applyFont="1">
      <alignment shrinkToFit="0" vertical="bottom" wrapText="1"/>
    </xf>
    <xf borderId="16" fillId="0" fontId="22" numFmtId="0" xfId="0" applyAlignment="1" applyBorder="1" applyFont="1">
      <alignment vertical="center"/>
    </xf>
    <xf borderId="0" fillId="3" fontId="3" numFmtId="0" xfId="0" applyAlignment="1" applyFill="1" applyFont="1">
      <alignment shrinkToFit="0" vertical="center" wrapText="1"/>
    </xf>
    <xf borderId="30" fillId="3" fontId="20" numFmtId="49" xfId="0" applyAlignment="1" applyBorder="1" applyFill="1" applyFont="1" applyNumberFormat="1">
      <alignment horizontal="center" shrinkToFit="0" vertical="center" wrapText="1"/>
    </xf>
    <xf borderId="31" fillId="3" fontId="19" numFmtId="0" xfId="0" applyAlignment="1" applyBorder="1" applyFill="1" applyFont="1">
      <alignment shrinkToFit="0" vertical="center" wrapText="1"/>
    </xf>
    <xf borderId="0" fillId="0" fontId="23" numFmtId="0" xfId="0" applyAlignment="1" applyFont="1">
      <alignment readingOrder="0"/>
    </xf>
    <xf borderId="31" fillId="3" fontId="19" numFmtId="49" xfId="0" applyAlignment="1" applyBorder="1" applyFill="1" applyFont="1" applyNumberFormat="1">
      <alignment shrinkToFit="0" vertical="center" wrapText="1"/>
    </xf>
    <xf borderId="31" fillId="3" fontId="20" numFmtId="49" xfId="0" applyAlignment="1" applyBorder="1" applyFill="1" applyFont="1" applyNumberFormat="1">
      <alignment horizontal="center" shrinkToFit="0" vertical="center" wrapText="1"/>
    </xf>
    <xf borderId="31" fillId="3" fontId="19" numFmtId="49" xfId="0" applyAlignment="1" applyBorder="1" applyFill="1" applyFont="1" applyNumberFormat="1">
      <alignment horizontal="center" shrinkToFit="0" vertical="center" wrapText="1"/>
    </xf>
    <xf borderId="31" fillId="3" fontId="19" numFmtId="2" xfId="0" applyAlignment="1" applyBorder="1" applyFill="1" applyFont="1" applyNumberFormat="1">
      <alignment horizontal="center" vertical="center"/>
    </xf>
    <xf borderId="31" fillId="0" fontId="19" numFmtId="168" xfId="0" applyAlignment="1" applyBorder="1" applyFont="1" applyNumberFormat="1">
      <alignment horizontal="center" vertical="center"/>
    </xf>
    <xf borderId="16" fillId="6" fontId="15" numFmtId="10" xfId="0" applyAlignment="1" applyBorder="1" applyFill="1" applyFont="1" applyNumberFormat="1">
      <alignment horizontal="right" shrinkToFit="1" vertical="top" wrapText="0"/>
    </xf>
    <xf borderId="31" fillId="3" fontId="19" numFmtId="168" xfId="0" applyAlignment="1" applyBorder="1" applyFill="1" applyFont="1" applyNumberFormat="1">
      <alignment horizontal="center" shrinkToFit="0" vertical="center" wrapText="1"/>
    </xf>
    <xf borderId="16" fillId="6" fontId="15" numFmtId="10" xfId="0" applyAlignment="1" applyBorder="1" applyFill="1" applyFont="1" applyNumberFormat="1">
      <alignment horizontal="right" shrinkToFit="0" vertical="bottom" wrapText="1"/>
    </xf>
    <xf borderId="16" fillId="6" fontId="15" numFmtId="10" xfId="0" applyAlignment="1" applyBorder="1" applyFill="1" applyFont="1" applyNumberFormat="1">
      <alignment horizontal="right" shrinkToFit="1" vertical="bottom" wrapText="0"/>
    </xf>
    <xf borderId="31" fillId="3" fontId="21" numFmtId="168" xfId="0" applyAlignment="1" applyBorder="1" applyFill="1" applyFont="1" applyNumberFormat="1">
      <alignment horizontal="center" shrinkToFit="0" vertical="center" wrapText="1"/>
    </xf>
    <xf borderId="32" fillId="3" fontId="19" numFmtId="167" xfId="0" applyAlignment="1" applyBorder="1" applyFill="1" applyFont="1" applyNumberFormat="1">
      <alignment vertical="center"/>
    </xf>
    <xf borderId="19" fillId="3" fontId="19" numFmtId="49" xfId="0" applyAlignment="1" applyBorder="1" applyFill="1" applyFont="1" applyNumberFormat="1">
      <alignment shrinkToFit="0" vertical="center" wrapText="1"/>
    </xf>
    <xf borderId="19" fillId="0" fontId="20" numFmtId="49" xfId="0" applyAlignment="1" applyBorder="1" applyFont="1" applyNumberFormat="1">
      <alignment horizontal="center" shrinkToFit="0" vertical="center" wrapText="1"/>
    </xf>
    <xf borderId="19" fillId="0" fontId="19" numFmtId="49" xfId="0" applyAlignment="1" applyBorder="1" applyFont="1" applyNumberFormat="1">
      <alignment shrinkToFit="0" vertical="center" wrapText="1"/>
    </xf>
    <xf borderId="19" fillId="0" fontId="19" numFmtId="2" xfId="0" applyAlignment="1" applyBorder="1" applyFont="1" applyNumberFormat="1">
      <alignment horizontal="center" shrinkToFit="0" vertical="center" wrapText="1"/>
    </xf>
    <xf borderId="19" fillId="3" fontId="19" numFmtId="168" xfId="0" applyAlignment="1" applyBorder="1" applyFill="1" applyFont="1" applyNumberFormat="1">
      <alignment horizontal="center" shrinkToFit="0" vertical="center" wrapText="1"/>
    </xf>
    <xf borderId="16" fillId="3" fontId="3" numFmtId="49" xfId="0" applyAlignment="1" applyBorder="1" applyFill="1" applyFont="1" applyNumberFormat="1">
      <alignment shrinkToFit="0" vertical="center" wrapText="1"/>
    </xf>
    <xf borderId="16" fillId="0" fontId="19" numFmtId="49" xfId="0" applyAlignment="1" applyBorder="1" applyFont="1" applyNumberFormat="1">
      <alignment horizontal="center" shrinkToFit="0" vertical="center" wrapText="1"/>
    </xf>
    <xf borderId="16" fillId="0" fontId="19" numFmtId="2" xfId="0" applyAlignment="1" applyBorder="1" applyFont="1" applyNumberFormat="1">
      <alignment horizontal="center" shrinkToFit="0" vertical="center" wrapText="1"/>
    </xf>
    <xf borderId="16" fillId="5" fontId="15" numFmtId="49" xfId="0" applyAlignment="1" applyBorder="1" applyFill="1" applyFont="1" applyNumberFormat="1">
      <alignment horizontal="center" shrinkToFit="0" vertical="center" wrapText="1"/>
    </xf>
    <xf borderId="16" fillId="5" fontId="15" numFmtId="164" xfId="0" applyAlignment="1" applyBorder="1" applyFill="1" applyFont="1" applyNumberFormat="1">
      <alignment horizontal="center" shrinkToFit="0" vertical="center" wrapText="1"/>
    </xf>
    <xf borderId="18" fillId="4" fontId="15" numFmtId="49" xfId="0" applyAlignment="1" applyBorder="1" applyFill="1" applyFont="1" applyNumberFormat="1">
      <alignment horizontal="center" shrinkToFit="0" vertical="center" wrapText="0"/>
    </xf>
    <xf borderId="18" fillId="4" fontId="15" numFmtId="49" xfId="0" applyAlignment="1" applyBorder="1" applyFill="1" applyFont="1" applyNumberFormat="1">
      <alignment horizontal="left" shrinkToFit="0" vertical="center" wrapText="0"/>
    </xf>
    <xf borderId="16" fillId="4" fontId="15" numFmtId="0" xfId="0" applyAlignment="1" applyBorder="1" applyFill="1" applyFont="1">
      <alignment horizontal="left" shrinkToFit="0" vertical="center" wrapText="1"/>
    </xf>
    <xf borderId="16" fillId="4" fontId="15" numFmtId="2" xfId="0" applyAlignment="1" applyBorder="1" applyFill="1" applyFont="1" applyNumberFormat="1">
      <alignment horizontal="left" shrinkToFit="0" vertical="center" wrapText="1"/>
    </xf>
    <xf borderId="16" fillId="4" fontId="15" numFmtId="0" xfId="0" applyAlignment="1" applyBorder="1" applyFill="1" applyFont="1">
      <alignment horizontal="center" shrinkToFit="0" vertical="center" wrapText="1"/>
    </xf>
    <xf borderId="16" fillId="4" fontId="15" numFmtId="164" xfId="0" applyAlignment="1" applyBorder="1" applyFill="1" applyFont="1" applyNumberFormat="1">
      <alignment horizontal="center" shrinkToFit="0" vertical="center" wrapText="0"/>
    </xf>
    <xf borderId="30" fillId="3" fontId="19" numFmtId="0" xfId="0" applyAlignment="1" applyBorder="1" applyFill="1" applyFont="1">
      <alignment shrinkToFit="0" vertical="center" wrapText="1"/>
    </xf>
    <xf borderId="30" fillId="0" fontId="19" numFmtId="164" xfId="0" applyAlignment="1" applyBorder="1" applyFont="1" applyNumberFormat="1">
      <alignment horizontal="center" shrinkToFit="0" vertical="center" wrapText="1"/>
    </xf>
    <xf borderId="31" fillId="0" fontId="19" numFmtId="164" xfId="0" applyAlignment="1" applyBorder="1" applyFont="1" applyNumberFormat="1">
      <alignment horizontal="center" shrinkToFit="0" vertical="center" wrapText="1"/>
    </xf>
    <xf borderId="19" fillId="3" fontId="20" numFmtId="49" xfId="0" applyAlignment="1" applyBorder="1" applyFill="1" applyFont="1" applyNumberFormat="1">
      <alignment horizontal="center" shrinkToFit="0" vertical="center" wrapText="1"/>
    </xf>
    <xf borderId="19" fillId="3" fontId="19" numFmtId="49" xfId="0" applyAlignment="1" applyBorder="1" applyFill="1" applyFont="1" applyNumberFormat="1">
      <alignment horizontal="center" shrinkToFit="0" vertical="center" wrapText="1"/>
    </xf>
    <xf borderId="19" fillId="3" fontId="19" numFmtId="2" xfId="0" applyAlignment="1" applyBorder="1" applyFill="1" applyFont="1" applyNumberFormat="1">
      <alignment horizontal="center" vertical="center"/>
    </xf>
    <xf borderId="19" fillId="0" fontId="19" numFmtId="168" xfId="0" applyAlignment="1" applyBorder="1" applyFont="1" applyNumberFormat="1">
      <alignment horizontal="center" vertical="center"/>
    </xf>
    <xf borderId="16" fillId="0" fontId="3" numFmtId="2" xfId="0" applyAlignment="1" applyBorder="1" applyFont="1" applyNumberFormat="1">
      <alignment horizontal="center" shrinkToFit="0" vertical="center" wrapText="1"/>
    </xf>
    <xf borderId="9" fillId="3" fontId="3" numFmtId="49" xfId="0" applyAlignment="1" applyBorder="1" applyFill="1" applyFont="1" applyNumberFormat="1">
      <alignment horizontal="center" shrinkToFit="0" vertical="center" wrapText="1"/>
    </xf>
    <xf borderId="20" fillId="3" fontId="3" numFmtId="169" xfId="0" applyAlignment="1" applyBorder="1" applyFill="1" applyFont="1" applyNumberFormat="1">
      <alignment shrinkToFit="0" vertical="center" wrapText="1"/>
    </xf>
    <xf borderId="0" fillId="3" fontId="3" numFmtId="49" xfId="0" applyAlignment="1" applyFill="1" applyFont="1" applyNumberFormat="1">
      <alignment shrinkToFit="0" vertical="center" wrapText="1"/>
    </xf>
    <xf borderId="0" fillId="3" fontId="19" numFmtId="0" xfId="0" applyAlignment="1" applyFill="1" applyFont="1">
      <alignment horizontal="center" shrinkToFit="0" vertical="center" wrapText="1"/>
    </xf>
    <xf borderId="20" fillId="3" fontId="3" numFmtId="2" xfId="0" applyAlignment="1" applyBorder="1" applyFill="1" applyFont="1" applyNumberFormat="1">
      <alignment horizontal="center" shrinkToFit="0" vertical="center" wrapText="1"/>
    </xf>
    <xf borderId="20" fillId="3" fontId="3" numFmtId="164" xfId="0" applyAlignment="1" applyBorder="1" applyFill="1" applyFont="1" applyNumberFormat="1">
      <alignment horizontal="center" shrinkToFit="0" vertical="center" wrapText="1"/>
    </xf>
    <xf borderId="9" fillId="4" fontId="15" numFmtId="49" xfId="0" applyAlignment="1" applyBorder="1" applyFill="1" applyFont="1" applyNumberFormat="1">
      <alignment horizontal="left" shrinkToFit="0" vertical="center" wrapText="0"/>
    </xf>
    <xf borderId="30" fillId="3" fontId="19" numFmtId="49" xfId="0" applyAlignment="1" applyBorder="1" applyFill="1" applyFont="1" applyNumberFormat="1">
      <alignment horizontal="center" shrinkToFit="0" vertical="center" wrapText="1"/>
    </xf>
    <xf borderId="30" fillId="3" fontId="19" numFmtId="49" xfId="0" applyAlignment="1" applyBorder="1" applyFill="1" applyFont="1" applyNumberFormat="1">
      <alignment shrinkToFit="0" vertical="center" wrapText="1"/>
    </xf>
    <xf borderId="30" fillId="0" fontId="19" numFmtId="2" xfId="0" applyAlignment="1" applyBorder="1" applyFont="1" applyNumberFormat="1">
      <alignment horizontal="center" vertical="center"/>
    </xf>
    <xf borderId="31" fillId="3" fontId="19" numFmtId="164" xfId="0" applyAlignment="1" applyBorder="1" applyFill="1" applyFont="1" applyNumberFormat="1">
      <alignment horizontal="center" shrinkToFit="0" vertical="center" wrapText="1"/>
    </xf>
    <xf borderId="31" fillId="0" fontId="19" numFmtId="2" xfId="0" applyAlignment="1" applyBorder="1" applyFont="1" applyNumberFormat="1">
      <alignment horizontal="center" shrinkToFit="0" vertical="center" wrapText="1"/>
    </xf>
    <xf borderId="31" fillId="7" fontId="19" numFmtId="164" xfId="0" applyAlignment="1" applyBorder="1" applyFill="1" applyFont="1" applyNumberFormat="1">
      <alignment horizontal="center" shrinkToFit="0" vertical="center" wrapText="1"/>
    </xf>
    <xf borderId="0" fillId="3" fontId="19" numFmtId="0" xfId="0" applyAlignment="1" applyFill="1" applyFont="1">
      <alignment shrinkToFit="0" vertical="center" wrapText="1"/>
    </xf>
    <xf borderId="33" fillId="3" fontId="19" numFmtId="49" xfId="0" applyAlignment="1" applyBorder="1" applyFill="1" applyFont="1" applyNumberFormat="1">
      <alignment shrinkToFit="0" vertical="center" wrapText="1"/>
    </xf>
    <xf borderId="33" fillId="3" fontId="20" numFmtId="49" xfId="0" applyAlignment="1" applyBorder="1" applyFill="1" applyFont="1" applyNumberFormat="1">
      <alignment horizontal="center" shrinkToFit="0" vertical="center" wrapText="1"/>
    </xf>
    <xf borderId="33" fillId="3" fontId="19" numFmtId="0" xfId="0" applyAlignment="1" applyBorder="1" applyFill="1" applyFont="1">
      <alignment shrinkToFit="0" vertical="center" wrapText="1"/>
    </xf>
    <xf borderId="33" fillId="3" fontId="19" numFmtId="49" xfId="0" applyAlignment="1" applyBorder="1" applyFill="1" applyFont="1" applyNumberFormat="1">
      <alignment horizontal="center" shrinkToFit="0" vertical="center" wrapText="1"/>
    </xf>
    <xf borderId="33" fillId="0" fontId="19" numFmtId="2" xfId="0" applyAlignment="1" applyBorder="1" applyFont="1" applyNumberFormat="1">
      <alignment horizontal="center" shrinkToFit="0" vertical="center" wrapText="1"/>
    </xf>
    <xf borderId="33" fillId="7" fontId="19" numFmtId="164" xfId="0" applyAlignment="1" applyBorder="1" applyFill="1" applyFont="1" applyNumberFormat="1">
      <alignment horizontal="center" shrinkToFit="0" vertical="center" wrapText="1"/>
    </xf>
    <xf borderId="33" fillId="3" fontId="19" numFmtId="164" xfId="0" applyAlignment="1" applyBorder="1" applyFill="1" applyFont="1" applyNumberFormat="1">
      <alignment horizontal="center" shrinkToFit="0" vertical="center" wrapText="1"/>
    </xf>
    <xf borderId="16" fillId="3" fontId="19" numFmtId="49" xfId="0" applyAlignment="1" applyBorder="1" applyFill="1" applyFont="1" applyNumberFormat="1">
      <alignment horizontal="center" shrinkToFit="0" vertical="center" wrapText="1"/>
    </xf>
    <xf borderId="16" fillId="0" fontId="19" numFmtId="164" xfId="0" applyAlignment="1" applyBorder="1" applyFont="1" applyNumberFormat="1">
      <alignment horizontal="center" shrinkToFit="0" vertical="center" wrapText="1"/>
    </xf>
    <xf borderId="16" fillId="3" fontId="19" numFmtId="164" xfId="0" applyAlignment="1" applyBorder="1" applyFill="1" applyFont="1" applyNumberFormat="1">
      <alignment horizontal="center" shrinkToFit="0" vertical="center" wrapText="1"/>
    </xf>
    <xf borderId="34" fillId="3" fontId="19" numFmtId="49" xfId="0" applyAlignment="1" applyBorder="1" applyFill="1" applyFont="1" applyNumberFormat="1">
      <alignment horizontal="center" shrinkToFit="0" vertical="center" wrapText="1"/>
    </xf>
    <xf borderId="16" fillId="3" fontId="22" numFmtId="49" xfId="0" applyAlignment="1" applyBorder="1" applyFill="1" applyFont="1" applyNumberFormat="1">
      <alignment horizontal="center" shrinkToFit="0" vertical="center" wrapText="1"/>
    </xf>
    <xf borderId="16" fillId="3" fontId="3" numFmtId="0" xfId="0" applyAlignment="1" applyBorder="1" applyFill="1" applyFont="1">
      <alignment shrinkToFit="0" vertical="center" wrapText="1"/>
    </xf>
    <xf borderId="16" fillId="3" fontId="24" numFmtId="49" xfId="0" applyAlignment="1" applyBorder="1" applyFill="1" applyFont="1" applyNumberFormat="1">
      <alignment horizontal="center" vertical="center"/>
    </xf>
    <xf borderId="16" fillId="0" fontId="3" numFmtId="0" xfId="0" applyAlignment="1" applyBorder="1" applyFont="1">
      <alignment shrinkToFit="0" vertical="center" wrapText="1"/>
    </xf>
    <xf borderId="16" fillId="4" fontId="15" numFmtId="49" xfId="0" applyAlignment="1" applyBorder="1" applyFill="1" applyFont="1" applyNumberFormat="1">
      <alignment horizontal="center" shrinkToFit="0" vertical="center" wrapText="0"/>
    </xf>
    <xf borderId="16" fillId="3" fontId="21" numFmtId="164" xfId="0" applyAlignment="1" applyBorder="1" applyFill="1" applyFont="1" applyNumberFormat="1">
      <alignment horizontal="center" shrinkToFit="0" vertical="center" wrapText="1"/>
    </xf>
    <xf borderId="32" fillId="3" fontId="19" numFmtId="0" xfId="0" applyAlignment="1" applyBorder="1" applyFill="1" applyFont="1">
      <alignment shrinkToFit="0" vertical="center" wrapText="1"/>
    </xf>
    <xf borderId="16" fillId="3" fontId="3" numFmtId="49" xfId="0" applyAlignment="1" applyBorder="1" applyFill="1" applyFont="1" applyNumberFormat="1">
      <alignment horizontal="left" shrinkToFit="0" vertical="center" wrapText="1"/>
    </xf>
    <xf borderId="16" fillId="3" fontId="19" numFmtId="2" xfId="0" applyAlignment="1" applyBorder="1" applyFill="1" applyFont="1" applyNumberFormat="1">
      <alignment horizontal="center" shrinkToFit="0" vertical="center" wrapText="1"/>
    </xf>
    <xf borderId="17" fillId="5" fontId="15" numFmtId="49" xfId="0" applyAlignment="1" applyBorder="1" applyFill="1" applyFont="1" applyNumberFormat="1">
      <alignment horizontal="center" shrinkToFit="0" vertical="center" wrapText="1"/>
    </xf>
    <xf borderId="17" fillId="5" fontId="15" numFmtId="0" xfId="0" applyAlignment="1" applyBorder="1" applyFill="1" applyFont="1">
      <alignment horizontal="left" shrinkToFit="0" vertical="center" wrapText="1"/>
    </xf>
    <xf borderId="27" fillId="5" fontId="15" numFmtId="0" xfId="0" applyAlignment="1" applyBorder="1" applyFill="1" applyFont="1">
      <alignment horizontal="left" shrinkToFit="0" vertical="center" wrapText="1"/>
    </xf>
    <xf borderId="27" fillId="5" fontId="15" numFmtId="2" xfId="0" applyAlignment="1" applyBorder="1" applyFill="1" applyFont="1" applyNumberFormat="1">
      <alignment horizontal="left" shrinkToFit="0" vertical="center" wrapText="1"/>
    </xf>
    <xf borderId="27" fillId="5" fontId="15" numFmtId="0" xfId="0" applyAlignment="1" applyBorder="1" applyFill="1" applyFont="1">
      <alignment horizontal="center" shrinkToFit="0" vertical="center" wrapText="1"/>
    </xf>
    <xf borderId="27" fillId="5" fontId="15" numFmtId="164" xfId="0" applyAlignment="1" applyBorder="1" applyFill="1" applyFont="1" applyNumberFormat="1">
      <alignment horizontal="center" shrinkToFit="0" vertical="center" wrapText="1"/>
    </xf>
    <xf borderId="0" fillId="0" fontId="19" numFmtId="0" xfId="0" applyAlignment="1" applyFont="1">
      <alignment horizontal="center" vertical="center"/>
    </xf>
    <xf borderId="0" fillId="0" fontId="19" numFmtId="0" xfId="0" applyAlignment="1" applyFont="1">
      <alignment vertical="center"/>
    </xf>
    <xf borderId="0" fillId="0" fontId="3" numFmtId="0" xfId="0" applyAlignment="1" applyFont="1">
      <alignment horizontal="center" vertical="center"/>
    </xf>
    <xf borderId="0" fillId="0" fontId="19" numFmtId="2" xfId="0" applyAlignment="1" applyFont="1" applyNumberFormat="1">
      <alignment vertical="center"/>
    </xf>
    <xf borderId="0" fillId="0" fontId="21" numFmtId="0" xfId="0" applyAlignment="1" applyFont="1">
      <alignment vertical="center"/>
    </xf>
    <xf borderId="1" fillId="2" fontId="3" numFmtId="49" xfId="0" applyAlignment="1" applyBorder="1" applyFill="1" applyFont="1" applyNumberFormat="1">
      <alignment horizontal="center" shrinkToFit="0" vertical="center" wrapText="0"/>
    </xf>
    <xf borderId="0" fillId="0" fontId="14" numFmtId="0" xfId="0" applyAlignment="1" applyFont="1">
      <alignment readingOrder="0" vertical="center"/>
    </xf>
  </cellXfs>
  <cellStyles count="1">
    <cellStyle xfId="0" name="Normal" builtinId="0"/>
  </cellStyles>
  <dxfs count="3">
    <dxf>
      <font/>
      <fill>
        <patternFill patternType="none"/>
      </fill>
      <border/>
    </dxf>
    <dxf>
      <font/>
      <fill>
        <patternFill patternType="solid">
          <fgColor rgb="FFD9D9D9"/>
          <bgColor rgb="FFD9D9D9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</dxfs>
  <tableStyles count="1">
    <tableStyle count="2" pivot="0" name="CRONOGRAMA-style">
      <tableStyleElement dxfId="1" type="firstRowStripe"/>
      <tableStyleElement dxfId="2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542925</xdr:colOff>
      <xdr:row>1</xdr:row>
      <xdr:rowOff>0</xdr:rowOff>
    </xdr:from>
    <xdr:ext cx="1971675" cy="1514475"/>
    <xdr:sp>
      <xdr:nvSpPr>
        <xdr:cNvPr id="3" name="Shape 3"/>
        <xdr:cNvSpPr/>
      </xdr:nvSpPr>
      <xdr:spPr>
        <a:xfrm>
          <a:off x="4364925" y="3027525"/>
          <a:ext cx="1962150" cy="150495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1</xdr:col>
      <xdr:colOff>895350</xdr:colOff>
      <xdr:row>2</xdr:row>
      <xdr:rowOff>66675</xdr:rowOff>
    </xdr:from>
    <xdr:ext cx="1257300" cy="1457325"/>
    <xdr:pic>
      <xdr:nvPicPr>
        <xdr:cNvPr id="0" name="image1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314325</xdr:colOff>
      <xdr:row>1</xdr:row>
      <xdr:rowOff>123825</xdr:rowOff>
    </xdr:from>
    <xdr:ext cx="1257300" cy="1457325"/>
    <xdr:pic>
      <xdr:nvPicPr>
        <xdr:cNvPr id="0" name="image1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76200</xdr:colOff>
      <xdr:row>20</xdr:row>
      <xdr:rowOff>57150</xdr:rowOff>
    </xdr:from>
    <xdr:ext cx="4114800" cy="904875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76200</xdr:colOff>
      <xdr:row>45</xdr:row>
      <xdr:rowOff>0</xdr:rowOff>
    </xdr:from>
    <xdr:ext cx="4114800" cy="876300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676275</xdr:colOff>
      <xdr:row>1</xdr:row>
      <xdr:rowOff>133350</xdr:rowOff>
    </xdr:from>
    <xdr:ext cx="1257300" cy="1457325"/>
    <xdr:pic>
      <xdr:nvPicPr>
        <xdr:cNvPr id="0" name="image1.png" title="Imagem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ables/table1.xml><?xml version="1.0" encoding="utf-8"?>
<table xmlns="http://schemas.openxmlformats.org/spreadsheetml/2006/main" headerRowCount="0" ref="A14:O18" displayName="Table_1" name="Table_1" id="1">
  <tableColumns count="15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  <tableColumn name="Column9" id="9"/>
    <tableColumn name="Column10" id="10"/>
    <tableColumn name="Column11" id="11"/>
    <tableColumn name="Column12" id="12"/>
    <tableColumn name="Column13" id="13"/>
    <tableColumn name="Column14" id="14"/>
    <tableColumn name="Column15" id="15"/>
  </tableColumns>
  <tableStyleInfo name="CRONOGRAMA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Relationship Id="rId3" Type="http://schemas.openxmlformats.org/officeDocument/2006/relationships/table" Target="../tables/table1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4.43" defaultRowHeight="15.0"/>
  <cols>
    <col customWidth="1" min="1" max="1" width="7.57"/>
    <col customWidth="1" min="2" max="2" width="25.71"/>
    <col customWidth="1" min="3" max="3" width="12.43"/>
    <col customWidth="1" min="4" max="4" width="44.14"/>
    <col customWidth="1" min="5" max="5" width="8.57"/>
    <col customWidth="1" min="6" max="6" width="8.0"/>
    <col customWidth="1" min="7" max="7" width="20.57"/>
    <col customWidth="1" min="8" max="8" width="15.14"/>
    <col customWidth="1" min="9" max="12" width="15.29"/>
    <col customWidth="1" min="13" max="13" width="15.86"/>
    <col customWidth="1" min="14" max="14" width="14.71"/>
  </cols>
  <sheetData>
    <row r="1" ht="12.75" customHeight="1">
      <c r="A1" s="4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8"/>
    </row>
    <row r="2" ht="12.75" customHeight="1">
      <c r="A2" s="11"/>
      <c r="N2" s="8"/>
    </row>
    <row r="3" ht="18.0" customHeight="1">
      <c r="A3" s="11"/>
      <c r="B3" s="17"/>
      <c r="D3" s="12" t="s">
        <v>2</v>
      </c>
      <c r="I3" s="20"/>
      <c r="J3" s="20"/>
      <c r="K3" s="22"/>
      <c r="L3" s="24" t="s">
        <v>7</v>
      </c>
      <c r="M3" s="26"/>
      <c r="N3" s="28"/>
    </row>
    <row r="4" ht="12.75" customHeight="1">
      <c r="D4" s="18" t="s">
        <v>3</v>
      </c>
      <c r="I4" s="20"/>
      <c r="J4" s="20"/>
      <c r="K4" s="22"/>
      <c r="L4" s="32" t="s">
        <v>10</v>
      </c>
      <c r="M4" s="43">
        <f>BDI!F28</f>
        <v>0.1995</v>
      </c>
      <c r="N4" s="8"/>
    </row>
    <row r="5">
      <c r="D5" s="12" t="s">
        <v>4</v>
      </c>
      <c r="I5" s="20"/>
      <c r="J5" s="20"/>
      <c r="K5" s="22"/>
      <c r="L5" s="46"/>
      <c r="M5" s="26"/>
      <c r="N5" s="8"/>
    </row>
    <row r="6" ht="15.0" customHeight="1">
      <c r="D6" s="21" t="s">
        <v>5</v>
      </c>
      <c r="I6" s="20"/>
      <c r="J6" s="20"/>
      <c r="K6" s="22"/>
      <c r="L6" s="32" t="s">
        <v>21</v>
      </c>
      <c r="M6" s="32">
        <f>L13+L18+L34+L66</f>
        <v>0</v>
      </c>
      <c r="N6" s="8"/>
    </row>
    <row r="7" ht="13.5" customHeight="1">
      <c r="D7" s="18" t="s">
        <v>6</v>
      </c>
      <c r="I7" s="57"/>
      <c r="J7" s="57"/>
      <c r="K7" s="22"/>
      <c r="L7" s="58" t="s">
        <v>33</v>
      </c>
      <c r="M7" s="58">
        <f>N7</f>
        <v>0</v>
      </c>
      <c r="N7" s="63">
        <f>SUM(N10:N71)</f>
        <v>0</v>
      </c>
    </row>
    <row r="8" ht="33.0" customHeight="1">
      <c r="D8" s="23" t="s">
        <v>8</v>
      </c>
      <c r="I8" s="22"/>
      <c r="J8" s="22"/>
      <c r="K8" s="22"/>
      <c r="L8" s="20"/>
      <c r="M8" s="20" t="s">
        <v>41</v>
      </c>
      <c r="N8" s="8"/>
    </row>
    <row r="9" ht="32.25" customHeight="1">
      <c r="D9" s="65" t="s">
        <v>9</v>
      </c>
      <c r="I9" s="22"/>
      <c r="J9" s="22"/>
      <c r="K9" s="22"/>
      <c r="L9" s="20"/>
      <c r="M9" s="20"/>
      <c r="N9" s="8"/>
    </row>
    <row r="10" ht="15.0" customHeight="1">
      <c r="A10" s="66" t="s">
        <v>14</v>
      </c>
      <c r="B10" s="67" t="s">
        <v>43</v>
      </c>
      <c r="C10" s="68" t="s">
        <v>44</v>
      </c>
      <c r="D10" s="69" t="s">
        <v>45</v>
      </c>
      <c r="E10" s="66" t="s">
        <v>46</v>
      </c>
      <c r="F10" s="70" t="s">
        <v>47</v>
      </c>
      <c r="G10" s="72" t="s">
        <v>49</v>
      </c>
      <c r="H10" s="38"/>
      <c r="I10" s="26"/>
      <c r="J10" s="72" t="s">
        <v>50</v>
      </c>
      <c r="K10" s="38"/>
      <c r="L10" s="26"/>
      <c r="M10" s="69" t="s">
        <v>51</v>
      </c>
      <c r="N10" s="75"/>
    </row>
    <row r="11">
      <c r="A11" s="48"/>
      <c r="B11" s="48"/>
      <c r="C11" s="48"/>
      <c r="D11" s="48"/>
      <c r="E11" s="48"/>
      <c r="F11" s="48"/>
      <c r="G11" s="77" t="s">
        <v>53</v>
      </c>
      <c r="H11" s="77" t="s">
        <v>54</v>
      </c>
      <c r="I11" s="77" t="s">
        <v>55</v>
      </c>
      <c r="J11" s="77" t="s">
        <v>56</v>
      </c>
      <c r="K11" s="77" t="s">
        <v>54</v>
      </c>
      <c r="L11" s="77" t="s">
        <v>55</v>
      </c>
      <c r="M11" s="48"/>
      <c r="N11" s="75"/>
    </row>
    <row r="12">
      <c r="A12" s="80"/>
      <c r="B12" s="34"/>
      <c r="C12" s="34"/>
      <c r="D12" s="35"/>
      <c r="E12" s="81"/>
      <c r="F12" s="82"/>
      <c r="G12" s="83"/>
      <c r="H12" s="83"/>
      <c r="I12" s="83"/>
      <c r="J12" s="84"/>
      <c r="K12" s="84"/>
      <c r="L12" s="84"/>
      <c r="M12" s="84"/>
      <c r="N12" s="85"/>
    </row>
    <row r="13">
      <c r="A13" s="87" t="s">
        <v>39</v>
      </c>
      <c r="B13" s="89" t="s">
        <v>60</v>
      </c>
      <c r="C13" s="38"/>
      <c r="D13" s="26"/>
      <c r="E13" s="90"/>
      <c r="F13" s="91"/>
      <c r="G13" s="92"/>
      <c r="H13" s="92"/>
      <c r="I13" s="92"/>
      <c r="J13" s="93">
        <f t="shared" ref="J13:M13" si="1">SUM(J14:J16)</f>
        <v>0</v>
      </c>
      <c r="K13" s="93">
        <f t="shared" si="1"/>
        <v>0</v>
      </c>
      <c r="L13" s="93">
        <f t="shared" si="1"/>
        <v>0</v>
      </c>
      <c r="M13" s="93">
        <f t="shared" si="1"/>
        <v>0</v>
      </c>
      <c r="N13" s="63">
        <f>M13</f>
        <v>0</v>
      </c>
    </row>
    <row r="14">
      <c r="A14" s="94" t="s">
        <v>65</v>
      </c>
      <c r="B14" s="95" t="s">
        <v>66</v>
      </c>
      <c r="C14" s="96">
        <v>105115.0</v>
      </c>
      <c r="D14" s="95" t="s">
        <v>67</v>
      </c>
      <c r="E14" s="97" t="s">
        <v>46</v>
      </c>
      <c r="F14" s="98">
        <v>1.0</v>
      </c>
      <c r="G14" s="100"/>
      <c r="H14" s="101"/>
      <c r="I14" s="103">
        <f t="shared" ref="I14:I16" si="2">G14+H14</f>
        <v>0</v>
      </c>
      <c r="J14" s="105">
        <f t="shared" ref="J14:J16" si="3">G14*F14</f>
        <v>0</v>
      </c>
      <c r="K14" s="105">
        <f t="shared" ref="K14:K16" si="4">H14*F14</f>
        <v>0</v>
      </c>
      <c r="L14" s="107">
        <f t="shared" ref="L14:L16" si="5">I14*F14</f>
        <v>0</v>
      </c>
      <c r="M14" s="109">
        <f t="shared" ref="M14:M16" si="6">L14*(1+$M$4)</f>
        <v>0</v>
      </c>
      <c r="N14" s="110"/>
    </row>
    <row r="15">
      <c r="A15" s="94" t="s">
        <v>79</v>
      </c>
      <c r="B15" s="95" t="s">
        <v>66</v>
      </c>
      <c r="C15" s="96" t="s">
        <v>81</v>
      </c>
      <c r="D15" s="95" t="s">
        <v>82</v>
      </c>
      <c r="E15" s="97" t="s">
        <v>84</v>
      </c>
      <c r="F15" s="98">
        <v>5.0</v>
      </c>
      <c r="G15" s="100"/>
      <c r="H15" s="101"/>
      <c r="I15" s="113">
        <f t="shared" si="2"/>
        <v>0</v>
      </c>
      <c r="J15" s="105">
        <f t="shared" si="3"/>
        <v>0</v>
      </c>
      <c r="K15" s="105">
        <f t="shared" si="4"/>
        <v>0</v>
      </c>
      <c r="L15" s="107">
        <f t="shared" si="5"/>
        <v>0</v>
      </c>
      <c r="M15" s="109">
        <f t="shared" si="6"/>
        <v>0</v>
      </c>
      <c r="N15" s="110"/>
    </row>
    <row r="16">
      <c r="A16" s="94" t="s">
        <v>85</v>
      </c>
      <c r="B16" s="95" t="s">
        <v>86</v>
      </c>
      <c r="C16" s="96" t="s">
        <v>87</v>
      </c>
      <c r="D16" s="114" t="s">
        <v>88</v>
      </c>
      <c r="E16" s="97" t="s">
        <v>89</v>
      </c>
      <c r="F16" s="98">
        <v>500.0</v>
      </c>
      <c r="G16" s="100"/>
      <c r="H16" s="101"/>
      <c r="I16" s="113">
        <f t="shared" si="2"/>
        <v>0</v>
      </c>
      <c r="J16" s="105">
        <f t="shared" si="3"/>
        <v>0</v>
      </c>
      <c r="K16" s="105">
        <f t="shared" si="4"/>
        <v>0</v>
      </c>
      <c r="L16" s="107">
        <f t="shared" si="5"/>
        <v>0</v>
      </c>
      <c r="M16" s="109">
        <f t="shared" si="6"/>
        <v>0</v>
      </c>
      <c r="N16" s="110"/>
    </row>
    <row r="17">
      <c r="A17" s="115"/>
      <c r="B17" s="116"/>
      <c r="C17" s="116"/>
      <c r="D17" s="117"/>
      <c r="E17" s="117"/>
      <c r="F17" s="119"/>
      <c r="G17" s="120"/>
      <c r="H17" s="120"/>
      <c r="I17" s="120"/>
      <c r="J17" s="121"/>
      <c r="K17" s="121"/>
      <c r="L17" s="121"/>
      <c r="M17" s="123"/>
      <c r="N17" s="124"/>
    </row>
    <row r="18">
      <c r="A18" s="125" t="s">
        <v>69</v>
      </c>
      <c r="B18" s="126" t="s">
        <v>94</v>
      </c>
      <c r="C18" s="41"/>
      <c r="D18" s="42"/>
      <c r="E18" s="128"/>
      <c r="F18" s="129"/>
      <c r="G18" s="131"/>
      <c r="H18" s="131"/>
      <c r="I18" s="131"/>
      <c r="J18" s="133">
        <f t="shared" ref="J18:M18" si="7">SUM(J19:J32)</f>
        <v>0</v>
      </c>
      <c r="K18" s="133">
        <f t="shared" si="7"/>
        <v>0</v>
      </c>
      <c r="L18" s="133">
        <f t="shared" si="7"/>
        <v>0</v>
      </c>
      <c r="M18" s="133">
        <f t="shared" si="7"/>
        <v>0</v>
      </c>
      <c r="N18" s="135">
        <f>M18</f>
        <v>0</v>
      </c>
    </row>
    <row r="19">
      <c r="A19" s="137" t="s">
        <v>95</v>
      </c>
      <c r="B19" s="139" t="s">
        <v>96</v>
      </c>
      <c r="C19" s="141" t="s">
        <v>97</v>
      </c>
      <c r="D19" s="143" t="s">
        <v>98</v>
      </c>
      <c r="E19" s="145" t="s">
        <v>99</v>
      </c>
      <c r="F19" s="147">
        <v>25.0</v>
      </c>
      <c r="G19" s="149"/>
      <c r="H19" s="149"/>
      <c r="I19" s="107">
        <f t="shared" ref="I19:I26" si="8">SUM(G19:H19)</f>
        <v>0</v>
      </c>
      <c r="J19" s="107">
        <f t="shared" ref="J19:J32" si="9">G19*F19</f>
        <v>0</v>
      </c>
      <c r="K19" s="107">
        <f t="shared" ref="K19:K32" si="10">H19*F19</f>
        <v>0</v>
      </c>
      <c r="L19" s="107">
        <f t="shared" ref="L19:L32" si="11">I19*F19</f>
        <v>0</v>
      </c>
      <c r="M19" s="109">
        <f t="shared" ref="M19:M26" si="12">L19*(1+$M$4)</f>
        <v>0</v>
      </c>
      <c r="N19" s="124"/>
    </row>
    <row r="20">
      <c r="A20" s="137" t="s">
        <v>101</v>
      </c>
      <c r="B20" s="158" t="s">
        <v>102</v>
      </c>
      <c r="C20" s="141" t="s">
        <v>103</v>
      </c>
      <c r="D20" s="143" t="s">
        <v>104</v>
      </c>
      <c r="E20" s="160" t="s">
        <v>89</v>
      </c>
      <c r="F20" s="147">
        <v>10.0</v>
      </c>
      <c r="G20" s="149"/>
      <c r="H20" s="149"/>
      <c r="I20" s="107">
        <f t="shared" si="8"/>
        <v>0</v>
      </c>
      <c r="J20" s="107">
        <f t="shared" si="9"/>
        <v>0</v>
      </c>
      <c r="K20" s="107">
        <f t="shared" si="10"/>
        <v>0</v>
      </c>
      <c r="L20" s="107">
        <f t="shared" si="11"/>
        <v>0</v>
      </c>
      <c r="M20" s="109">
        <f t="shared" si="12"/>
        <v>0</v>
      </c>
      <c r="N20" s="124"/>
    </row>
    <row r="21">
      <c r="A21" s="137" t="s">
        <v>105</v>
      </c>
      <c r="B21" s="163" t="s">
        <v>106</v>
      </c>
      <c r="C21" s="165">
        <v>94319.0</v>
      </c>
      <c r="D21" s="143" t="s">
        <v>107</v>
      </c>
      <c r="E21" s="166" t="s">
        <v>99</v>
      </c>
      <c r="F21" s="147">
        <v>5.0</v>
      </c>
      <c r="G21" s="149"/>
      <c r="H21" s="149"/>
      <c r="I21" s="107">
        <f t="shared" si="8"/>
        <v>0</v>
      </c>
      <c r="J21" s="107">
        <f t="shared" si="9"/>
        <v>0</v>
      </c>
      <c r="K21" s="107">
        <f t="shared" si="10"/>
        <v>0</v>
      </c>
      <c r="L21" s="107">
        <f t="shared" si="11"/>
        <v>0</v>
      </c>
      <c r="M21" s="109">
        <f t="shared" si="12"/>
        <v>0</v>
      </c>
      <c r="N21" s="124"/>
    </row>
    <row r="22">
      <c r="A22" s="137" t="s">
        <v>109</v>
      </c>
      <c r="B22" s="163" t="s">
        <v>110</v>
      </c>
      <c r="C22" s="165">
        <v>94991.0</v>
      </c>
      <c r="D22" s="143" t="s">
        <v>111</v>
      </c>
      <c r="E22" s="166" t="s">
        <v>99</v>
      </c>
      <c r="F22" s="147">
        <v>10.0</v>
      </c>
      <c r="G22" s="149"/>
      <c r="H22" s="149"/>
      <c r="I22" s="107">
        <f t="shared" si="8"/>
        <v>0</v>
      </c>
      <c r="J22" s="107">
        <f t="shared" si="9"/>
        <v>0</v>
      </c>
      <c r="K22" s="107">
        <f t="shared" si="10"/>
        <v>0</v>
      </c>
      <c r="L22" s="107">
        <f t="shared" si="11"/>
        <v>0</v>
      </c>
      <c r="M22" s="109">
        <f t="shared" si="12"/>
        <v>0</v>
      </c>
      <c r="N22" s="124"/>
    </row>
    <row r="23">
      <c r="A23" s="137" t="s">
        <v>112</v>
      </c>
      <c r="B23" s="171" t="s">
        <v>113</v>
      </c>
      <c r="C23" s="173">
        <v>87547.0</v>
      </c>
      <c r="D23" s="171" t="s">
        <v>114</v>
      </c>
      <c r="E23" s="166" t="s">
        <v>89</v>
      </c>
      <c r="F23" s="175">
        <v>15.0</v>
      </c>
      <c r="G23" s="177"/>
      <c r="H23" s="177"/>
      <c r="I23" s="107">
        <f t="shared" si="8"/>
        <v>0</v>
      </c>
      <c r="J23" s="107">
        <f t="shared" si="9"/>
        <v>0</v>
      </c>
      <c r="K23" s="107">
        <f t="shared" si="10"/>
        <v>0</v>
      </c>
      <c r="L23" s="107">
        <f t="shared" si="11"/>
        <v>0</v>
      </c>
      <c r="M23" s="109">
        <f t="shared" si="12"/>
        <v>0</v>
      </c>
      <c r="N23" s="124"/>
    </row>
    <row r="24">
      <c r="A24" s="137" t="s">
        <v>115</v>
      </c>
      <c r="B24" s="163" t="s">
        <v>116</v>
      </c>
      <c r="C24" s="165">
        <v>103001.0</v>
      </c>
      <c r="D24" s="143" t="s">
        <v>117</v>
      </c>
      <c r="E24" s="166" t="s">
        <v>46</v>
      </c>
      <c r="F24" s="147">
        <v>10.0</v>
      </c>
      <c r="G24" s="149"/>
      <c r="H24" s="149"/>
      <c r="I24" s="107">
        <f t="shared" si="8"/>
        <v>0</v>
      </c>
      <c r="J24" s="107">
        <f t="shared" si="9"/>
        <v>0</v>
      </c>
      <c r="K24" s="107">
        <f t="shared" si="10"/>
        <v>0</v>
      </c>
      <c r="L24" s="107">
        <f t="shared" si="11"/>
        <v>0</v>
      </c>
      <c r="M24" s="109">
        <f t="shared" si="12"/>
        <v>0</v>
      </c>
      <c r="N24" s="124"/>
    </row>
    <row r="25">
      <c r="A25" s="137" t="s">
        <v>119</v>
      </c>
      <c r="B25" s="163" t="s">
        <v>120</v>
      </c>
      <c r="C25" s="179" t="s">
        <v>121</v>
      </c>
      <c r="D25" s="180" t="s">
        <v>122</v>
      </c>
      <c r="E25" s="166" t="s">
        <v>89</v>
      </c>
      <c r="F25" s="147">
        <v>1.0</v>
      </c>
      <c r="G25" s="149"/>
      <c r="H25" s="149"/>
      <c r="I25" s="107">
        <f t="shared" si="8"/>
        <v>0</v>
      </c>
      <c r="J25" s="107">
        <f t="shared" si="9"/>
        <v>0</v>
      </c>
      <c r="K25" s="107">
        <f t="shared" si="10"/>
        <v>0</v>
      </c>
      <c r="L25" s="107">
        <f t="shared" si="11"/>
        <v>0</v>
      </c>
      <c r="M25" s="109">
        <f t="shared" si="12"/>
        <v>0</v>
      </c>
      <c r="N25" s="124"/>
    </row>
    <row r="26">
      <c r="A26" s="137" t="s">
        <v>123</v>
      </c>
      <c r="B26" s="163" t="s">
        <v>124</v>
      </c>
      <c r="C26" s="181">
        <v>94228.0</v>
      </c>
      <c r="D26" s="182" t="s">
        <v>125</v>
      </c>
      <c r="E26" s="166" t="s">
        <v>126</v>
      </c>
      <c r="F26" s="147">
        <v>35.0</v>
      </c>
      <c r="G26" s="149"/>
      <c r="H26" s="149"/>
      <c r="I26" s="107">
        <f t="shared" si="8"/>
        <v>0</v>
      </c>
      <c r="J26" s="107">
        <f t="shared" si="9"/>
        <v>0</v>
      </c>
      <c r="K26" s="107">
        <f t="shared" si="10"/>
        <v>0</v>
      </c>
      <c r="L26" s="107">
        <f t="shared" si="11"/>
        <v>0</v>
      </c>
      <c r="M26" s="109">
        <f t="shared" si="12"/>
        <v>0</v>
      </c>
      <c r="N26" s="124"/>
    </row>
    <row r="27">
      <c r="A27" s="137" t="s">
        <v>128</v>
      </c>
      <c r="B27" s="184" t="s">
        <v>129</v>
      </c>
      <c r="C27" s="185">
        <v>89576.0</v>
      </c>
      <c r="D27" s="182" t="s">
        <v>131</v>
      </c>
      <c r="E27" s="186" t="s">
        <v>126</v>
      </c>
      <c r="F27" s="187">
        <v>6.5</v>
      </c>
      <c r="G27" s="188"/>
      <c r="H27" s="188"/>
      <c r="I27" s="190">
        <f t="shared" ref="I27:I32" si="13">G27+H27</f>
        <v>0</v>
      </c>
      <c r="J27" s="190">
        <f t="shared" si="9"/>
        <v>0</v>
      </c>
      <c r="K27" s="190">
        <f t="shared" si="10"/>
        <v>0</v>
      </c>
      <c r="L27" s="107">
        <f t="shared" si="11"/>
        <v>0</v>
      </c>
      <c r="M27" s="193">
        <f t="shared" ref="M27:M28" si="14">ROUND(L27*(1+$M$4),2)</f>
        <v>0</v>
      </c>
      <c r="N27" s="194"/>
    </row>
    <row r="28">
      <c r="A28" s="137" t="s">
        <v>132</v>
      </c>
      <c r="B28" s="184" t="s">
        <v>129</v>
      </c>
      <c r="C28" s="185">
        <v>89529.0</v>
      </c>
      <c r="D28" s="182" t="s">
        <v>133</v>
      </c>
      <c r="E28" s="186" t="s">
        <v>46</v>
      </c>
      <c r="F28" s="187">
        <v>2.0</v>
      </c>
      <c r="G28" s="188"/>
      <c r="H28" s="188"/>
      <c r="I28" s="190">
        <f t="shared" si="13"/>
        <v>0</v>
      </c>
      <c r="J28" s="190">
        <f t="shared" si="9"/>
        <v>0</v>
      </c>
      <c r="K28" s="190">
        <f t="shared" si="10"/>
        <v>0</v>
      </c>
      <c r="L28" s="107">
        <f t="shared" si="11"/>
        <v>0</v>
      </c>
      <c r="M28" s="193">
        <f t="shared" si="14"/>
        <v>0</v>
      </c>
      <c r="N28" s="194"/>
    </row>
    <row r="29">
      <c r="A29" s="137" t="s">
        <v>134</v>
      </c>
      <c r="B29" s="195" t="s">
        <v>135</v>
      </c>
      <c r="C29" s="196" t="s">
        <v>136</v>
      </c>
      <c r="D29" s="197" t="s">
        <v>137</v>
      </c>
      <c r="E29" s="166" t="s">
        <v>89</v>
      </c>
      <c r="F29" s="198">
        <v>5.0</v>
      </c>
      <c r="G29" s="103"/>
      <c r="H29" s="103"/>
      <c r="I29" s="103">
        <f t="shared" si="13"/>
        <v>0</v>
      </c>
      <c r="J29" s="199">
        <f t="shared" si="9"/>
        <v>0</v>
      </c>
      <c r="K29" s="199">
        <f t="shared" si="10"/>
        <v>0</v>
      </c>
      <c r="L29" s="107">
        <f t="shared" si="11"/>
        <v>0</v>
      </c>
      <c r="M29" s="109">
        <f t="shared" ref="M29:M32" si="15">L29*(1+$M$4)</f>
        <v>0</v>
      </c>
      <c r="N29" s="124"/>
    </row>
    <row r="30">
      <c r="A30" s="137" t="s">
        <v>139</v>
      </c>
      <c r="B30" s="200" t="s">
        <v>140</v>
      </c>
      <c r="C30" s="173" t="s">
        <v>141</v>
      </c>
      <c r="D30" s="171" t="s">
        <v>142</v>
      </c>
      <c r="E30" s="201" t="s">
        <v>143</v>
      </c>
      <c r="F30" s="202">
        <v>273.0</v>
      </c>
      <c r="G30" s="113"/>
      <c r="H30" s="113"/>
      <c r="I30" s="113">
        <f t="shared" si="13"/>
        <v>0</v>
      </c>
      <c r="J30" s="105">
        <f t="shared" si="9"/>
        <v>0</v>
      </c>
      <c r="K30" s="105">
        <f t="shared" si="10"/>
        <v>0</v>
      </c>
      <c r="L30" s="107">
        <f t="shared" si="11"/>
        <v>0</v>
      </c>
      <c r="M30" s="109">
        <f t="shared" si="15"/>
        <v>0</v>
      </c>
      <c r="N30" s="124"/>
    </row>
    <row r="31">
      <c r="A31" s="137" t="s">
        <v>144</v>
      </c>
      <c r="B31" s="95" t="s">
        <v>145</v>
      </c>
      <c r="C31" s="173" t="s">
        <v>146</v>
      </c>
      <c r="D31" s="171" t="s">
        <v>147</v>
      </c>
      <c r="E31" s="201" t="s">
        <v>46</v>
      </c>
      <c r="F31" s="202">
        <v>25.0</v>
      </c>
      <c r="G31" s="113"/>
      <c r="H31" s="113"/>
      <c r="I31" s="113">
        <f t="shared" si="13"/>
        <v>0</v>
      </c>
      <c r="J31" s="105">
        <f t="shared" si="9"/>
        <v>0</v>
      </c>
      <c r="K31" s="105">
        <f t="shared" si="10"/>
        <v>0</v>
      </c>
      <c r="L31" s="107">
        <f t="shared" si="11"/>
        <v>0</v>
      </c>
      <c r="M31" s="109">
        <f t="shared" si="15"/>
        <v>0</v>
      </c>
      <c r="N31" s="124"/>
    </row>
    <row r="32">
      <c r="A32" s="137" t="s">
        <v>148</v>
      </c>
      <c r="B32" s="95" t="s">
        <v>149</v>
      </c>
      <c r="C32" s="173" t="s">
        <v>150</v>
      </c>
      <c r="D32" s="95" t="s">
        <v>151</v>
      </c>
      <c r="E32" s="166" t="s">
        <v>89</v>
      </c>
      <c r="F32" s="202">
        <v>2.95</v>
      </c>
      <c r="G32" s="113"/>
      <c r="H32" s="113"/>
      <c r="I32" s="113">
        <f t="shared" si="13"/>
        <v>0</v>
      </c>
      <c r="J32" s="105">
        <f t="shared" si="9"/>
        <v>0</v>
      </c>
      <c r="K32" s="105">
        <f t="shared" si="10"/>
        <v>0</v>
      </c>
      <c r="L32" s="107">
        <f t="shared" si="11"/>
        <v>0</v>
      </c>
      <c r="M32" s="109">
        <f t="shared" si="15"/>
        <v>0</v>
      </c>
      <c r="N32" s="124"/>
    </row>
    <row r="33">
      <c r="A33" s="115"/>
      <c r="B33" s="116"/>
      <c r="C33" s="116"/>
      <c r="D33" s="117"/>
      <c r="E33" s="117"/>
      <c r="F33" s="119"/>
      <c r="G33" s="120"/>
      <c r="H33" s="120"/>
      <c r="I33" s="120"/>
      <c r="J33" s="121"/>
      <c r="K33" s="121"/>
      <c r="L33" s="121"/>
      <c r="M33" s="123"/>
      <c r="N33" s="124"/>
    </row>
    <row r="34">
      <c r="A34" s="203" t="s">
        <v>80</v>
      </c>
      <c r="B34" s="89" t="s">
        <v>152</v>
      </c>
      <c r="C34" s="38"/>
      <c r="D34" s="26"/>
      <c r="E34" s="90"/>
      <c r="F34" s="91"/>
      <c r="G34" s="92"/>
      <c r="H34" s="92"/>
      <c r="I34" s="92"/>
      <c r="J34" s="204">
        <f t="shared" ref="J34:M34" si="16">J35+J44+J56</f>
        <v>0</v>
      </c>
      <c r="K34" s="204">
        <f t="shared" si="16"/>
        <v>0</v>
      </c>
      <c r="L34" s="204">
        <f t="shared" si="16"/>
        <v>0</v>
      </c>
      <c r="M34" s="204">
        <f t="shared" si="16"/>
        <v>0</v>
      </c>
      <c r="N34" s="135">
        <f>M34</f>
        <v>0</v>
      </c>
    </row>
    <row r="35">
      <c r="A35" s="205" t="s">
        <v>153</v>
      </c>
      <c r="B35" s="206" t="s">
        <v>154</v>
      </c>
      <c r="C35" s="34"/>
      <c r="D35" s="35"/>
      <c r="E35" s="207"/>
      <c r="F35" s="208"/>
      <c r="G35" s="209"/>
      <c r="H35" s="209"/>
      <c r="I35" s="209"/>
      <c r="J35" s="210">
        <f t="shared" ref="J35:M35" si="17">SUM(J36:J42)</f>
        <v>0</v>
      </c>
      <c r="K35" s="210">
        <f t="shared" si="17"/>
        <v>0</v>
      </c>
      <c r="L35" s="210">
        <f t="shared" si="17"/>
        <v>0</v>
      </c>
      <c r="M35" s="210">
        <f t="shared" si="17"/>
        <v>0</v>
      </c>
      <c r="N35" s="63"/>
    </row>
    <row r="36">
      <c r="A36" s="137" t="s">
        <v>155</v>
      </c>
      <c r="B36" s="139" t="s">
        <v>156</v>
      </c>
      <c r="C36" s="181" t="s">
        <v>157</v>
      </c>
      <c r="D36" s="211" t="s">
        <v>158</v>
      </c>
      <c r="E36" s="166" t="s">
        <v>89</v>
      </c>
      <c r="F36" s="147">
        <v>3601.26</v>
      </c>
      <c r="G36" s="212"/>
      <c r="H36" s="213"/>
      <c r="I36" s="107">
        <f t="shared" ref="I36:I38" si="18">SUM(G36:H36)</f>
        <v>0</v>
      </c>
      <c r="J36" s="107">
        <f t="shared" ref="J36:J42" si="19">G36*F36</f>
        <v>0</v>
      </c>
      <c r="K36" s="107">
        <f t="shared" ref="K36:K42" si="20">H36*F36</f>
        <v>0</v>
      </c>
      <c r="L36" s="107">
        <f t="shared" ref="L36:L42" si="21">I36*F36</f>
        <v>0</v>
      </c>
      <c r="M36" s="109">
        <f t="shared" ref="M36:M42" si="22">L36*(1+$M$4)</f>
        <v>0</v>
      </c>
      <c r="N36" s="124"/>
    </row>
    <row r="37">
      <c r="A37" s="137" t="s">
        <v>159</v>
      </c>
      <c r="B37" s="139" t="s">
        <v>160</v>
      </c>
      <c r="C37" s="96" t="s">
        <v>161</v>
      </c>
      <c r="D37" s="143" t="s">
        <v>162</v>
      </c>
      <c r="E37" s="166" t="s">
        <v>89</v>
      </c>
      <c r="F37" s="147">
        <v>2453.13</v>
      </c>
      <c r="G37" s="149"/>
      <c r="H37" s="149"/>
      <c r="I37" s="107">
        <f t="shared" si="18"/>
        <v>0</v>
      </c>
      <c r="J37" s="107">
        <f t="shared" si="19"/>
        <v>0</v>
      </c>
      <c r="K37" s="107">
        <f t="shared" si="20"/>
        <v>0</v>
      </c>
      <c r="L37" s="107">
        <f t="shared" si="21"/>
        <v>0</v>
      </c>
      <c r="M37" s="109">
        <f t="shared" si="22"/>
        <v>0</v>
      </c>
      <c r="N37" s="124"/>
    </row>
    <row r="38">
      <c r="A38" s="137" t="s">
        <v>163</v>
      </c>
      <c r="B38" s="139" t="s">
        <v>164</v>
      </c>
      <c r="C38" s="96" t="s">
        <v>165</v>
      </c>
      <c r="D38" s="143" t="s">
        <v>166</v>
      </c>
      <c r="E38" s="166" t="s">
        <v>89</v>
      </c>
      <c r="F38" s="147">
        <v>1148.13</v>
      </c>
      <c r="G38" s="149"/>
      <c r="H38" s="149"/>
      <c r="I38" s="107">
        <f t="shared" si="18"/>
        <v>0</v>
      </c>
      <c r="J38" s="107">
        <f t="shared" si="19"/>
        <v>0</v>
      </c>
      <c r="K38" s="107">
        <f t="shared" si="20"/>
        <v>0</v>
      </c>
      <c r="L38" s="107">
        <f t="shared" si="21"/>
        <v>0</v>
      </c>
      <c r="M38" s="109">
        <f t="shared" si="22"/>
        <v>0</v>
      </c>
      <c r="N38" s="124"/>
    </row>
    <row r="39">
      <c r="A39" s="137" t="s">
        <v>167</v>
      </c>
      <c r="B39" s="195" t="s">
        <v>168</v>
      </c>
      <c r="C39" s="214" t="s">
        <v>169</v>
      </c>
      <c r="D39" s="195" t="s">
        <v>170</v>
      </c>
      <c r="E39" s="215" t="s">
        <v>89</v>
      </c>
      <c r="F39" s="216">
        <v>1148.13</v>
      </c>
      <c r="G39" s="217"/>
      <c r="H39" s="217"/>
      <c r="I39" s="199">
        <f>G39+H39</f>
        <v>0</v>
      </c>
      <c r="J39" s="199">
        <f t="shared" si="19"/>
        <v>0</v>
      </c>
      <c r="K39" s="199">
        <f t="shared" si="20"/>
        <v>0</v>
      </c>
      <c r="L39" s="107">
        <f t="shared" si="21"/>
        <v>0</v>
      </c>
      <c r="M39" s="109">
        <f t="shared" si="22"/>
        <v>0</v>
      </c>
      <c r="N39" s="124"/>
    </row>
    <row r="40">
      <c r="A40" s="137" t="s">
        <v>171</v>
      </c>
      <c r="B40" s="139" t="s">
        <v>172</v>
      </c>
      <c r="C40" s="96" t="s">
        <v>173</v>
      </c>
      <c r="D40" s="143" t="s">
        <v>174</v>
      </c>
      <c r="E40" s="166" t="s">
        <v>89</v>
      </c>
      <c r="F40" s="147">
        <v>224.56</v>
      </c>
      <c r="G40" s="149"/>
      <c r="H40" s="149"/>
      <c r="I40" s="107">
        <f t="shared" ref="I40:I42" si="23">SUM(G40:H40)</f>
        <v>0</v>
      </c>
      <c r="J40" s="107">
        <f t="shared" si="19"/>
        <v>0</v>
      </c>
      <c r="K40" s="107">
        <f t="shared" si="20"/>
        <v>0</v>
      </c>
      <c r="L40" s="107">
        <f t="shared" si="21"/>
        <v>0</v>
      </c>
      <c r="M40" s="109">
        <f t="shared" si="22"/>
        <v>0</v>
      </c>
      <c r="N40" s="124"/>
    </row>
    <row r="41">
      <c r="A41" s="137" t="s">
        <v>175</v>
      </c>
      <c r="B41" s="139" t="s">
        <v>176</v>
      </c>
      <c r="C41" s="96" t="s">
        <v>177</v>
      </c>
      <c r="D41" s="143" t="s">
        <v>178</v>
      </c>
      <c r="E41" s="166" t="s">
        <v>89</v>
      </c>
      <c r="F41" s="147">
        <v>2384.53</v>
      </c>
      <c r="G41" s="149"/>
      <c r="H41" s="149"/>
      <c r="I41" s="107">
        <f t="shared" si="23"/>
        <v>0</v>
      </c>
      <c r="J41" s="107">
        <f t="shared" si="19"/>
        <v>0</v>
      </c>
      <c r="K41" s="107">
        <f t="shared" si="20"/>
        <v>0</v>
      </c>
      <c r="L41" s="107">
        <f t="shared" si="21"/>
        <v>0</v>
      </c>
      <c r="M41" s="109">
        <f t="shared" si="22"/>
        <v>0</v>
      </c>
      <c r="N41" s="124"/>
    </row>
    <row r="42">
      <c r="A42" s="137" t="s">
        <v>179</v>
      </c>
      <c r="B42" s="139" t="s">
        <v>180</v>
      </c>
      <c r="C42" s="96" t="s">
        <v>177</v>
      </c>
      <c r="D42" s="143" t="s">
        <v>178</v>
      </c>
      <c r="E42" s="166" t="s">
        <v>89</v>
      </c>
      <c r="F42" s="218">
        <v>1148.13</v>
      </c>
      <c r="G42" s="149"/>
      <c r="H42" s="149"/>
      <c r="I42" s="107">
        <f t="shared" si="23"/>
        <v>0</v>
      </c>
      <c r="J42" s="107">
        <f t="shared" si="19"/>
        <v>0</v>
      </c>
      <c r="K42" s="107">
        <f t="shared" si="20"/>
        <v>0</v>
      </c>
      <c r="L42" s="107">
        <f t="shared" si="21"/>
        <v>0</v>
      </c>
      <c r="M42" s="109">
        <f t="shared" si="22"/>
        <v>0</v>
      </c>
      <c r="N42" s="124"/>
    </row>
    <row r="43">
      <c r="A43" s="219"/>
      <c r="B43" s="220"/>
      <c r="C43" s="221"/>
      <c r="D43" s="180"/>
      <c r="E43" s="222"/>
      <c r="F43" s="223"/>
      <c r="G43" s="224"/>
      <c r="H43" s="224"/>
      <c r="I43" s="224"/>
      <c r="J43" s="224"/>
      <c r="K43" s="224"/>
      <c r="L43" s="224"/>
      <c r="M43" s="123"/>
      <c r="N43" s="124"/>
    </row>
    <row r="44">
      <c r="A44" s="205" t="s">
        <v>181</v>
      </c>
      <c r="B44" s="225" t="s">
        <v>182</v>
      </c>
      <c r="C44" s="38"/>
      <c r="D44" s="26"/>
      <c r="E44" s="207"/>
      <c r="F44" s="208"/>
      <c r="G44" s="209"/>
      <c r="H44" s="209"/>
      <c r="I44" s="209"/>
      <c r="J44" s="210">
        <f t="shared" ref="J44:M44" si="24">SUM(J45:J54)</f>
        <v>0</v>
      </c>
      <c r="K44" s="210">
        <f t="shared" si="24"/>
        <v>0</v>
      </c>
      <c r="L44" s="210">
        <f t="shared" si="24"/>
        <v>0</v>
      </c>
      <c r="M44" s="210">
        <f t="shared" si="24"/>
        <v>0</v>
      </c>
      <c r="N44" s="63"/>
    </row>
    <row r="45">
      <c r="A45" s="226" t="s">
        <v>183</v>
      </c>
      <c r="B45" s="227" t="s">
        <v>184</v>
      </c>
      <c r="C45" s="181" t="s">
        <v>157</v>
      </c>
      <c r="D45" s="211" t="s">
        <v>185</v>
      </c>
      <c r="E45" s="226" t="s">
        <v>89</v>
      </c>
      <c r="F45" s="228">
        <v>739.19</v>
      </c>
      <c r="G45" s="212"/>
      <c r="H45" s="213"/>
      <c r="I45" s="229">
        <f t="shared" ref="I45:I54" si="25">G45+H45</f>
        <v>0</v>
      </c>
      <c r="J45" s="229">
        <f t="shared" ref="J45:J54" si="26">G45*F45</f>
        <v>0</v>
      </c>
      <c r="K45" s="229">
        <f t="shared" ref="K45:K54" si="27">H45*F45</f>
        <v>0</v>
      </c>
      <c r="L45" s="229">
        <f t="shared" ref="L45:L54" si="28">I45*F45</f>
        <v>0</v>
      </c>
      <c r="M45" s="109">
        <f t="shared" ref="M45:M54" si="29">L45*(1+$M$4)</f>
        <v>0</v>
      </c>
      <c r="N45" s="110"/>
    </row>
    <row r="46" hidden="1">
      <c r="A46" s="226" t="s">
        <v>186</v>
      </c>
      <c r="B46" s="184" t="s">
        <v>187</v>
      </c>
      <c r="C46" s="185" t="s">
        <v>165</v>
      </c>
      <c r="D46" s="182" t="s">
        <v>166</v>
      </c>
      <c r="E46" s="186" t="s">
        <v>89</v>
      </c>
      <c r="F46" s="230"/>
      <c r="G46" s="231"/>
      <c r="H46" s="231"/>
      <c r="I46" s="229">
        <f t="shared" si="25"/>
        <v>0</v>
      </c>
      <c r="J46" s="229">
        <f t="shared" si="26"/>
        <v>0</v>
      </c>
      <c r="K46" s="229">
        <f t="shared" si="27"/>
        <v>0</v>
      </c>
      <c r="L46" s="229">
        <f t="shared" si="28"/>
        <v>0</v>
      </c>
      <c r="M46" s="109">
        <f t="shared" si="29"/>
        <v>0</v>
      </c>
      <c r="N46" s="232"/>
    </row>
    <row r="47" hidden="1">
      <c r="A47" s="226" t="s">
        <v>188</v>
      </c>
      <c r="B47" s="233" t="s">
        <v>187</v>
      </c>
      <c r="C47" s="234" t="s">
        <v>189</v>
      </c>
      <c r="D47" s="235" t="s">
        <v>190</v>
      </c>
      <c r="E47" s="236" t="s">
        <v>89</v>
      </c>
      <c r="F47" s="237"/>
      <c r="G47" s="238"/>
      <c r="H47" s="238"/>
      <c r="I47" s="239">
        <f t="shared" si="25"/>
        <v>0</v>
      </c>
      <c r="J47" s="239">
        <f t="shared" si="26"/>
        <v>0</v>
      </c>
      <c r="K47" s="239">
        <f t="shared" si="27"/>
        <v>0</v>
      </c>
      <c r="L47" s="229">
        <f t="shared" si="28"/>
        <v>0</v>
      </c>
      <c r="M47" s="109">
        <f t="shared" si="29"/>
        <v>0</v>
      </c>
      <c r="N47" s="232"/>
    </row>
    <row r="48">
      <c r="A48" s="226" t="s">
        <v>191</v>
      </c>
      <c r="B48" s="95" t="s">
        <v>192</v>
      </c>
      <c r="C48" s="96" t="s">
        <v>161</v>
      </c>
      <c r="D48" s="143" t="s">
        <v>162</v>
      </c>
      <c r="E48" s="240" t="s">
        <v>89</v>
      </c>
      <c r="F48" s="202">
        <v>739.19</v>
      </c>
      <c r="G48" s="241"/>
      <c r="H48" s="241"/>
      <c r="I48" s="242">
        <f t="shared" si="25"/>
        <v>0</v>
      </c>
      <c r="J48" s="242">
        <f t="shared" si="26"/>
        <v>0</v>
      </c>
      <c r="K48" s="242">
        <f t="shared" si="27"/>
        <v>0</v>
      </c>
      <c r="L48" s="229">
        <f t="shared" si="28"/>
        <v>0</v>
      </c>
      <c r="M48" s="109">
        <f t="shared" si="29"/>
        <v>0</v>
      </c>
      <c r="N48" s="232"/>
    </row>
    <row r="49">
      <c r="A49" s="226" t="s">
        <v>188</v>
      </c>
      <c r="B49" s="95" t="s">
        <v>193</v>
      </c>
      <c r="C49" s="96" t="s">
        <v>194</v>
      </c>
      <c r="D49" s="143" t="s">
        <v>195</v>
      </c>
      <c r="E49" s="240" t="s">
        <v>89</v>
      </c>
      <c r="F49" s="202">
        <v>739.19</v>
      </c>
      <c r="G49" s="241"/>
      <c r="H49" s="241"/>
      <c r="I49" s="242">
        <f t="shared" si="25"/>
        <v>0</v>
      </c>
      <c r="J49" s="242">
        <f t="shared" si="26"/>
        <v>0</v>
      </c>
      <c r="K49" s="242">
        <f t="shared" si="27"/>
        <v>0</v>
      </c>
      <c r="L49" s="229">
        <f t="shared" si="28"/>
        <v>0</v>
      </c>
      <c r="M49" s="109">
        <f t="shared" si="29"/>
        <v>0</v>
      </c>
      <c r="N49" s="232"/>
    </row>
    <row r="50">
      <c r="A50" s="243" t="s">
        <v>191</v>
      </c>
      <c r="B50" s="95" t="s">
        <v>196</v>
      </c>
      <c r="C50" s="244" t="s">
        <v>197</v>
      </c>
      <c r="D50" s="245" t="s">
        <v>198</v>
      </c>
      <c r="E50" s="240" t="s">
        <v>89</v>
      </c>
      <c r="F50" s="202">
        <v>241.15</v>
      </c>
      <c r="G50" s="241"/>
      <c r="H50" s="241"/>
      <c r="I50" s="242">
        <f t="shared" si="25"/>
        <v>0</v>
      </c>
      <c r="J50" s="242">
        <f t="shared" si="26"/>
        <v>0</v>
      </c>
      <c r="K50" s="242">
        <f t="shared" si="27"/>
        <v>0</v>
      </c>
      <c r="L50" s="229">
        <f t="shared" si="28"/>
        <v>0</v>
      </c>
      <c r="M50" s="109">
        <f t="shared" si="29"/>
        <v>0</v>
      </c>
      <c r="N50" s="232"/>
    </row>
    <row r="51">
      <c r="A51" s="240" t="s">
        <v>199</v>
      </c>
      <c r="B51" s="95" t="s">
        <v>200</v>
      </c>
      <c r="C51" s="244" t="s">
        <v>201</v>
      </c>
      <c r="D51" s="245" t="s">
        <v>202</v>
      </c>
      <c r="E51" s="240" t="s">
        <v>89</v>
      </c>
      <c r="F51" s="202">
        <v>241.15</v>
      </c>
      <c r="G51" s="241"/>
      <c r="H51" s="241"/>
      <c r="I51" s="242">
        <f t="shared" si="25"/>
        <v>0</v>
      </c>
      <c r="J51" s="242">
        <f t="shared" si="26"/>
        <v>0</v>
      </c>
      <c r="K51" s="242">
        <f t="shared" si="27"/>
        <v>0</v>
      </c>
      <c r="L51" s="229">
        <f t="shared" si="28"/>
        <v>0</v>
      </c>
      <c r="M51" s="109">
        <f t="shared" si="29"/>
        <v>0</v>
      </c>
      <c r="N51" s="232"/>
    </row>
    <row r="52">
      <c r="A52" s="240" t="s">
        <v>203</v>
      </c>
      <c r="B52" s="95" t="s">
        <v>204</v>
      </c>
      <c r="C52" s="244" t="s">
        <v>205</v>
      </c>
      <c r="D52" s="245" t="s">
        <v>206</v>
      </c>
      <c r="E52" s="240" t="s">
        <v>89</v>
      </c>
      <c r="F52" s="202">
        <v>241.15</v>
      </c>
      <c r="G52" s="241"/>
      <c r="H52" s="241"/>
      <c r="I52" s="242">
        <f t="shared" si="25"/>
        <v>0</v>
      </c>
      <c r="J52" s="242">
        <f t="shared" si="26"/>
        <v>0</v>
      </c>
      <c r="K52" s="242">
        <f t="shared" si="27"/>
        <v>0</v>
      </c>
      <c r="L52" s="229">
        <f t="shared" si="28"/>
        <v>0</v>
      </c>
      <c r="M52" s="109">
        <f t="shared" si="29"/>
        <v>0</v>
      </c>
      <c r="N52" s="232"/>
    </row>
    <row r="53">
      <c r="A53" s="240" t="s">
        <v>207</v>
      </c>
      <c r="B53" s="95" t="s">
        <v>208</v>
      </c>
      <c r="C53" s="244" t="s">
        <v>197</v>
      </c>
      <c r="D53" s="245" t="s">
        <v>198</v>
      </c>
      <c r="E53" s="240" t="s">
        <v>89</v>
      </c>
      <c r="F53" s="202">
        <v>505.0</v>
      </c>
      <c r="G53" s="241"/>
      <c r="H53" s="241"/>
      <c r="I53" s="242">
        <f t="shared" si="25"/>
        <v>0</v>
      </c>
      <c r="J53" s="242">
        <f t="shared" si="26"/>
        <v>0</v>
      </c>
      <c r="K53" s="242">
        <f t="shared" si="27"/>
        <v>0</v>
      </c>
      <c r="L53" s="229">
        <f t="shared" si="28"/>
        <v>0</v>
      </c>
      <c r="M53" s="109">
        <f t="shared" si="29"/>
        <v>0</v>
      </c>
      <c r="N53" s="232"/>
    </row>
    <row r="54">
      <c r="A54" s="240" t="s">
        <v>209</v>
      </c>
      <c r="B54" s="95" t="s">
        <v>210</v>
      </c>
      <c r="C54" s="246" t="s">
        <v>211</v>
      </c>
      <c r="D54" s="247" t="s">
        <v>212</v>
      </c>
      <c r="E54" s="201" t="s">
        <v>89</v>
      </c>
      <c r="F54" s="202">
        <f>F53</f>
        <v>505</v>
      </c>
      <c r="G54" s="241"/>
      <c r="H54" s="241"/>
      <c r="I54" s="242">
        <f t="shared" si="25"/>
        <v>0</v>
      </c>
      <c r="J54" s="242">
        <f t="shared" si="26"/>
        <v>0</v>
      </c>
      <c r="K54" s="242">
        <f t="shared" si="27"/>
        <v>0</v>
      </c>
      <c r="L54" s="229">
        <f t="shared" si="28"/>
        <v>0</v>
      </c>
      <c r="M54" s="109">
        <f t="shared" si="29"/>
        <v>0</v>
      </c>
      <c r="N54" s="232"/>
    </row>
    <row r="55">
      <c r="A55" s="219"/>
      <c r="B55" s="220"/>
      <c r="C55" s="221"/>
      <c r="D55" s="180"/>
      <c r="E55" s="222"/>
      <c r="F55" s="223"/>
      <c r="G55" s="224"/>
      <c r="H55" s="224"/>
      <c r="I55" s="224"/>
      <c r="J55" s="224"/>
      <c r="K55" s="224"/>
      <c r="L55" s="224"/>
      <c r="M55" s="123"/>
      <c r="N55" s="124"/>
    </row>
    <row r="56">
      <c r="A56" s="248" t="s">
        <v>213</v>
      </c>
      <c r="B56" s="225" t="s">
        <v>214</v>
      </c>
      <c r="C56" s="38"/>
      <c r="D56" s="26"/>
      <c r="E56" s="207"/>
      <c r="F56" s="208"/>
      <c r="G56" s="209"/>
      <c r="H56" s="209"/>
      <c r="I56" s="209"/>
      <c r="J56" s="210">
        <f t="shared" ref="J56:M56" si="30">SUM(J57:J64)</f>
        <v>0</v>
      </c>
      <c r="K56" s="210">
        <f t="shared" si="30"/>
        <v>0</v>
      </c>
      <c r="L56" s="210">
        <f t="shared" si="30"/>
        <v>0</v>
      </c>
      <c r="M56" s="210">
        <f t="shared" si="30"/>
        <v>0</v>
      </c>
      <c r="N56" s="63"/>
    </row>
    <row r="57" hidden="1">
      <c r="A57" s="240"/>
      <c r="B57" s="171" t="s">
        <v>215</v>
      </c>
      <c r="C57" s="96">
        <v>102193.0</v>
      </c>
      <c r="D57" s="95" t="s">
        <v>216</v>
      </c>
      <c r="E57" s="166" t="s">
        <v>89</v>
      </c>
      <c r="F57" s="202"/>
      <c r="G57" s="241">
        <v>0.61</v>
      </c>
      <c r="H57" s="241">
        <v>2.13</v>
      </c>
      <c r="I57" s="242">
        <f t="shared" ref="I57:I61" si="31">SUM(G57:H57)</f>
        <v>2.74</v>
      </c>
      <c r="J57" s="242">
        <f t="shared" ref="J57:J64" si="32">G57*F57</f>
        <v>0</v>
      </c>
      <c r="K57" s="242">
        <f t="shared" ref="K57:K64" si="33">H57*F57</f>
        <v>0</v>
      </c>
      <c r="L57" s="242">
        <f t="shared" ref="L57:L64" si="34">I57*F57</f>
        <v>0</v>
      </c>
      <c r="M57" s="249">
        <f t="shared" ref="M57:M64" si="35">L57*(1+$M$4)</f>
        <v>0</v>
      </c>
      <c r="N57" s="250"/>
    </row>
    <row r="58" hidden="1">
      <c r="A58" s="240"/>
      <c r="B58" s="171" t="s">
        <v>217</v>
      </c>
      <c r="C58" s="96">
        <v>102213.0</v>
      </c>
      <c r="D58" s="95" t="s">
        <v>218</v>
      </c>
      <c r="E58" s="166" t="s">
        <v>89</v>
      </c>
      <c r="F58" s="202"/>
      <c r="G58" s="241">
        <v>7.55</v>
      </c>
      <c r="H58" s="241">
        <v>18.62</v>
      </c>
      <c r="I58" s="242">
        <f t="shared" si="31"/>
        <v>26.17</v>
      </c>
      <c r="J58" s="242">
        <f t="shared" si="32"/>
        <v>0</v>
      </c>
      <c r="K58" s="242">
        <f t="shared" si="33"/>
        <v>0</v>
      </c>
      <c r="L58" s="242">
        <f t="shared" si="34"/>
        <v>0</v>
      </c>
      <c r="M58" s="249">
        <f t="shared" si="35"/>
        <v>0</v>
      </c>
      <c r="N58" s="250"/>
    </row>
    <row r="59">
      <c r="A59" s="240" t="s">
        <v>219</v>
      </c>
      <c r="B59" s="171" t="s">
        <v>220</v>
      </c>
      <c r="C59" s="244" t="s">
        <v>221</v>
      </c>
      <c r="D59" s="251" t="s">
        <v>222</v>
      </c>
      <c r="E59" s="166" t="s">
        <v>89</v>
      </c>
      <c r="F59" s="202">
        <v>229.74</v>
      </c>
      <c r="G59" s="241"/>
      <c r="H59" s="241"/>
      <c r="I59" s="242">
        <f t="shared" si="31"/>
        <v>0</v>
      </c>
      <c r="J59" s="242">
        <f t="shared" si="32"/>
        <v>0</v>
      </c>
      <c r="K59" s="242">
        <f t="shared" si="33"/>
        <v>0</v>
      </c>
      <c r="L59" s="242">
        <f t="shared" si="34"/>
        <v>0</v>
      </c>
      <c r="M59" s="109">
        <f t="shared" si="35"/>
        <v>0</v>
      </c>
      <c r="N59" s="232"/>
    </row>
    <row r="60">
      <c r="A60" s="240" t="s">
        <v>223</v>
      </c>
      <c r="B60" s="171" t="s">
        <v>220</v>
      </c>
      <c r="C60" s="244" t="s">
        <v>224</v>
      </c>
      <c r="D60" s="200" t="s">
        <v>225</v>
      </c>
      <c r="E60" s="166" t="s">
        <v>89</v>
      </c>
      <c r="F60" s="202">
        <v>229.74</v>
      </c>
      <c r="G60" s="241"/>
      <c r="H60" s="241"/>
      <c r="I60" s="242">
        <f t="shared" si="31"/>
        <v>0</v>
      </c>
      <c r="J60" s="242">
        <f t="shared" si="32"/>
        <v>0</v>
      </c>
      <c r="K60" s="242">
        <f t="shared" si="33"/>
        <v>0</v>
      </c>
      <c r="L60" s="242">
        <f t="shared" si="34"/>
        <v>0</v>
      </c>
      <c r="M60" s="109">
        <f t="shared" si="35"/>
        <v>0</v>
      </c>
      <c r="N60" s="232"/>
    </row>
    <row r="61">
      <c r="A61" s="240" t="s">
        <v>226</v>
      </c>
      <c r="B61" s="95" t="s">
        <v>227</v>
      </c>
      <c r="C61" s="96">
        <v>88315.0</v>
      </c>
      <c r="D61" s="143" t="s">
        <v>228</v>
      </c>
      <c r="E61" s="166" t="s">
        <v>229</v>
      </c>
      <c r="F61" s="252">
        <v>40.0</v>
      </c>
      <c r="G61" s="241"/>
      <c r="H61" s="241"/>
      <c r="I61" s="242">
        <f t="shared" si="31"/>
        <v>0</v>
      </c>
      <c r="J61" s="242">
        <f t="shared" si="32"/>
        <v>0</v>
      </c>
      <c r="K61" s="242">
        <f t="shared" si="33"/>
        <v>0</v>
      </c>
      <c r="L61" s="242">
        <f t="shared" si="34"/>
        <v>0</v>
      </c>
      <c r="M61" s="109">
        <f t="shared" si="35"/>
        <v>0</v>
      </c>
      <c r="N61" s="124"/>
    </row>
    <row r="62">
      <c r="A62" s="240" t="s">
        <v>230</v>
      </c>
      <c r="B62" s="95" t="s">
        <v>231</v>
      </c>
      <c r="C62" s="96" t="s">
        <v>232</v>
      </c>
      <c r="D62" s="95" t="s">
        <v>233</v>
      </c>
      <c r="E62" s="166" t="s">
        <v>89</v>
      </c>
      <c r="F62" s="202">
        <v>24.0</v>
      </c>
      <c r="G62" s="241"/>
      <c r="H62" s="241"/>
      <c r="I62" s="105">
        <f t="shared" ref="I62:I64" si="36">G62+H62</f>
        <v>0</v>
      </c>
      <c r="J62" s="105">
        <f t="shared" si="32"/>
        <v>0</v>
      </c>
      <c r="K62" s="105">
        <f t="shared" si="33"/>
        <v>0</v>
      </c>
      <c r="L62" s="242">
        <f t="shared" si="34"/>
        <v>0</v>
      </c>
      <c r="M62" s="109">
        <f t="shared" si="35"/>
        <v>0</v>
      </c>
      <c r="N62" s="124"/>
    </row>
    <row r="63">
      <c r="A63" s="240" t="s">
        <v>234</v>
      </c>
      <c r="B63" s="95" t="s">
        <v>235</v>
      </c>
      <c r="C63" s="96" t="s">
        <v>236</v>
      </c>
      <c r="D63" s="95" t="s">
        <v>237</v>
      </c>
      <c r="E63" s="166" t="s">
        <v>89</v>
      </c>
      <c r="F63" s="202">
        <v>14.0</v>
      </c>
      <c r="G63" s="241"/>
      <c r="H63" s="241"/>
      <c r="I63" s="105">
        <f t="shared" si="36"/>
        <v>0</v>
      </c>
      <c r="J63" s="105">
        <f t="shared" si="32"/>
        <v>0</v>
      </c>
      <c r="K63" s="105">
        <f t="shared" si="33"/>
        <v>0</v>
      </c>
      <c r="L63" s="242">
        <f t="shared" si="34"/>
        <v>0</v>
      </c>
      <c r="M63" s="109">
        <f t="shared" si="35"/>
        <v>0</v>
      </c>
      <c r="N63" s="124"/>
    </row>
    <row r="64">
      <c r="A64" s="240" t="s">
        <v>238</v>
      </c>
      <c r="B64" s="95" t="s">
        <v>239</v>
      </c>
      <c r="C64" s="96" t="s">
        <v>240</v>
      </c>
      <c r="D64" s="95" t="s">
        <v>241</v>
      </c>
      <c r="E64" s="166" t="s">
        <v>89</v>
      </c>
      <c r="F64" s="202">
        <v>2.95</v>
      </c>
      <c r="G64" s="241"/>
      <c r="H64" s="241"/>
      <c r="I64" s="105">
        <f t="shared" si="36"/>
        <v>0</v>
      </c>
      <c r="J64" s="105">
        <f t="shared" si="32"/>
        <v>0</v>
      </c>
      <c r="K64" s="105">
        <f t="shared" si="33"/>
        <v>0</v>
      </c>
      <c r="L64" s="242">
        <f t="shared" si="34"/>
        <v>0</v>
      </c>
      <c r="M64" s="109">
        <f t="shared" si="35"/>
        <v>0</v>
      </c>
      <c r="N64" s="124"/>
    </row>
    <row r="65">
      <c r="A65" s="115"/>
      <c r="B65" s="116"/>
      <c r="C65" s="116"/>
      <c r="D65" s="117"/>
      <c r="E65" s="117"/>
      <c r="F65" s="119"/>
      <c r="G65" s="120"/>
      <c r="H65" s="120"/>
      <c r="I65" s="120"/>
      <c r="J65" s="121"/>
      <c r="K65" s="121"/>
      <c r="L65" s="121"/>
      <c r="M65" s="123"/>
      <c r="N65" s="124"/>
    </row>
    <row r="66">
      <c r="A66" s="253" t="s">
        <v>90</v>
      </c>
      <c r="B66" s="254" t="s">
        <v>242</v>
      </c>
      <c r="C66" s="34"/>
      <c r="D66" s="35"/>
      <c r="E66" s="255"/>
      <c r="F66" s="256"/>
      <c r="G66" s="257"/>
      <c r="H66" s="257"/>
      <c r="I66" s="257"/>
      <c r="J66" s="258">
        <f t="shared" ref="J66:M66" si="37">SUM(J67:J69)</f>
        <v>0</v>
      </c>
      <c r="K66" s="258">
        <f t="shared" si="37"/>
        <v>0</v>
      </c>
      <c r="L66" s="258">
        <f t="shared" si="37"/>
        <v>0</v>
      </c>
      <c r="M66" s="258">
        <f t="shared" si="37"/>
        <v>0</v>
      </c>
      <c r="N66" s="135">
        <f>M66</f>
        <v>0</v>
      </c>
    </row>
    <row r="67">
      <c r="A67" s="137" t="s">
        <v>243</v>
      </c>
      <c r="B67" s="139" t="s">
        <v>244</v>
      </c>
      <c r="C67" s="96" t="s">
        <v>245</v>
      </c>
      <c r="D67" s="143" t="s">
        <v>246</v>
      </c>
      <c r="E67" s="166" t="s">
        <v>89</v>
      </c>
      <c r="F67" s="147">
        <v>1250.0</v>
      </c>
      <c r="G67" s="149"/>
      <c r="H67" s="149"/>
      <c r="I67" s="107">
        <f t="shared" ref="I67:I69" si="38">SUM(G67:H67)</f>
        <v>0</v>
      </c>
      <c r="J67" s="107">
        <f t="shared" ref="J67:J69" si="39">G67*F67</f>
        <v>0</v>
      </c>
      <c r="K67" s="107">
        <f t="shared" ref="K67:K69" si="40">H67*F67</f>
        <v>0</v>
      </c>
      <c r="L67" s="107">
        <f t="shared" ref="L67:L69" si="41">I67*F67</f>
        <v>0</v>
      </c>
      <c r="M67" s="109">
        <f t="shared" ref="M67:M69" si="42">L67*(1+$M$4)</f>
        <v>0</v>
      </c>
      <c r="N67" s="124"/>
    </row>
    <row r="68">
      <c r="A68" s="137" t="s">
        <v>247</v>
      </c>
      <c r="B68" s="139" t="s">
        <v>248</v>
      </c>
      <c r="C68" s="96" t="s">
        <v>249</v>
      </c>
      <c r="D68" s="143" t="s">
        <v>250</v>
      </c>
      <c r="E68" s="166" t="s">
        <v>99</v>
      </c>
      <c r="F68" s="147">
        <v>10.0</v>
      </c>
      <c r="G68" s="149"/>
      <c r="H68" s="149"/>
      <c r="I68" s="107">
        <f t="shared" si="38"/>
        <v>0</v>
      </c>
      <c r="J68" s="107">
        <f t="shared" si="39"/>
        <v>0</v>
      </c>
      <c r="K68" s="107">
        <f t="shared" si="40"/>
        <v>0</v>
      </c>
      <c r="L68" s="107">
        <f t="shared" si="41"/>
        <v>0</v>
      </c>
      <c r="M68" s="109">
        <f t="shared" si="42"/>
        <v>0</v>
      </c>
      <c r="N68" s="124"/>
    </row>
    <row r="69">
      <c r="A69" s="137" t="s">
        <v>251</v>
      </c>
      <c r="B69" s="139" t="s">
        <v>248</v>
      </c>
      <c r="C69" s="96" t="s">
        <v>252</v>
      </c>
      <c r="D69" s="143" t="s">
        <v>253</v>
      </c>
      <c r="E69" s="166" t="s">
        <v>254</v>
      </c>
      <c r="F69" s="147">
        <v>100.0</v>
      </c>
      <c r="G69" s="149"/>
      <c r="H69" s="149"/>
      <c r="I69" s="107">
        <f t="shared" si="38"/>
        <v>0</v>
      </c>
      <c r="J69" s="107">
        <f t="shared" si="39"/>
        <v>0</v>
      </c>
      <c r="K69" s="107">
        <f t="shared" si="40"/>
        <v>0</v>
      </c>
      <c r="L69" s="107">
        <f t="shared" si="41"/>
        <v>0</v>
      </c>
      <c r="M69" s="109">
        <f t="shared" si="42"/>
        <v>0</v>
      </c>
      <c r="N69" s="124"/>
    </row>
    <row r="70" ht="12.75" customHeight="1">
      <c r="A70" s="259"/>
      <c r="B70" s="260"/>
      <c r="C70" s="261"/>
      <c r="D70" s="260"/>
      <c r="E70" s="260"/>
      <c r="F70" s="262"/>
      <c r="G70" s="259"/>
      <c r="H70" s="259"/>
      <c r="I70" s="259"/>
      <c r="J70" s="259"/>
      <c r="K70" s="259"/>
      <c r="L70" s="259"/>
      <c r="M70" s="259"/>
      <c r="N70" s="263"/>
    </row>
    <row r="71" ht="12.75" customHeight="1">
      <c r="A71" s="264" t="s">
        <v>0</v>
      </c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63"/>
    </row>
    <row r="72" ht="12.75" customHeight="1">
      <c r="A72" s="259"/>
      <c r="B72" s="260"/>
      <c r="C72" s="261"/>
      <c r="D72" s="260"/>
      <c r="E72" s="260"/>
      <c r="F72" s="262"/>
      <c r="G72" s="259"/>
      <c r="H72" s="259"/>
      <c r="I72" s="259"/>
      <c r="J72" s="259"/>
      <c r="K72" s="259"/>
      <c r="L72" s="259"/>
      <c r="M72" s="259"/>
      <c r="N72" s="263"/>
    </row>
    <row r="73" ht="13.5" customHeight="1">
      <c r="A73" s="259"/>
      <c r="B73" s="265" t="s">
        <v>127</v>
      </c>
      <c r="C73" s="261"/>
      <c r="D73" s="260"/>
      <c r="E73" s="260"/>
      <c r="F73" s="262"/>
      <c r="G73" s="259"/>
      <c r="H73" s="259"/>
      <c r="I73" s="259"/>
      <c r="J73" s="259"/>
      <c r="K73" s="259"/>
      <c r="L73" s="259"/>
      <c r="M73" s="259"/>
      <c r="N73" s="263"/>
    </row>
    <row r="74" ht="12.75" customHeight="1">
      <c r="A74" s="259"/>
      <c r="B74" s="260"/>
      <c r="C74" s="261"/>
      <c r="D74" s="260"/>
      <c r="E74" s="260"/>
      <c r="F74" s="262"/>
      <c r="G74" s="259"/>
      <c r="H74" s="259"/>
      <c r="I74" s="259"/>
      <c r="J74" s="259"/>
      <c r="K74" s="259"/>
      <c r="L74" s="259"/>
      <c r="M74" s="259"/>
      <c r="N74" s="263"/>
    </row>
    <row r="75" ht="12.75" customHeight="1">
      <c r="A75" s="259"/>
      <c r="B75" s="260"/>
      <c r="C75" s="261"/>
      <c r="D75" s="260"/>
      <c r="E75" s="260"/>
      <c r="F75" s="262"/>
      <c r="G75" s="259"/>
      <c r="H75" s="259"/>
      <c r="I75" s="259"/>
      <c r="J75" s="259"/>
      <c r="K75" s="259"/>
      <c r="L75" s="259"/>
      <c r="M75" s="259"/>
      <c r="N75" s="263"/>
    </row>
  </sheetData>
  <mergeCells count="31">
    <mergeCell ref="L3:M3"/>
    <mergeCell ref="L5:M5"/>
    <mergeCell ref="D6:H6"/>
    <mergeCell ref="D7:H7"/>
    <mergeCell ref="A1:M1"/>
    <mergeCell ref="A2:M2"/>
    <mergeCell ref="A3:A9"/>
    <mergeCell ref="B3:C9"/>
    <mergeCell ref="D3:H3"/>
    <mergeCell ref="D4:H4"/>
    <mergeCell ref="D5:H5"/>
    <mergeCell ref="F10:F11"/>
    <mergeCell ref="G10:I10"/>
    <mergeCell ref="J10:L10"/>
    <mergeCell ref="M10:M11"/>
    <mergeCell ref="D8:H8"/>
    <mergeCell ref="D9:H9"/>
    <mergeCell ref="A10:A11"/>
    <mergeCell ref="B10:B11"/>
    <mergeCell ref="C10:C11"/>
    <mergeCell ref="D10:D11"/>
    <mergeCell ref="E10:E11"/>
    <mergeCell ref="B66:D66"/>
    <mergeCell ref="A71:M71"/>
    <mergeCell ref="A12:D12"/>
    <mergeCell ref="B13:D13"/>
    <mergeCell ref="B18:D18"/>
    <mergeCell ref="B34:D34"/>
    <mergeCell ref="B35:D35"/>
    <mergeCell ref="B44:D44"/>
    <mergeCell ref="B56:D56"/>
  </mergeCells>
  <printOptions horizontalCentered="1"/>
  <pageMargins bottom="0.532638888888889" footer="0.0" header="0.0" left="0.7874015748031495" right="0.39370078740157477" top="0.532638888888889"/>
  <pageSetup fitToHeight="0"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10.71"/>
    <col customWidth="1" min="2" max="2" width="19.0"/>
    <col customWidth="1" min="3" max="3" width="14.14"/>
    <col customWidth="1" min="4" max="4" width="16.43"/>
    <col customWidth="1" min="5" max="5" width="7.43"/>
    <col customWidth="1" min="6" max="6" width="13.14"/>
    <col customWidth="1" min="7" max="7" width="7.43"/>
    <col customWidth="1" min="8" max="8" width="14.29"/>
    <col customWidth="1" min="9" max="9" width="7.43"/>
    <col customWidth="1" min="10" max="10" width="14.29"/>
    <col customWidth="1" min="11" max="11" width="8.57"/>
    <col customWidth="1" min="12" max="12" width="14.29"/>
    <col customWidth="1" min="13" max="13" width="8.57"/>
    <col customWidth="1" min="14" max="14" width="14.29"/>
    <col customWidth="1" min="15" max="16" width="8.71"/>
  </cols>
  <sheetData>
    <row r="1">
      <c r="A1" s="7" t="s">
        <v>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>
      <c r="A2" s="13"/>
      <c r="J2" s="15"/>
      <c r="K2" s="15"/>
      <c r="L2" s="15"/>
      <c r="M2" s="15"/>
      <c r="N2" s="15"/>
    </row>
    <row r="3">
      <c r="A3" s="19"/>
      <c r="B3" s="9"/>
      <c r="C3" s="10"/>
      <c r="D3" s="12" t="s">
        <v>2</v>
      </c>
      <c r="I3" s="12"/>
      <c r="J3" s="15"/>
      <c r="K3" s="15"/>
      <c r="L3" s="15"/>
      <c r="M3" s="15"/>
      <c r="N3" s="15"/>
    </row>
    <row r="4">
      <c r="A4" s="19"/>
      <c r="B4" s="14"/>
      <c r="C4" s="16"/>
      <c r="D4" s="18" t="s">
        <v>3</v>
      </c>
      <c r="I4" s="18"/>
      <c r="J4" s="15"/>
      <c r="K4" s="15"/>
      <c r="L4" s="15"/>
      <c r="M4" s="15"/>
      <c r="N4" s="15"/>
    </row>
    <row r="5">
      <c r="A5" s="19"/>
      <c r="B5" s="14"/>
      <c r="C5" s="16"/>
      <c r="D5" s="12" t="s">
        <v>4</v>
      </c>
      <c r="I5" s="12"/>
      <c r="J5" s="15"/>
      <c r="K5" s="15"/>
      <c r="L5" s="15"/>
      <c r="M5" s="15"/>
      <c r="N5" s="15"/>
    </row>
    <row r="6">
      <c r="A6" s="19"/>
      <c r="B6" s="14"/>
      <c r="C6" s="16"/>
      <c r="D6" s="21" t="s">
        <v>5</v>
      </c>
      <c r="I6" s="21"/>
      <c r="J6" s="15"/>
      <c r="K6" s="15"/>
      <c r="L6" s="15"/>
      <c r="M6" s="15"/>
      <c r="N6" s="15"/>
    </row>
    <row r="7">
      <c r="A7" s="19"/>
      <c r="B7" s="14"/>
      <c r="C7" s="16"/>
      <c r="D7" s="18" t="s">
        <v>11</v>
      </c>
      <c r="I7" s="18"/>
      <c r="J7" s="15"/>
      <c r="K7" s="15"/>
      <c r="L7" s="15"/>
      <c r="M7" s="15"/>
      <c r="N7" s="15"/>
    </row>
    <row r="8">
      <c r="A8" s="19"/>
      <c r="B8" s="14"/>
      <c r="C8" s="16"/>
      <c r="D8" s="23" t="s">
        <v>8</v>
      </c>
      <c r="I8" s="23"/>
      <c r="J8" s="15"/>
      <c r="K8" s="15"/>
      <c r="L8" s="15"/>
      <c r="M8" s="36"/>
      <c r="N8" s="15"/>
    </row>
    <row r="9">
      <c r="A9" s="19"/>
      <c r="B9" s="25"/>
      <c r="C9" s="27"/>
      <c r="D9" s="29" t="s">
        <v>9</v>
      </c>
      <c r="E9" s="30"/>
      <c r="F9" s="30"/>
      <c r="G9" s="30"/>
      <c r="H9" s="31"/>
      <c r="I9" s="18"/>
      <c r="J9" s="15"/>
      <c r="K9" s="15"/>
      <c r="L9" s="15"/>
      <c r="M9" s="15"/>
      <c r="N9" s="15"/>
    </row>
    <row r="10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</row>
    <row r="11">
      <c r="A11" s="45"/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</row>
    <row r="12" ht="12.75" customHeight="1">
      <c r="A12" s="51"/>
      <c r="B12" s="51"/>
      <c r="C12" s="51"/>
      <c r="D12" s="51"/>
      <c r="E12" s="53" t="s">
        <v>25</v>
      </c>
      <c r="F12" s="26"/>
      <c r="G12" s="53" t="s">
        <v>27</v>
      </c>
      <c r="H12" s="26"/>
      <c r="I12" s="53" t="s">
        <v>28</v>
      </c>
      <c r="J12" s="26"/>
      <c r="K12" s="53" t="s">
        <v>29</v>
      </c>
      <c r="L12" s="26"/>
      <c r="M12" s="53" t="s">
        <v>31</v>
      </c>
      <c r="N12" s="26"/>
    </row>
    <row r="13" ht="12.75" customHeight="1">
      <c r="A13" s="51" t="s">
        <v>14</v>
      </c>
      <c r="B13" s="59" t="s">
        <v>34</v>
      </c>
      <c r="C13" s="60" t="s">
        <v>7</v>
      </c>
      <c r="D13" s="61" t="s">
        <v>36</v>
      </c>
      <c r="E13" s="61" t="s">
        <v>36</v>
      </c>
      <c r="F13" s="61" t="s">
        <v>37</v>
      </c>
      <c r="G13" s="61" t="s">
        <v>36</v>
      </c>
      <c r="H13" s="61" t="s">
        <v>37</v>
      </c>
      <c r="I13" s="61" t="s">
        <v>36</v>
      </c>
      <c r="J13" s="61" t="s">
        <v>37</v>
      </c>
      <c r="K13" s="61" t="s">
        <v>36</v>
      </c>
      <c r="L13" s="61" t="s">
        <v>37</v>
      </c>
      <c r="M13" s="61" t="s">
        <v>36</v>
      </c>
      <c r="N13" s="61" t="s">
        <v>37</v>
      </c>
      <c r="O13" s="62"/>
      <c r="P13" s="62"/>
    </row>
    <row r="14">
      <c r="A14" s="64" t="s">
        <v>39</v>
      </c>
      <c r="B14" s="71" t="str">
        <f>VLOOKUP(A14,'ORÇAMENTO GLOBAL'!$A$2:$M$179,2,FALSE())</f>
        <v>CANTEIRO DE OBRAS</v>
      </c>
      <c r="C14" s="76">
        <f>VLOOKUP(A14,'ORÇAMENTO GLOBAL'!$A$2:$M$179,13,FALSE())</f>
        <v>0</v>
      </c>
      <c r="D14" s="86" t="str">
        <f t="shared" ref="D14:D18" si="1">C14/$C$18</f>
        <v>#DIV/0!</v>
      </c>
      <c r="E14" s="86">
        <v>0.9</v>
      </c>
      <c r="F14" s="76">
        <f t="shared" ref="F14:F17" si="2">E14*C14</f>
        <v>0</v>
      </c>
      <c r="G14" s="86">
        <v>0.05</v>
      </c>
      <c r="H14" s="76">
        <f t="shared" ref="H14:H17" si="3">G14*C14</f>
        <v>0</v>
      </c>
      <c r="I14" s="86">
        <v>0.05</v>
      </c>
      <c r="J14" s="76">
        <f t="shared" ref="J14:J17" si="4">I14*C14</f>
        <v>0</v>
      </c>
      <c r="K14" s="86">
        <v>0.0</v>
      </c>
      <c r="L14" s="76">
        <f t="shared" ref="L14:L17" si="5">K14*C14</f>
        <v>0</v>
      </c>
      <c r="M14" s="86">
        <v>0.0</v>
      </c>
      <c r="N14" s="76">
        <f t="shared" ref="N14:N17" si="6">M14*C14</f>
        <v>0</v>
      </c>
      <c r="O14" s="99">
        <f t="shared" ref="O14:O17" si="7">SUM(E14,G14,I14,K14,M14)</f>
        <v>1</v>
      </c>
      <c r="P14" s="62"/>
    </row>
    <row r="15">
      <c r="A15" s="64" t="s">
        <v>69</v>
      </c>
      <c r="B15" s="71" t="str">
        <f>VLOOKUP(A15,'ORÇAMENTO GLOBAL'!$A$2:$M$179,2,FALSE())</f>
        <v>DEMOLIÇÕES E CONSTRUÇÕES</v>
      </c>
      <c r="C15" s="76">
        <f>VLOOKUP(A15,'ORÇAMENTO GLOBAL'!$A$2:$M$179,13,FALSE())</f>
        <v>0</v>
      </c>
      <c r="D15" s="86" t="str">
        <f t="shared" si="1"/>
        <v>#DIV/0!</v>
      </c>
      <c r="E15" s="86">
        <v>1.0</v>
      </c>
      <c r="F15" s="76">
        <f t="shared" si="2"/>
        <v>0</v>
      </c>
      <c r="G15" s="86">
        <v>0.0</v>
      </c>
      <c r="H15" s="76">
        <f t="shared" si="3"/>
        <v>0</v>
      </c>
      <c r="I15" s="86">
        <v>0.0</v>
      </c>
      <c r="J15" s="76">
        <f t="shared" si="4"/>
        <v>0</v>
      </c>
      <c r="K15" s="86">
        <v>0.0</v>
      </c>
      <c r="L15" s="76">
        <f t="shared" si="5"/>
        <v>0</v>
      </c>
      <c r="M15" s="86">
        <v>0.0</v>
      </c>
      <c r="N15" s="76">
        <f t="shared" si="6"/>
        <v>0</v>
      </c>
      <c r="O15" s="99">
        <f t="shared" si="7"/>
        <v>1</v>
      </c>
      <c r="P15" s="62"/>
    </row>
    <row r="16">
      <c r="A16" s="64" t="s">
        <v>80</v>
      </c>
      <c r="B16" s="71" t="str">
        <f>VLOOKUP(A16,'ORÇAMENTO GLOBAL'!$A$2:$M$179,2,FALSE())</f>
        <v>ACABAMENTOS E PINTURAS        </v>
      </c>
      <c r="C16" s="76">
        <f>VLOOKUP(A16,'ORÇAMENTO GLOBAL'!$A$2:$M$179,13,FALSE())</f>
        <v>0</v>
      </c>
      <c r="D16" s="86" t="str">
        <f t="shared" si="1"/>
        <v>#DIV/0!</v>
      </c>
      <c r="E16" s="86">
        <v>0.0</v>
      </c>
      <c r="F16" s="76">
        <f t="shared" si="2"/>
        <v>0</v>
      </c>
      <c r="G16" s="86">
        <v>0.0</v>
      </c>
      <c r="H16" s="76">
        <f t="shared" si="3"/>
        <v>0</v>
      </c>
      <c r="I16" s="86">
        <v>0.35</v>
      </c>
      <c r="J16" s="76">
        <f t="shared" si="4"/>
        <v>0</v>
      </c>
      <c r="K16" s="86">
        <v>0.35</v>
      </c>
      <c r="L16" s="76">
        <f t="shared" si="5"/>
        <v>0</v>
      </c>
      <c r="M16" s="86">
        <v>0.3</v>
      </c>
      <c r="N16" s="76">
        <f t="shared" si="6"/>
        <v>0</v>
      </c>
      <c r="O16" s="99">
        <f t="shared" si="7"/>
        <v>1</v>
      </c>
      <c r="P16" s="62"/>
    </row>
    <row r="17">
      <c r="A17" s="64" t="s">
        <v>90</v>
      </c>
      <c r="B17" s="71" t="str">
        <f>VLOOKUP(A17,'ORÇAMENTO GLOBAL'!$A$2:$M$179,2,FALSE())</f>
        <v>FINALIZAÇÕES</v>
      </c>
      <c r="C17" s="76">
        <f>VLOOKUP(A17,'ORÇAMENTO GLOBAL'!$A$2:$M$179,13,FALSE())</f>
        <v>0</v>
      </c>
      <c r="D17" s="86" t="str">
        <f t="shared" si="1"/>
        <v>#DIV/0!</v>
      </c>
      <c r="E17" s="86">
        <v>0.0</v>
      </c>
      <c r="F17" s="76">
        <f t="shared" si="2"/>
        <v>0</v>
      </c>
      <c r="G17" s="86">
        <v>0.0</v>
      </c>
      <c r="H17" s="76">
        <f t="shared" si="3"/>
        <v>0</v>
      </c>
      <c r="I17" s="86">
        <v>0.25</v>
      </c>
      <c r="J17" s="76">
        <f t="shared" si="4"/>
        <v>0</v>
      </c>
      <c r="K17" s="86">
        <v>0.5</v>
      </c>
      <c r="L17" s="76">
        <f t="shared" si="5"/>
        <v>0</v>
      </c>
      <c r="M17" s="86">
        <v>0.25</v>
      </c>
      <c r="N17" s="76">
        <f t="shared" si="6"/>
        <v>0</v>
      </c>
      <c r="O17" s="99">
        <f t="shared" si="7"/>
        <v>1</v>
      </c>
      <c r="P17" s="62"/>
    </row>
    <row r="18">
      <c r="A18" s="127"/>
      <c r="B18" s="130" t="s">
        <v>55</v>
      </c>
      <c r="C18" s="132">
        <f>SUM(C14:C17)</f>
        <v>0</v>
      </c>
      <c r="D18" s="86" t="str">
        <f t="shared" si="1"/>
        <v>#DIV/0!</v>
      </c>
      <c r="E18" s="134"/>
      <c r="F18" s="76"/>
      <c r="G18" s="86"/>
      <c r="H18" s="76"/>
      <c r="I18" s="86"/>
      <c r="J18" s="76"/>
      <c r="K18" s="86"/>
      <c r="L18" s="76"/>
      <c r="M18" s="86"/>
      <c r="N18" s="76"/>
      <c r="O18" s="136"/>
      <c r="P18" s="62"/>
    </row>
    <row r="19" ht="12.75" customHeight="1">
      <c r="A19" s="138"/>
      <c r="B19" s="59"/>
      <c r="C19" s="140"/>
      <c r="D19" s="142"/>
      <c r="E19" s="144"/>
      <c r="F19" s="146"/>
      <c r="G19" s="148"/>
      <c r="H19" s="151"/>
      <c r="I19" s="152"/>
      <c r="J19" s="151"/>
      <c r="K19" s="153"/>
      <c r="L19" s="151"/>
      <c r="M19" s="153"/>
      <c r="N19" s="151"/>
      <c r="O19" s="62"/>
      <c r="P19" s="62"/>
    </row>
    <row r="20" ht="12.75" customHeight="1">
      <c r="A20" s="51"/>
      <c r="B20" s="154" t="s">
        <v>100</v>
      </c>
      <c r="C20" s="155"/>
      <c r="D20" s="155"/>
      <c r="E20" s="156"/>
      <c r="F20" s="157">
        <f>SUM(F14:F19)</f>
        <v>0</v>
      </c>
      <c r="G20" s="159"/>
      <c r="H20" s="157">
        <f>SUM(H14:H19)</f>
        <v>0</v>
      </c>
      <c r="I20" s="161"/>
      <c r="J20" s="157">
        <f>SUM(J14:J19)</f>
        <v>0</v>
      </c>
      <c r="K20" s="161"/>
      <c r="L20" s="157">
        <f>SUM(L14:L19)</f>
        <v>0</v>
      </c>
      <c r="M20" s="161"/>
      <c r="N20" s="157">
        <f>SUM(N14:N19)</f>
        <v>0</v>
      </c>
      <c r="O20" s="62"/>
      <c r="P20" s="62"/>
    </row>
    <row r="21" ht="12.75" customHeight="1">
      <c r="A21" s="51"/>
      <c r="B21" s="154" t="s">
        <v>108</v>
      </c>
      <c r="C21" s="167"/>
      <c r="D21" s="167"/>
      <c r="E21" s="170" t="str">
        <f>F20/$C$18</f>
        <v>#DIV/0!</v>
      </c>
      <c r="F21" s="170"/>
      <c r="G21" s="170" t="str">
        <f>H20/$C$18</f>
        <v>#DIV/0!</v>
      </c>
      <c r="H21" s="170"/>
      <c r="I21" s="170" t="str">
        <f>J20/$C$18</f>
        <v>#DIV/0!</v>
      </c>
      <c r="J21" s="170"/>
      <c r="K21" s="170" t="str">
        <f>L20/$C$18</f>
        <v>#DIV/0!</v>
      </c>
      <c r="L21" s="170"/>
      <c r="M21" s="170" t="str">
        <f>N20/$C$18</f>
        <v>#DIV/0!</v>
      </c>
      <c r="N21" s="170"/>
      <c r="O21" s="62"/>
      <c r="P21" s="62"/>
    </row>
    <row r="22" ht="12.75" customHeight="1">
      <c r="A22" s="51"/>
      <c r="B22" s="154" t="s">
        <v>118</v>
      </c>
      <c r="C22" s="155"/>
      <c r="D22" s="155"/>
      <c r="E22" s="156"/>
      <c r="F22" s="157">
        <f>F20</f>
        <v>0</v>
      </c>
      <c r="G22" s="161"/>
      <c r="H22" s="157">
        <f>H20+F22</f>
        <v>0</v>
      </c>
      <c r="I22" s="161"/>
      <c r="J22" s="157">
        <f>J20+H22</f>
        <v>0</v>
      </c>
      <c r="K22" s="161"/>
      <c r="L22" s="157">
        <f>L20+J22</f>
        <v>0</v>
      </c>
      <c r="M22" s="161"/>
      <c r="N22" s="157">
        <f>N20+L22</f>
        <v>0</v>
      </c>
      <c r="O22" s="62"/>
      <c r="P22" s="62"/>
    </row>
    <row r="23" ht="12.75" customHeight="1">
      <c r="A23" s="51"/>
      <c r="B23" s="154" t="s">
        <v>130</v>
      </c>
      <c r="C23" s="155"/>
      <c r="D23" s="167"/>
      <c r="E23" s="170" t="str">
        <f>E21</f>
        <v>#DIV/0!</v>
      </c>
      <c r="F23" s="189"/>
      <c r="G23" s="191" t="str">
        <f>G21+E23</f>
        <v>#DIV/0!</v>
      </c>
      <c r="H23" s="192"/>
      <c r="I23" s="191" t="str">
        <f>I21+G23</f>
        <v>#DIV/0!</v>
      </c>
      <c r="J23" s="192"/>
      <c r="K23" s="191" t="str">
        <f>K21+I23</f>
        <v>#DIV/0!</v>
      </c>
      <c r="L23" s="192"/>
      <c r="M23" s="191" t="str">
        <f>M21+K23</f>
        <v>#DIV/0!</v>
      </c>
      <c r="N23" s="192"/>
      <c r="O23" s="62"/>
      <c r="P23" s="62"/>
    </row>
    <row r="24" ht="12.75" customHeight="1">
      <c r="A24" s="111"/>
      <c r="B24" s="111"/>
      <c r="C24" s="111"/>
      <c r="D24" s="111"/>
      <c r="E24" s="111"/>
      <c r="F24" s="111"/>
      <c r="G24" s="111"/>
      <c r="H24" s="111"/>
      <c r="I24" s="111"/>
      <c r="J24" s="111"/>
      <c r="K24" s="111"/>
      <c r="L24" s="111"/>
      <c r="M24" s="111"/>
      <c r="N24" s="111"/>
    </row>
    <row r="25" ht="12.75" customHeight="1">
      <c r="A25" s="111" t="s">
        <v>138</v>
      </c>
    </row>
    <row r="26" ht="12.75" customHeight="1"/>
    <row r="27" ht="12.75" customHeight="1"/>
    <row r="28" ht="12.75" customHeight="1">
      <c r="A28" s="45"/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</row>
    <row r="29" ht="12.75" customHeight="1"/>
    <row r="30" ht="12.75" customHeight="1"/>
    <row r="31" ht="18.75" customHeight="1">
      <c r="B31" s="183" t="s">
        <v>127</v>
      </c>
    </row>
    <row r="32" ht="12.75" customHeight="1"/>
  </sheetData>
  <mergeCells count="18">
    <mergeCell ref="D7:H7"/>
    <mergeCell ref="D8:H8"/>
    <mergeCell ref="A1:N1"/>
    <mergeCell ref="A2:I2"/>
    <mergeCell ref="B3:C9"/>
    <mergeCell ref="D3:H3"/>
    <mergeCell ref="D4:H4"/>
    <mergeCell ref="D5:H5"/>
    <mergeCell ref="D6:H6"/>
    <mergeCell ref="A25:N27"/>
    <mergeCell ref="A28:N28"/>
    <mergeCell ref="D9:H9"/>
    <mergeCell ref="A11:N11"/>
    <mergeCell ref="E12:F12"/>
    <mergeCell ref="G12:H12"/>
    <mergeCell ref="I12:J12"/>
    <mergeCell ref="K12:L12"/>
    <mergeCell ref="M12:N12"/>
  </mergeCells>
  <printOptions horizontalCentered="1"/>
  <pageMargins bottom="0.7875" footer="0.0" header="0.0" left="0.511805555555555" right="0.511805555555555" top="0.7875"/>
  <pageSetup paperSize="9" orientation="landscape"/>
  <drawing r:id="rId1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17.14"/>
    <col customWidth="1" min="2" max="2" width="17.57"/>
    <col customWidth="1" min="5" max="5" width="12.29"/>
    <col customWidth="1" min="12" max="26" width="8.71"/>
  </cols>
  <sheetData>
    <row r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>
      <c r="A2" s="3"/>
      <c r="B2" s="5"/>
      <c r="C2" s="5"/>
      <c r="D2" s="5"/>
      <c r="E2" s="5"/>
      <c r="F2" s="5"/>
      <c r="G2" s="5"/>
      <c r="H2" s="5"/>
      <c r="I2" s="5"/>
      <c r="J2" s="5"/>
      <c r="K2" s="5"/>
    </row>
    <row r="3">
      <c r="A3" s="3"/>
      <c r="B3" s="9"/>
      <c r="C3" s="10"/>
      <c r="D3" s="12" t="s">
        <v>2</v>
      </c>
      <c r="I3" s="5"/>
      <c r="J3" s="5"/>
      <c r="K3" s="5"/>
    </row>
    <row r="4">
      <c r="A4" s="3"/>
      <c r="B4" s="14"/>
      <c r="C4" s="16"/>
      <c r="D4" s="18" t="s">
        <v>3</v>
      </c>
      <c r="I4" s="5"/>
      <c r="J4" s="5"/>
      <c r="K4" s="5"/>
    </row>
    <row r="5">
      <c r="A5" s="3"/>
      <c r="B5" s="14"/>
      <c r="C5" s="16"/>
      <c r="D5" s="12" t="s">
        <v>4</v>
      </c>
      <c r="I5" s="5"/>
      <c r="J5" s="5"/>
      <c r="K5" s="5"/>
    </row>
    <row r="6">
      <c r="A6" s="3"/>
      <c r="B6" s="14"/>
      <c r="C6" s="16"/>
      <c r="D6" s="21" t="s">
        <v>5</v>
      </c>
      <c r="I6" s="5"/>
      <c r="J6" s="5"/>
      <c r="K6" s="5"/>
    </row>
    <row r="7">
      <c r="A7" s="3"/>
      <c r="B7" s="14"/>
      <c r="C7" s="16"/>
      <c r="D7" s="18" t="s">
        <v>6</v>
      </c>
      <c r="I7" s="5"/>
      <c r="J7" s="5"/>
      <c r="K7" s="5"/>
    </row>
    <row r="8">
      <c r="A8" s="3"/>
      <c r="B8" s="14"/>
      <c r="C8" s="16"/>
      <c r="D8" s="23" t="s">
        <v>8</v>
      </c>
      <c r="I8" s="5"/>
      <c r="J8" s="5"/>
      <c r="K8" s="5"/>
    </row>
    <row r="9">
      <c r="A9" s="3"/>
      <c r="B9" s="25"/>
      <c r="C9" s="27"/>
      <c r="D9" s="29" t="s">
        <v>9</v>
      </c>
      <c r="E9" s="30"/>
      <c r="F9" s="30"/>
      <c r="G9" s="30"/>
      <c r="H9" s="31"/>
      <c r="I9" s="5"/>
      <c r="J9" s="5"/>
      <c r="K9" s="5"/>
    </row>
    <row r="10">
      <c r="A10" s="3"/>
      <c r="B10" s="5"/>
      <c r="C10" s="5"/>
      <c r="D10" s="5"/>
      <c r="E10" s="5"/>
      <c r="F10" s="5"/>
      <c r="G10" s="5"/>
      <c r="H10" s="5"/>
      <c r="I10" s="5"/>
      <c r="J10" s="5"/>
      <c r="K10" s="5"/>
    </row>
    <row r="11">
      <c r="A11" s="33" t="s">
        <v>12</v>
      </c>
      <c r="B11" s="34"/>
      <c r="C11" s="34"/>
      <c r="D11" s="34"/>
      <c r="E11" s="34"/>
      <c r="F11" s="34"/>
      <c r="G11" s="34"/>
      <c r="H11" s="34"/>
      <c r="I11" s="34"/>
      <c r="J11" s="34"/>
      <c r="K11" s="35"/>
    </row>
    <row r="12">
      <c r="A12" s="37" t="s">
        <v>13</v>
      </c>
      <c r="B12" s="38"/>
      <c r="C12" s="38"/>
      <c r="D12" s="38"/>
      <c r="E12" s="38"/>
      <c r="F12" s="38"/>
      <c r="G12" s="38"/>
      <c r="H12" s="38"/>
      <c r="I12" s="38"/>
      <c r="J12" s="38"/>
      <c r="K12" s="26"/>
    </row>
    <row r="13">
      <c r="A13" s="39" t="s">
        <v>14</v>
      </c>
      <c r="B13" s="40" t="s">
        <v>15</v>
      </c>
      <c r="C13" s="41"/>
      <c r="D13" s="42"/>
      <c r="E13" s="39" t="s">
        <v>16</v>
      </c>
      <c r="F13" s="39" t="s">
        <v>17</v>
      </c>
      <c r="G13" s="39" t="s">
        <v>18</v>
      </c>
      <c r="H13" s="44" t="s">
        <v>19</v>
      </c>
      <c r="I13" s="37" t="s">
        <v>20</v>
      </c>
      <c r="J13" s="38"/>
      <c r="K13" s="26"/>
    </row>
    <row r="14" ht="28.5" customHeight="1">
      <c r="A14" s="48"/>
      <c r="B14" s="49"/>
      <c r="C14" s="34"/>
      <c r="D14" s="35"/>
      <c r="E14" s="48"/>
      <c r="F14" s="48"/>
      <c r="G14" s="48"/>
      <c r="H14" s="48"/>
      <c r="I14" s="50" t="s">
        <v>22</v>
      </c>
      <c r="J14" s="50" t="s">
        <v>23</v>
      </c>
      <c r="K14" s="50" t="s">
        <v>24</v>
      </c>
    </row>
    <row r="15">
      <c r="A15" s="52">
        <v>1.0</v>
      </c>
      <c r="B15" s="54" t="s">
        <v>26</v>
      </c>
      <c r="C15" s="38"/>
      <c r="D15" s="26"/>
      <c r="E15" s="55"/>
      <c r="F15" s="56">
        <v>0.03</v>
      </c>
      <c r="G15" s="55"/>
      <c r="H15" s="52" t="s">
        <v>30</v>
      </c>
      <c r="I15" s="56">
        <v>0.03</v>
      </c>
      <c r="J15" s="56">
        <v>0.04</v>
      </c>
      <c r="K15" s="56">
        <v>0.055</v>
      </c>
    </row>
    <row r="16">
      <c r="A16" s="52">
        <v>2.0</v>
      </c>
      <c r="B16" s="54" t="s">
        <v>32</v>
      </c>
      <c r="C16" s="38"/>
      <c r="D16" s="26"/>
      <c r="E16" s="55"/>
      <c r="F16" s="56">
        <v>0.008</v>
      </c>
      <c r="G16" s="55"/>
      <c r="H16" s="52" t="s">
        <v>30</v>
      </c>
      <c r="I16" s="56">
        <v>0.008</v>
      </c>
      <c r="J16" s="56">
        <v>0.008</v>
      </c>
      <c r="K16" s="56">
        <v>0.01</v>
      </c>
    </row>
    <row r="17">
      <c r="A17" s="52">
        <v>3.0</v>
      </c>
      <c r="B17" s="54" t="s">
        <v>35</v>
      </c>
      <c r="C17" s="38"/>
      <c r="D17" s="26"/>
      <c r="E17" s="55"/>
      <c r="F17" s="56">
        <v>0.0097</v>
      </c>
      <c r="G17" s="55"/>
      <c r="H17" s="52" t="s">
        <v>30</v>
      </c>
      <c r="I17" s="56">
        <v>0.0097</v>
      </c>
      <c r="J17" s="56">
        <v>0.0127</v>
      </c>
      <c r="K17" s="56">
        <v>0.0127</v>
      </c>
    </row>
    <row r="18">
      <c r="A18" s="52">
        <v>4.0</v>
      </c>
      <c r="B18" s="54" t="s">
        <v>38</v>
      </c>
      <c r="C18" s="38"/>
      <c r="D18" s="26"/>
      <c r="E18" s="55"/>
      <c r="F18" s="56">
        <v>0.0059</v>
      </c>
      <c r="G18" s="55"/>
      <c r="H18" s="52" t="s">
        <v>30</v>
      </c>
      <c r="I18" s="56">
        <v>0.0059</v>
      </c>
      <c r="J18" s="56">
        <v>0.0123</v>
      </c>
      <c r="K18" s="56">
        <v>0.0139</v>
      </c>
    </row>
    <row r="19">
      <c r="A19" s="52">
        <v>5.0</v>
      </c>
      <c r="B19" s="54" t="s">
        <v>40</v>
      </c>
      <c r="C19" s="38"/>
      <c r="D19" s="26"/>
      <c r="E19" s="55"/>
      <c r="F19" s="56">
        <v>0.0625</v>
      </c>
      <c r="G19" s="55"/>
      <c r="H19" s="52" t="s">
        <v>30</v>
      </c>
      <c r="I19" s="56">
        <v>0.0616</v>
      </c>
      <c r="J19" s="56">
        <v>0.074</v>
      </c>
      <c r="K19" s="56">
        <v>0.0896</v>
      </c>
    </row>
    <row r="20">
      <c r="A20" s="52">
        <v>6.0</v>
      </c>
      <c r="B20" s="54" t="s">
        <v>42</v>
      </c>
      <c r="C20" s="38"/>
      <c r="D20" s="26"/>
      <c r="E20" s="55"/>
      <c r="F20" s="56">
        <f>SUM(F21:F24)</f>
        <v>0.0665</v>
      </c>
      <c r="G20" s="73" t="s">
        <v>48</v>
      </c>
      <c r="H20" s="41"/>
      <c r="I20" s="41"/>
      <c r="J20" s="41"/>
      <c r="K20" s="42"/>
    </row>
    <row r="21">
      <c r="A21" s="74">
        <v>43836.0</v>
      </c>
      <c r="B21" s="54" t="s">
        <v>52</v>
      </c>
      <c r="C21" s="38"/>
      <c r="D21" s="38"/>
      <c r="E21" s="26"/>
      <c r="F21" s="56">
        <v>0.0065</v>
      </c>
      <c r="G21" s="78"/>
      <c r="K21" s="79"/>
    </row>
    <row r="22">
      <c r="A22" s="74">
        <v>43867.0</v>
      </c>
      <c r="B22" s="54" t="s">
        <v>57</v>
      </c>
      <c r="C22" s="38"/>
      <c r="D22" s="38"/>
      <c r="E22" s="26"/>
      <c r="F22" s="56">
        <v>0.03</v>
      </c>
      <c r="G22" s="78"/>
      <c r="K22" s="79"/>
    </row>
    <row r="23">
      <c r="A23" s="74">
        <v>43896.0</v>
      </c>
      <c r="B23" s="54" t="s">
        <v>58</v>
      </c>
      <c r="C23" s="38"/>
      <c r="D23" s="38"/>
      <c r="E23" s="26"/>
      <c r="F23" s="56">
        <v>0.03</v>
      </c>
      <c r="G23" s="78"/>
      <c r="K23" s="79"/>
    </row>
    <row r="24">
      <c r="A24" s="74">
        <v>43927.0</v>
      </c>
      <c r="B24" s="54" t="s">
        <v>59</v>
      </c>
      <c r="C24" s="38"/>
      <c r="D24" s="38"/>
      <c r="E24" s="26"/>
      <c r="F24" s="56">
        <v>0.0</v>
      </c>
      <c r="G24" s="78"/>
      <c r="K24" s="79"/>
    </row>
    <row r="25">
      <c r="A25" s="88"/>
      <c r="B25" s="38"/>
      <c r="C25" s="38"/>
      <c r="D25" s="38"/>
      <c r="E25" s="38"/>
      <c r="F25" s="26"/>
      <c r="G25" s="78"/>
      <c r="K25" s="79"/>
    </row>
    <row r="26">
      <c r="A26" s="37" t="s">
        <v>61</v>
      </c>
      <c r="B26" s="38"/>
      <c r="C26" s="38"/>
      <c r="D26" s="26"/>
      <c r="E26" s="55"/>
      <c r="F26" s="52"/>
      <c r="G26" s="49"/>
      <c r="H26" s="34"/>
      <c r="I26" s="34"/>
      <c r="J26" s="34"/>
      <c r="K26" s="35"/>
    </row>
    <row r="27">
      <c r="A27" s="37" t="s">
        <v>62</v>
      </c>
      <c r="B27" s="38"/>
      <c r="C27" s="38"/>
      <c r="D27" s="26"/>
      <c r="E27" s="55"/>
      <c r="F27" s="52"/>
      <c r="G27" s="54" t="s">
        <v>63</v>
      </c>
      <c r="H27" s="38"/>
      <c r="I27" s="38"/>
      <c r="J27" s="38"/>
      <c r="K27" s="26"/>
    </row>
    <row r="28">
      <c r="A28" s="37" t="s">
        <v>64</v>
      </c>
      <c r="B28" s="38"/>
      <c r="C28" s="38"/>
      <c r="D28" s="38"/>
      <c r="E28" s="26"/>
      <c r="F28" s="56">
        <f>ROUND((((1+(F15+F16+F17))*(1+F18)*(1+F19))/(1-F20))-1,4)</f>
        <v>0.1995</v>
      </c>
      <c r="G28" s="54" t="s">
        <v>68</v>
      </c>
      <c r="H28" s="38"/>
      <c r="I28" s="38"/>
      <c r="J28" s="38"/>
      <c r="K28" s="26"/>
    </row>
    <row r="29">
      <c r="A29" s="88"/>
      <c r="B29" s="38"/>
      <c r="C29" s="38"/>
      <c r="D29" s="38"/>
      <c r="E29" s="38"/>
      <c r="F29" s="26"/>
      <c r="G29" s="54" t="s">
        <v>70</v>
      </c>
      <c r="H29" s="38"/>
      <c r="I29" s="38"/>
      <c r="J29" s="38"/>
      <c r="K29" s="26"/>
    </row>
    <row r="30">
      <c r="A30" s="102"/>
      <c r="B30" s="38"/>
      <c r="C30" s="38"/>
      <c r="D30" s="38"/>
      <c r="E30" s="38"/>
      <c r="F30" s="26"/>
      <c r="G30" s="54" t="s">
        <v>71</v>
      </c>
      <c r="H30" s="38"/>
      <c r="I30" s="38"/>
      <c r="J30" s="38"/>
      <c r="K30" s="26"/>
    </row>
    <row r="31">
      <c r="A31" s="104" t="s">
        <v>72</v>
      </c>
      <c r="B31" s="38"/>
      <c r="C31" s="38"/>
      <c r="D31" s="26"/>
      <c r="E31" s="55"/>
      <c r="F31" s="55"/>
      <c r="G31" s="54" t="s">
        <v>73</v>
      </c>
      <c r="H31" s="38"/>
      <c r="I31" s="38"/>
      <c r="J31" s="38"/>
      <c r="K31" s="26"/>
    </row>
    <row r="32">
      <c r="A32" s="106" t="s">
        <v>74</v>
      </c>
      <c r="B32" s="56">
        <v>0.2034</v>
      </c>
      <c r="C32" s="56">
        <v>0.2212</v>
      </c>
      <c r="D32" s="56">
        <v>0.25</v>
      </c>
      <c r="E32" s="55"/>
      <c r="F32" s="55"/>
      <c r="G32" s="54" t="s">
        <v>75</v>
      </c>
      <c r="H32" s="38"/>
      <c r="I32" s="38"/>
      <c r="J32" s="38"/>
      <c r="K32" s="26"/>
    </row>
    <row r="33">
      <c r="A33" s="106" t="s">
        <v>76</v>
      </c>
      <c r="B33" s="56">
        <v>0.2601</v>
      </c>
      <c r="C33" s="56">
        <v>0.2787</v>
      </c>
      <c r="D33" s="56">
        <v>0.3089</v>
      </c>
      <c r="E33" s="108"/>
      <c r="F33" s="108"/>
      <c r="G33" s="54" t="s">
        <v>77</v>
      </c>
      <c r="H33" s="38"/>
      <c r="I33" s="38"/>
      <c r="J33" s="38"/>
      <c r="K33" s="26"/>
    </row>
    <row r="34">
      <c r="A34" s="108"/>
      <c r="B34" s="108"/>
      <c r="C34" s="108"/>
      <c r="D34" s="108"/>
      <c r="E34" s="108"/>
      <c r="F34" s="108"/>
      <c r="G34" s="54" t="s">
        <v>78</v>
      </c>
      <c r="H34" s="38"/>
      <c r="I34" s="38"/>
      <c r="J34" s="38"/>
      <c r="K34" s="26"/>
    </row>
    <row r="35" ht="15.75" customHeight="1">
      <c r="A35" s="111"/>
      <c r="B35" s="111"/>
      <c r="C35" s="111"/>
      <c r="D35" s="111"/>
      <c r="E35" s="111"/>
      <c r="F35" s="111"/>
      <c r="G35" s="111"/>
      <c r="H35" s="111"/>
      <c r="I35" s="111"/>
      <c r="J35" s="111"/>
      <c r="K35" s="111"/>
    </row>
    <row r="36" ht="15.75" customHeight="1">
      <c r="A36" s="112" t="s">
        <v>83</v>
      </c>
      <c r="B36" s="38"/>
      <c r="C36" s="38"/>
      <c r="D36" s="38"/>
      <c r="E36" s="38"/>
      <c r="F36" s="38"/>
      <c r="G36" s="38"/>
      <c r="H36" s="38"/>
      <c r="I36" s="38"/>
      <c r="J36" s="38"/>
      <c r="K36" s="26"/>
    </row>
    <row r="37">
      <c r="A37" s="37" t="s">
        <v>13</v>
      </c>
      <c r="B37" s="38"/>
      <c r="C37" s="38"/>
      <c r="D37" s="38"/>
      <c r="E37" s="38"/>
      <c r="F37" s="38"/>
      <c r="G37" s="38"/>
      <c r="H37" s="38"/>
      <c r="I37" s="38"/>
      <c r="J37" s="38"/>
      <c r="K37" s="26"/>
    </row>
    <row r="38">
      <c r="A38" s="39" t="s">
        <v>14</v>
      </c>
      <c r="B38" s="40" t="s">
        <v>15</v>
      </c>
      <c r="C38" s="41"/>
      <c r="D38" s="42"/>
      <c r="E38" s="39" t="s">
        <v>16</v>
      </c>
      <c r="F38" s="39" t="s">
        <v>17</v>
      </c>
      <c r="G38" s="39" t="s">
        <v>18</v>
      </c>
      <c r="H38" s="44" t="s">
        <v>19</v>
      </c>
      <c r="I38" s="37" t="s">
        <v>20</v>
      </c>
      <c r="J38" s="38"/>
      <c r="K38" s="26"/>
    </row>
    <row r="39" ht="28.5" customHeight="1">
      <c r="A39" s="48"/>
      <c r="B39" s="49"/>
      <c r="C39" s="34"/>
      <c r="D39" s="35"/>
      <c r="E39" s="48"/>
      <c r="F39" s="48"/>
      <c r="G39" s="48"/>
      <c r="H39" s="48"/>
      <c r="I39" s="118" t="s">
        <v>91</v>
      </c>
      <c r="J39" s="52" t="s">
        <v>92</v>
      </c>
      <c r="K39" s="52" t="s">
        <v>93</v>
      </c>
    </row>
    <row r="40">
      <c r="A40" s="52">
        <v>1.0</v>
      </c>
      <c r="B40" s="54" t="s">
        <v>26</v>
      </c>
      <c r="C40" s="38"/>
      <c r="D40" s="26"/>
      <c r="E40" s="55"/>
      <c r="F40" s="122">
        <v>0.015</v>
      </c>
      <c r="G40" s="55"/>
      <c r="H40" s="52" t="str">
        <f t="shared" ref="H40:H44" si="1">IF(AND(F40&gt;=I40,F40&lt;=K40),"OK","DIFERE")</f>
        <v>OK</v>
      </c>
      <c r="I40" s="56">
        <v>0.015</v>
      </c>
      <c r="J40" s="56">
        <v>0.0345</v>
      </c>
      <c r="K40" s="56">
        <v>0.0449</v>
      </c>
    </row>
    <row r="41">
      <c r="A41" s="52">
        <v>2.0</v>
      </c>
      <c r="B41" s="54" t="s">
        <v>32</v>
      </c>
      <c r="C41" s="38"/>
      <c r="D41" s="26"/>
      <c r="E41" s="55"/>
      <c r="F41" s="56">
        <v>0.003</v>
      </c>
      <c r="G41" s="55"/>
      <c r="H41" s="52" t="str">
        <f t="shared" si="1"/>
        <v>OK</v>
      </c>
      <c r="I41" s="56">
        <v>0.003</v>
      </c>
      <c r="J41" s="56">
        <v>0.0048</v>
      </c>
      <c r="K41" s="56">
        <v>0.0082</v>
      </c>
    </row>
    <row r="42">
      <c r="A42" s="52">
        <v>3.0</v>
      </c>
      <c r="B42" s="54" t="s">
        <v>35</v>
      </c>
      <c r="C42" s="38"/>
      <c r="D42" s="26"/>
      <c r="E42" s="55"/>
      <c r="F42" s="56">
        <v>0.0056</v>
      </c>
      <c r="G42" s="55"/>
      <c r="H42" s="52" t="str">
        <f t="shared" si="1"/>
        <v>OK</v>
      </c>
      <c r="I42" s="56">
        <v>0.0056</v>
      </c>
      <c r="J42" s="56">
        <v>0.0085</v>
      </c>
      <c r="K42" s="56">
        <v>0.0089</v>
      </c>
    </row>
    <row r="43">
      <c r="A43" s="52">
        <v>4.0</v>
      </c>
      <c r="B43" s="54" t="s">
        <v>38</v>
      </c>
      <c r="C43" s="38"/>
      <c r="D43" s="26"/>
      <c r="E43" s="55"/>
      <c r="F43" s="56">
        <v>0.0085</v>
      </c>
      <c r="G43" s="55"/>
      <c r="H43" s="52" t="str">
        <f t="shared" si="1"/>
        <v>OK</v>
      </c>
      <c r="I43" s="56">
        <v>0.0085</v>
      </c>
      <c r="J43" s="56">
        <v>0.0085</v>
      </c>
      <c r="K43" s="56">
        <v>0.0111</v>
      </c>
    </row>
    <row r="44">
      <c r="A44" s="52">
        <v>5.0</v>
      </c>
      <c r="B44" s="54" t="s">
        <v>40</v>
      </c>
      <c r="C44" s="38"/>
      <c r="D44" s="26"/>
      <c r="E44" s="55"/>
      <c r="F44" s="122">
        <v>0.0352</v>
      </c>
      <c r="G44" s="55"/>
      <c r="H44" s="52" t="str">
        <f t="shared" si="1"/>
        <v>OK</v>
      </c>
      <c r="I44" s="56">
        <v>0.035</v>
      </c>
      <c r="J44" s="56">
        <v>0.0511</v>
      </c>
      <c r="K44" s="56">
        <v>0.0622</v>
      </c>
    </row>
    <row r="45">
      <c r="A45" s="52">
        <v>6.0</v>
      </c>
      <c r="B45" s="54" t="s">
        <v>42</v>
      </c>
      <c r="C45" s="38"/>
      <c r="D45" s="26"/>
      <c r="E45" s="55"/>
      <c r="F45" s="56">
        <f>SUM(F46:F49)</f>
        <v>0.0365</v>
      </c>
      <c r="G45" s="73" t="s">
        <v>48</v>
      </c>
      <c r="H45" s="41"/>
      <c r="I45" s="41"/>
      <c r="J45" s="41"/>
      <c r="K45" s="42"/>
    </row>
    <row r="46">
      <c r="A46" s="74">
        <v>43836.0</v>
      </c>
      <c r="B46" s="54" t="s">
        <v>52</v>
      </c>
      <c r="C46" s="38"/>
      <c r="D46" s="38"/>
      <c r="E46" s="26"/>
      <c r="F46" s="56">
        <v>0.0065</v>
      </c>
      <c r="G46" s="78"/>
      <c r="K46" s="79"/>
    </row>
    <row r="47">
      <c r="A47" s="74">
        <v>43867.0</v>
      </c>
      <c r="B47" s="54" t="s">
        <v>57</v>
      </c>
      <c r="C47" s="38"/>
      <c r="D47" s="38"/>
      <c r="E47" s="26"/>
      <c r="F47" s="56">
        <v>0.03</v>
      </c>
      <c r="G47" s="78"/>
      <c r="K47" s="79"/>
    </row>
    <row r="48">
      <c r="A48" s="74">
        <v>43896.0</v>
      </c>
      <c r="B48" s="54" t="s">
        <v>58</v>
      </c>
      <c r="C48" s="38"/>
      <c r="D48" s="38"/>
      <c r="E48" s="26"/>
      <c r="F48" s="122">
        <v>0.0</v>
      </c>
      <c r="G48" s="78"/>
      <c r="K48" s="79"/>
    </row>
    <row r="49">
      <c r="A49" s="74">
        <v>43927.0</v>
      </c>
      <c r="B49" s="54" t="s">
        <v>59</v>
      </c>
      <c r="C49" s="38"/>
      <c r="D49" s="38"/>
      <c r="E49" s="26"/>
      <c r="F49" s="56">
        <v>0.0</v>
      </c>
      <c r="G49" s="78"/>
      <c r="K49" s="79"/>
    </row>
    <row r="50">
      <c r="A50" s="150"/>
      <c r="B50" s="34"/>
      <c r="C50" s="34"/>
      <c r="D50" s="34"/>
      <c r="E50" s="34"/>
      <c r="F50" s="35"/>
      <c r="G50" s="78"/>
      <c r="K50" s="79"/>
    </row>
    <row r="51">
      <c r="A51" s="37" t="s">
        <v>61</v>
      </c>
      <c r="B51" s="38"/>
      <c r="C51" s="38"/>
      <c r="D51" s="26"/>
      <c r="E51" s="55"/>
      <c r="F51" s="52"/>
      <c r="G51" s="49"/>
      <c r="H51" s="34"/>
      <c r="I51" s="34"/>
      <c r="J51" s="34"/>
      <c r="K51" s="35"/>
    </row>
    <row r="52">
      <c r="A52" s="37" t="s">
        <v>62</v>
      </c>
      <c r="B52" s="38"/>
      <c r="C52" s="38"/>
      <c r="D52" s="26"/>
      <c r="E52" s="55"/>
      <c r="F52" s="52"/>
      <c r="G52" s="54" t="s">
        <v>63</v>
      </c>
      <c r="H52" s="38"/>
      <c r="I52" s="38"/>
      <c r="J52" s="38"/>
      <c r="K52" s="26"/>
    </row>
    <row r="53">
      <c r="A53" s="37" t="s">
        <v>64</v>
      </c>
      <c r="B53" s="38"/>
      <c r="C53" s="38"/>
      <c r="D53" s="38"/>
      <c r="E53" s="26"/>
      <c r="F53" s="56">
        <f>(((1+(F40+F41+F42))*(1+F43)*(1+F44))/(1-F45))-1</f>
        <v>0.1091204786</v>
      </c>
      <c r="G53" s="54" t="s">
        <v>68</v>
      </c>
      <c r="H53" s="38"/>
      <c r="I53" s="38"/>
      <c r="J53" s="38"/>
      <c r="K53" s="26"/>
    </row>
    <row r="54">
      <c r="A54" s="150"/>
      <c r="B54" s="34"/>
      <c r="C54" s="34"/>
      <c r="D54" s="34"/>
      <c r="E54" s="34"/>
      <c r="F54" s="35"/>
      <c r="G54" s="54" t="s">
        <v>70</v>
      </c>
      <c r="H54" s="38"/>
      <c r="I54" s="38"/>
      <c r="J54" s="38"/>
      <c r="K54" s="26"/>
    </row>
    <row r="55">
      <c r="A55" s="102"/>
      <c r="B55" s="38"/>
      <c r="C55" s="38"/>
      <c r="D55" s="38"/>
      <c r="E55" s="38"/>
      <c r="F55" s="26"/>
      <c r="G55" s="54" t="s">
        <v>71</v>
      </c>
      <c r="H55" s="38"/>
      <c r="I55" s="38"/>
      <c r="J55" s="38"/>
      <c r="K55" s="26"/>
    </row>
    <row r="56">
      <c r="A56" s="104" t="s">
        <v>72</v>
      </c>
      <c r="B56" s="38"/>
      <c r="C56" s="38"/>
      <c r="D56" s="26"/>
      <c r="E56" s="162"/>
      <c r="F56" s="164"/>
      <c r="G56" s="54" t="s">
        <v>73</v>
      </c>
      <c r="H56" s="38"/>
      <c r="I56" s="38"/>
      <c r="J56" s="38"/>
      <c r="K56" s="26"/>
    </row>
    <row r="57">
      <c r="A57" s="106" t="s">
        <v>74</v>
      </c>
      <c r="B57" s="56">
        <v>0.111</v>
      </c>
      <c r="C57" s="56">
        <v>0.1402</v>
      </c>
      <c r="D57" s="56">
        <v>0.168</v>
      </c>
      <c r="E57" s="162"/>
      <c r="F57" s="164"/>
      <c r="G57" s="54" t="s">
        <v>75</v>
      </c>
      <c r="H57" s="38"/>
      <c r="I57" s="38"/>
      <c r="J57" s="38"/>
      <c r="K57" s="26"/>
    </row>
    <row r="58">
      <c r="A58" s="106" t="s">
        <v>76</v>
      </c>
      <c r="B58" s="56">
        <v>0.1634</v>
      </c>
      <c r="C58" s="56">
        <v>0.1939</v>
      </c>
      <c r="D58" s="56">
        <v>0.223</v>
      </c>
      <c r="E58" s="168"/>
      <c r="F58" s="169"/>
      <c r="G58" s="54" t="s">
        <v>77</v>
      </c>
      <c r="H58" s="38"/>
      <c r="I58" s="38"/>
      <c r="J58" s="38"/>
      <c r="K58" s="26"/>
    </row>
    <row r="59">
      <c r="A59" s="172"/>
      <c r="B59" s="174"/>
      <c r="C59" s="174"/>
      <c r="D59" s="174"/>
      <c r="E59" s="174"/>
      <c r="F59" s="176"/>
      <c r="G59" s="54" t="s">
        <v>78</v>
      </c>
      <c r="H59" s="38"/>
      <c r="I59" s="38"/>
      <c r="J59" s="38"/>
      <c r="K59" s="26"/>
    </row>
    <row r="60">
      <c r="A60" s="178"/>
      <c r="B60" s="38"/>
      <c r="C60" s="38"/>
      <c r="D60" s="38"/>
      <c r="E60" s="38"/>
      <c r="F60" s="38"/>
      <c r="G60" s="38"/>
      <c r="H60" s="38"/>
      <c r="I60" s="38"/>
      <c r="J60" s="38"/>
      <c r="K60" s="26"/>
    </row>
    <row r="61" ht="15.75" customHeight="1">
      <c r="A61" s="112"/>
      <c r="B61" s="38"/>
      <c r="C61" s="38"/>
      <c r="D61" s="38"/>
      <c r="E61" s="38"/>
      <c r="F61" s="38"/>
      <c r="G61" s="38"/>
      <c r="H61" s="38"/>
      <c r="I61" s="38"/>
      <c r="J61" s="38"/>
      <c r="K61" s="26"/>
    </row>
    <row r="62" ht="15.75" customHeight="1"/>
    <row r="63" ht="15.75" customHeight="1">
      <c r="B63" s="183" t="s">
        <v>127</v>
      </c>
    </row>
    <row r="64" ht="15.75" customHeight="1">
      <c r="B64" s="183"/>
    </row>
    <row r="65" ht="15.75" customHeight="1">
      <c r="B65" s="183"/>
    </row>
  </sheetData>
  <mergeCells count="81">
    <mergeCell ref="F38:F39"/>
    <mergeCell ref="G38:G39"/>
    <mergeCell ref="G31:K31"/>
    <mergeCell ref="G32:K32"/>
    <mergeCell ref="G33:K33"/>
    <mergeCell ref="G34:K34"/>
    <mergeCell ref="A36:K36"/>
    <mergeCell ref="A37:K37"/>
    <mergeCell ref="A38:A39"/>
    <mergeCell ref="B38:D39"/>
    <mergeCell ref="E38:E39"/>
    <mergeCell ref="B40:D40"/>
    <mergeCell ref="B41:D41"/>
    <mergeCell ref="B42:D42"/>
    <mergeCell ref="B43:D43"/>
    <mergeCell ref="B44:D44"/>
    <mergeCell ref="A52:D52"/>
    <mergeCell ref="A53:E53"/>
    <mergeCell ref="A54:F54"/>
    <mergeCell ref="A55:F55"/>
    <mergeCell ref="A56:D56"/>
    <mergeCell ref="B45:D45"/>
    <mergeCell ref="B46:E46"/>
    <mergeCell ref="B47:E47"/>
    <mergeCell ref="B48:E48"/>
    <mergeCell ref="B49:E49"/>
    <mergeCell ref="A50:F50"/>
    <mergeCell ref="A51:D51"/>
    <mergeCell ref="G56:K56"/>
    <mergeCell ref="G57:K57"/>
    <mergeCell ref="G58:K58"/>
    <mergeCell ref="G59:K59"/>
    <mergeCell ref="A60:K60"/>
    <mergeCell ref="A61:K61"/>
    <mergeCell ref="H38:H39"/>
    <mergeCell ref="I38:K38"/>
    <mergeCell ref="G45:K51"/>
    <mergeCell ref="G52:K52"/>
    <mergeCell ref="G53:K53"/>
    <mergeCell ref="G54:K54"/>
    <mergeCell ref="G55:K55"/>
    <mergeCell ref="D8:H8"/>
    <mergeCell ref="D9:H9"/>
    <mergeCell ref="A1:K1"/>
    <mergeCell ref="B3:C9"/>
    <mergeCell ref="D3:H3"/>
    <mergeCell ref="D4:H4"/>
    <mergeCell ref="D5:H5"/>
    <mergeCell ref="D6:H6"/>
    <mergeCell ref="D7:H7"/>
    <mergeCell ref="A11:K11"/>
    <mergeCell ref="A12:K12"/>
    <mergeCell ref="A13:A14"/>
    <mergeCell ref="B13:D14"/>
    <mergeCell ref="E13:E14"/>
    <mergeCell ref="F13:F14"/>
    <mergeCell ref="G13:G14"/>
    <mergeCell ref="B15:D15"/>
    <mergeCell ref="B16:D16"/>
    <mergeCell ref="B17:D17"/>
    <mergeCell ref="B18:D18"/>
    <mergeCell ref="B19:D19"/>
    <mergeCell ref="B20:D20"/>
    <mergeCell ref="B21:E21"/>
    <mergeCell ref="A29:F29"/>
    <mergeCell ref="A30:F30"/>
    <mergeCell ref="A31:D31"/>
    <mergeCell ref="B22:E22"/>
    <mergeCell ref="B23:E23"/>
    <mergeCell ref="B24:E24"/>
    <mergeCell ref="A25:F25"/>
    <mergeCell ref="A26:D26"/>
    <mergeCell ref="A27:D27"/>
    <mergeCell ref="A28:E28"/>
    <mergeCell ref="H13:H14"/>
    <mergeCell ref="I13:K13"/>
    <mergeCell ref="G20:K26"/>
    <mergeCell ref="G27:K27"/>
    <mergeCell ref="G28:K28"/>
    <mergeCell ref="G29:K29"/>
    <mergeCell ref="G30:K30"/>
  </mergeCells>
  <printOptions horizontalCentered="1"/>
  <pageMargins bottom="0.25" footer="0.0" header="0.0" left="1.1811023622047243" right="0.75" top="0.25"/>
  <pageSetup fitToHeight="0"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