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RÇAMENTO" sheetId="1" r:id="rId4"/>
    <sheet state="visible" name="COMPOSIÇÕES" sheetId="2" r:id="rId5"/>
    <sheet state="visible" name="COTAÇÕES" sheetId="3" r:id="rId6"/>
    <sheet state="visible" name="CRONOGRAMA" sheetId="4" r:id="rId7"/>
    <sheet state="visible" name="BDI" sheetId="5" r:id="rId8"/>
  </sheets>
  <definedNames/>
  <calcPr/>
  <extLst>
    <ext uri="GoogleSheetsCustomDataVersion2">
      <go:sheetsCustomData xmlns:go="http://customooxmlschemas.google.com/" r:id="rId9" roundtripDataChecksum="iF2qN8tDf6+nnURzKTWYrPoqqaMNqLc/rjaOsIjKRB0="/>
    </ext>
  </extLst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478">
      <text>
        <t xml:space="preserve">======
ID#AAACF7MDP5M
Ricardo Carvalho da Silva    (2026-08-26 14:39:58)
subterranea até o primeiro poste e depois sobe no poste e vai até a central de pós</t>
      </text>
    </comment>
    <comment authorId="0" ref="B350">
      <text>
        <t xml:space="preserve">======
ID#AAACFlilJS8
Christopher Ramos Sfeir    (2026-08-14 16:45:31)
Cabeamento para ligação dos sistemas do quadro e para conexão às chaves-bóia dos reservatórios</t>
      </text>
    </comment>
    <comment authorId="0" ref="F33">
      <text>
        <t xml:space="preserve">======
ID#AAACF3uUz0k
Christopher Ramos Sfeir    (2026-08-24 16:31:43)
Perímetro = 215 m</t>
      </text>
    </comment>
    <comment authorId="0" ref="F666">
      <text>
        <t xml:space="preserve">======
ID#AAACGgNr-MI
Secretaria de Obras    (2026-09-03 19:20:51)
45,06 + 10%</t>
      </text>
    </comment>
    <comment authorId="0" ref="B342">
      <text>
        <t xml:space="preserve">======
ID#AAACFlUCgXY
Christopher Ramos Sfeir    (2026-08-14 12:30:36)
Para o acionamento do motor da bomba</t>
      </text>
    </comment>
    <comment authorId="0" ref="B341">
      <text>
        <t xml:space="preserve">======
ID#AAACFlUCgXU
Christopher Ramos Sfeir    (2026-08-14 12:28:59)
Trabalha em conjunto com o KS, garantindo que a bomba só ligue quando houver água na cisterna</t>
      </text>
    </comment>
    <comment authorId="0" ref="B340">
      <text>
        <t xml:space="preserve">======
ID#AAACFlUCgXQ
Christopher Ramos Sfeir    (2026-08-14 12:28:09)
Automatiza a entrada da rede Sanepar quando a cisterna estiver em nível "extra baixo"</t>
      </text>
    </comment>
    <comment authorId="0" ref="B44">
      <text>
        <t xml:space="preserve">======
ID#AAAB9yEYkPw
Engenharia Obras - UENP    (2026-06-18 13:23:57)
ADAPTAR PARA SEM ENGENHEIRO E SEM CONCRETO?</t>
      </text>
    </comment>
    <comment authorId="0" ref="F559">
      <text>
        <t xml:space="preserve">======
ID#AAACGgNr-Mc
Malu Ohira    (2026-09-03 19:50:14)
=50+8,5+3,5+22,2+33,12+20+2,75+27+8</t>
      </text>
    </comment>
    <comment authorId="0" ref="F557">
      <text>
        <t xml:space="preserve">======
ID#AAACGgNr-MY
Malu Ohira    (2026-09-03 19:49:58)
=52+21</t>
      </text>
    </comment>
    <comment authorId="0" ref="F556">
      <text>
        <t xml:space="preserve">======
ID#AAACGgNr-MU
Malu Ohira    (2026-09-03 19:49:49)
=52+21</t>
      </text>
    </comment>
    <comment authorId="0" ref="F555">
      <text>
        <t xml:space="preserve">======
ID#AAACGgNr-MQ
Malu Ohira    (2026-09-03 19:49:35)
=5,8*7+9+0,5+3,5+6+8,3+6+10,6+7+7,2+11,5+12+4,5+10,9+6+11,6+7+1,3+7,8+5+2,5+8+11+8,5+0,5+7,2+11,5+12+4,5+4,5+1,3+11,5+2,5+11,5+2,5+6</t>
      </text>
    </comment>
    <comment authorId="0" ref="F554">
      <text>
        <t xml:space="preserve">======
ID#AAACGgNr-MM
Malu Ohira    (2026-09-03 19:48:58)
=34+46</t>
      </text>
    </comment>
    <comment authorId="0" ref="B67">
      <text>
        <t xml:space="preserve">======
ID#AAAB9yEYkP4
Engenharia Obras - UENP    (2026-06-18 13:55:12)
ADAPTAR PARA CONCRETO FCK 25? DIMINUIÇÃO DE VALOR EM CASO POSITIVO: R$ -19,58/M3 (MATERIAL)</t>
      </text>
    </comment>
  </commentList>
  <extLst>
    <ext uri="GoogleSheetsCustomDataVersion2">
      <go:sheetsCustomData xmlns:go="http://customooxmlschemas.google.com/" r:id="rId1" roundtripDataSignature="AMtx7mgGAm3vY5s0sHDVulMjmn+9NHO9Dg=="/>
    </ext>
  </extLst>
</comments>
</file>

<file path=xl/sharedStrings.xml><?xml version="1.0" encoding="utf-8"?>
<sst xmlns="http://schemas.openxmlformats.org/spreadsheetml/2006/main" count="5704" uniqueCount="2668">
  <si>
    <t>UNIVERSIDADE ESTADUAL DO NORTE DO PARANÁ</t>
  </si>
  <si>
    <t>CNPJ: 08.885.100/0001-54</t>
  </si>
  <si>
    <t>BDI</t>
  </si>
  <si>
    <t>OBRA : CENTRAL DE PÓS-GRADUAÇÃO</t>
  </si>
  <si>
    <t>Local: Campus Jacarezinho - CJ</t>
  </si>
  <si>
    <t>Data do orçamento: SETEMBRO/2026</t>
  </si>
  <si>
    <t>BDI DIF</t>
  </si>
  <si>
    <t>SINAPI_Referência_2026_07_não_Desonerada</t>
  </si>
  <si>
    <t xml:space="preserve">INSERIR DADOS DA EMPRESA </t>
  </si>
  <si>
    <t>Total s/BDI</t>
  </si>
  <si>
    <t>COTAÇÕES EXTERNAS</t>
  </si>
  <si>
    <t>COMPOSIÇÕES UENP - BASE SINAPI</t>
  </si>
  <si>
    <t>Total c/BDI</t>
  </si>
  <si>
    <t>COTAÇÃO 01</t>
  </si>
  <si>
    <t>01. KIT DE PORTA-PRONTA DE MADEIRA EM ACABAMENTO MELAMÍNICO BRANCO, FOLHA LEVE OU MÉDIA, E BATENTE METÁLICO, 90X210CM, COM REVESTIMENTO RESISTENTE A IMPACTOS (90X40CM), FIXAÇÃO COM ARGAMASSA - FORNECIMENTO E INSTALAÇÃO. AF_12/2019</t>
  </si>
  <si>
    <t>DESC.</t>
  </si>
  <si>
    <t>CENTRAL DE ILUMINAÇÃO DE EMERGÊNCIA - 600W 12 V - MODELO REF. SIEK 1206</t>
  </si>
  <si>
    <t>UN: UNITÁRIO</t>
  </si>
  <si>
    <t>P02 - VER PROJETO</t>
  </si>
  <si>
    <t>UNIDADE</t>
  </si>
  <si>
    <t>EMPRESA 01</t>
  </si>
  <si>
    <t>EMPRESA 02</t>
  </si>
  <si>
    <t>UN</t>
  </si>
  <si>
    <t>ITEM</t>
  </si>
  <si>
    <t>EMPRESA 03</t>
  </si>
  <si>
    <t>VALOR MÉDIO</t>
  </si>
  <si>
    <t>RESUMO</t>
  </si>
  <si>
    <t>CÓDIGO</t>
  </si>
  <si>
    <t>DESCRIÇÃO DOS SERVIÇOS</t>
  </si>
  <si>
    <t>NOME</t>
  </si>
  <si>
    <t>QTD</t>
  </si>
  <si>
    <t>KHRONOS INDÚSTRIA COMÉRCIO E SERVIÇOS EM ELETRÔNICA LTDA</t>
  </si>
  <si>
    <t>UNITÁRIO (SEM BDI)</t>
  </si>
  <si>
    <t>TOTAL (Valores sem BDI)</t>
  </si>
  <si>
    <t>CASA FERNANDES COMÉRCIO E SERVIÇOS DE ENGENHARIA</t>
  </si>
  <si>
    <t>VALOR TOTAL C/ BDI</t>
  </si>
  <si>
    <t>GESIMA MATERIAL ELÉTRICO</t>
  </si>
  <si>
    <t>COD</t>
  </si>
  <si>
    <t>MATERIAL + EQ</t>
  </si>
  <si>
    <t>MÃO DE OBRA</t>
  </si>
  <si>
    <t>TOTAL</t>
  </si>
  <si>
    <t>MATERIAL</t>
  </si>
  <si>
    <t>SERVIÇO</t>
  </si>
  <si>
    <t>TOTAL C/ BDI</t>
  </si>
  <si>
    <t>TOTAL S/ BDI</t>
  </si>
  <si>
    <t>VALOR MAT+EQ</t>
  </si>
  <si>
    <t>VALOR M.O</t>
  </si>
  <si>
    <t>VALOR UN</t>
  </si>
  <si>
    <t>VT MAT+EQ</t>
  </si>
  <si>
    <t>VT M.O</t>
  </si>
  <si>
    <t>CRITÉRIO</t>
  </si>
  <si>
    <t>VT</t>
  </si>
  <si>
    <t>INSUMO</t>
  </si>
  <si>
    <t>KIT PORTA PRONTA DE MADEIRA, FOLHA LEVE (NBR 15930) DE 900 X 2100 MM, DE 35 MM A 40 MM DE ESPESSURA, COM MARCO EM ACO, NUCLEO COLMEIA, CAPA LISA EM HDF, ACABAMENTO MELAMINICO BRANCO (INCLUI MARCO, ALIZARES, DOBRADICAS E FECHADURA)</t>
  </si>
  <si>
    <t>1</t>
  </si>
  <si>
    <t>ADMINISTRAÇÃO DA OBRA</t>
  </si>
  <si>
    <t>CPF/CNPJ</t>
  </si>
  <si>
    <t>78.323.094/0004-70</t>
  </si>
  <si>
    <t>22.355.551/0001-00</t>
  </si>
  <si>
    <t>88.230.545/0001-35</t>
  </si>
  <si>
    <t>CONTATO</t>
  </si>
  <si>
    <t>https://loja.grupokhronos.com.br/central-de-iluminacao-de-emergencia-siek-1206/p?srsltid=AfmBOoo0RTDDh4owSJHVIFppxEBV49RuuZRWwLXd9EKMMo1T9jZ7ZN7i</t>
  </si>
  <si>
    <t>COMPOSICAO</t>
  </si>
  <si>
    <t>CARPINTEIRO DE ESQUADRIA COM ENCARGOS COMPLEMENTARES</t>
  </si>
  <si>
    <t>H</t>
  </si>
  <si>
    <t>PEDREIRO COM ENCARGOS COMPLEMENTARES</t>
  </si>
  <si>
    <t>SERVENTE COM ENCARGOS COMPLEMENTARES</t>
  </si>
  <si>
    <t>ARGAMASSA TRAÇO 1:3 (EM VOLUME DE CIMENTO E AREIA MÉDIA ÚMIDA), PREPARO MANUAL. AF_07/2026</t>
  </si>
  <si>
    <t>M3</t>
  </si>
  <si>
    <t>https://mapeengenharia.com.br/loja/produto/central-coletiva-siek-1206/</t>
  </si>
  <si>
    <t>1.1</t>
  </si>
  <si>
    <t>CHAPA ACO INOX AISI 304 NUMERO 9 (E = 4 MM), ACABAMENTO NUMERO 1 (LAMINADO A QUENTE, FOSCO)</t>
  </si>
  <si>
    <t>M2</t>
  </si>
  <si>
    <t>ACOMPANHAMENTO TÉCNICO</t>
  </si>
  <si>
    <t>90778</t>
  </si>
  <si>
    <t>ENGENHEIRO CIVIL DE OBRA PLENO COM ENCARGOS COMPLEMENTARES</t>
  </si>
  <si>
    <t>https://gasima.com.br/produtos/cs-central-ilum-emerg-600w-12v-siek1206/</t>
  </si>
  <si>
    <t>ADESIVO ACRILICO DE BASE AQUOSA / COLA DE CONTATO</t>
  </si>
  <si>
    <t>KG</t>
  </si>
  <si>
    <t>DATA PROP.</t>
  </si>
  <si>
    <t>GUARNICAO / ALIZAR / VISTA LISA EM MADEIRA MACICA, PARA PORTA, E = *1* CM, L = *5* CM, CEDRINHO / ANGELIM COMERCIAL / TAURI/ CURUPIXA / PEROBA / CUMARU OU EQUIVALENTE DA REGIAO</t>
  </si>
  <si>
    <t>M</t>
  </si>
  <si>
    <t>VALOR</t>
  </si>
  <si>
    <t>1.2</t>
  </si>
  <si>
    <t>ITEM 12.4 - SECID/PR     2026</t>
  </si>
  <si>
    <t>COTAÇÃO 02</t>
  </si>
  <si>
    <t>02.PORTA DE MADEIRA, FOLHA MEDIA (NBR 15930) DE 100 X 2100 MM, DE 35 MM A 40 MM DE ESPESSURA, NUCLEO SEMI-SOLIDO (SARRAFEADO), CAPA LISA EM HDF, ACABAMENTO EM PRIMER PARA PINTURA</t>
  </si>
  <si>
    <t>CRONOGRAMA FÍSICO- FINANCEIRO</t>
  </si>
  <si>
    <t>P11 - VER PROJETO</t>
  </si>
  <si>
    <t>PORTA DE CHUMBO (BARITADA/RADIOLÓGICA) 2,0mmPB, DE GIRO, 1,00 x 2,10 M</t>
  </si>
  <si>
    <t>UN:PÇ 1MT</t>
  </si>
  <si>
    <t>1.3</t>
  </si>
  <si>
    <t>93572</t>
  </si>
  <si>
    <t>ENCARREGADO GERAL DE OBRAS COM ENCARGOS COMPLEMENTARES</t>
  </si>
  <si>
    <t>MÊS</t>
  </si>
  <si>
    <t>CSR ACESSORIOS E SERVIÇOS RADIOLOGIOS LTDA- ME</t>
  </si>
  <si>
    <t>SERVIÇO/LOCAL</t>
  </si>
  <si>
    <t>Valores</t>
  </si>
  <si>
    <t>%</t>
  </si>
  <si>
    <t>(ADAPTADO PARA  100 X 210 CM)
PORTA DE MADEIRA, FOLHA MEDIA (NBR 15930) DE 900 X 2100 MM, DE 35 MM A 40 MM DE ESPESSURA, NUCLEO SEMI-SOLIDO (SARRAFEADO), CAPA LISA EM HDF, ACABAMENTO EM PRIMER PARA PINTURA</t>
  </si>
  <si>
    <t>MÊS 1</t>
  </si>
  <si>
    <t>MÊS 2</t>
  </si>
  <si>
    <t>2</t>
  </si>
  <si>
    <t>MÊS 3</t>
  </si>
  <si>
    <t xml:space="preserve">CANTEIRO DE OBRAS </t>
  </si>
  <si>
    <t>TRILHO PANTOGRAFICO CONCAVO, TIPO U, EM ALUMINIO, COM DIMENSOES DE APROX *35 X 35* MM, PARA ROLDANA DE PORTA DE CORRER</t>
  </si>
  <si>
    <t xml:space="preserve">11.713.569/0001-10   </t>
  </si>
  <si>
    <t>48.238.580/0001-86</t>
  </si>
  <si>
    <t>MÊS 4</t>
  </si>
  <si>
    <t>34.136.566/0001-67</t>
  </si>
  <si>
    <t>MÊS 5</t>
  </si>
  <si>
    <t>ROLDANA CONCAVA DUPLA, 4 RODAS, EM ZAMAC COM CHAPA DE LATAO, ROLAMENTOS EM ACO, PARA PORTAS E JANELAS DE CORRER</t>
  </si>
  <si>
    <t>MÊS 6</t>
  </si>
  <si>
    <t>https://rayonscsr.com.br/portas-radiologicas/</t>
  </si>
  <si>
    <t>MÊS 7</t>
  </si>
  <si>
    <t>MÊS 8</t>
  </si>
  <si>
    <t>FECHADURA BICO DE PAPAGAIO PARA PORTA DE CORRER EXTERNA, EM ACO INOX COM ACABAMENTO CROMADO, MAQUINA COM 45 MM, INCLUINDO CHAVE TIPO CILINDRO</t>
  </si>
  <si>
    <t>CJ</t>
  </si>
  <si>
    <t>MÊS 9</t>
  </si>
  <si>
    <t>MÊS 10</t>
  </si>
  <si>
    <t>MÊS 11</t>
  </si>
  <si>
    <t>MÊS 12</t>
  </si>
  <si>
    <t>MÊS 13</t>
  </si>
  <si>
    <t>https://spblindagemradiologica.com.br/</t>
  </si>
  <si>
    <t>MÊS 14</t>
  </si>
  <si>
    <t>MÊS 15</t>
  </si>
  <si>
    <t>03. PORTA DE ALUMÍNIO DE ABRIR PARA VIDRO SEM GUARNIÇÃO, FIXAÇÃO COM PARAFUSOS, INCLUSIVE VIDROS - FORNECIMENTO E INSTALAÇÃO. AF_12/2019</t>
  </si>
  <si>
    <t>MÊS 16</t>
  </si>
  <si>
    <t>MÊS 17</t>
  </si>
  <si>
    <t>2.1</t>
  </si>
  <si>
    <t>MÊS 18</t>
  </si>
  <si>
    <t>PLACA DE OBRA - MODELO ESTADO DO PR</t>
  </si>
  <si>
    <t>4813 / SP</t>
  </si>
  <si>
    <t>P08 - VER PROJETO</t>
  </si>
  <si>
    <t>PLACA DE OBRA (PARA CONSTRUCAO CIVIL) EM CHAPA GALVANIZADA *N. 22*, ADESIVADA, DE *2,0 X 1,125* M</t>
  </si>
  <si>
    <t>MÊS 19</t>
  </si>
  <si>
    <t>MÊS 20</t>
  </si>
  <si>
    <t>https://www.barimix.com.br/portas-radiol%C3%B3gicas</t>
  </si>
  <si>
    <t>SELANTE ELASTICO MONOCOMPONENTE A BASE DE POLIURETANO (PU) PARA JUNTAS DIVERSAS</t>
  </si>
  <si>
    <t>310ML</t>
  </si>
  <si>
    <t>R$</t>
  </si>
  <si>
    <t>2.2</t>
  </si>
  <si>
    <t>ENTRADA PROVISÓRIA</t>
  </si>
  <si>
    <t>101510</t>
  </si>
  <si>
    <t>ENTRADA DE ENERGIA ELÉTRICA, AÉREA, TRIFÁSICA, COM CAIXA DE EMBUTIR, CABO DE 16 MM2 E DISJUNTOR DIN 50A (NÃO INCLUSO O POSTE DE CONCRETO). AF_12/2025</t>
  </si>
  <si>
    <t>BUCHA DE NYLON SEM ABA S10, COM PARAFUSO DE 6,10 X 65 MM EM ACO ZINCADO COM ROSCA SOBERBA, CABECA CHATA E FENDA PHILLIPS</t>
  </si>
  <si>
    <t>(ADAPTADO PARA 150 X 280 CM)
PORTA DE ABRIR EM ALUMINIO COM DIVISAO HORIZONTAL  PARA VIDROS,  ACABAMENTO ANODIZADO NATURAL, VIDROS INCLUSOS, SEM GUARNICAO/ALIZAR/VISTA , 87 X 210 CM</t>
  </si>
  <si>
    <t>2.3</t>
  </si>
  <si>
    <t>POSTE PROVISÓRIO</t>
  </si>
  <si>
    <t>41196 / SP</t>
  </si>
  <si>
    <t>POSTE DE CONCRETO ARMADO DE SECAO DUPLO T, EXTENSAO DE 9,00 M, RESISTENCIA DE 150 DAN, TIPO D</t>
  </si>
  <si>
    <t>2.4</t>
  </si>
  <si>
    <t>CABO PROVISÓRIO (DERIVADO DA CLÍNICA DE ODONTO)</t>
  </si>
  <si>
    <t>04621
ORSE</t>
  </si>
  <si>
    <t xml:space="preserve">CABO DE ALUMINIO 0,6/1KV MULTIPLEXADOS 2X1X16 + 16MM² </t>
  </si>
  <si>
    <t>COTAÇÃO 03</t>
  </si>
  <si>
    <t>2.5</t>
  </si>
  <si>
    <t>100578</t>
  </si>
  <si>
    <t>GUARNICAO / MOLDURA / ARREMATE DE ACABAMENTO PARA ESQUADRIA, EM ALUMINIO PERFIL 25, ACABAMENTO ANODIZADO BRANCO OU BRILHANTE, PARA 1 FACE</t>
  </si>
  <si>
    <t>ASSENTAMENTO DE POSTE DE CONCRETO COM COMPRIMENTO NOMINAL DE 9 M, CARGA NOMINAL MENOR OU IGUAL A 1000 DAN, ENGASTAMENTO SIMPLES COM 1,5 M DE SOLO (NÃO INCLUI FORNECIMENTO). AF_04/2025</t>
  </si>
  <si>
    <t>PORTA DE CHUMBO (BARITADA/RADIOLÓGICA) 2,0mmPB, DE CORRER, 1,00 x 2,10 M</t>
  </si>
  <si>
    <t>2.6</t>
  </si>
  <si>
    <t>CANTEIRO DE OBRA</t>
  </si>
  <si>
    <t>COMP. 19</t>
  </si>
  <si>
    <t>EXECUÇÃO DE ALMOXARIFADO EM CANTEIRO DE OBRA EM ALVENARIA, INCLUSO PRATELEIRAS</t>
  </si>
  <si>
    <t>2.7</t>
  </si>
  <si>
    <t>COMP. 20</t>
  </si>
  <si>
    <t>EXECUÇÃO DE REFEITÓRIO EM CANTEIRO DE OBRA EM CHAPA DE MADEIRA COMPENSADA, NÃO INCLUSO MOBILIÁRIO E EQUIPAMENTOS</t>
  </si>
  <si>
    <t xml:space="preserve">04. PORTA DE CORRER EM ALUMINIO, DUAS FOLHAS MOVEIS COM VIDRO, FECHADURA E PUXADOR EMBUTIDO, ACABAMENTO ANODIZADO NATURAL, SEM GUARNICAO/ALIZAR/VISTA
</t>
  </si>
  <si>
    <t>2.8</t>
  </si>
  <si>
    <t>COMP. 21</t>
  </si>
  <si>
    <t>EXECUÇÃO DE ESCRITÓRIO EM CANTEIRO DE OBRA EM CHAPA DE MADEIRA COMPENSADA, NÃO INCLUSO MOBILIÁRIO E EQUIPAMENTOS</t>
  </si>
  <si>
    <t>P07, P09, P10 - VER PROJETO</t>
  </si>
  <si>
    <t>2.9</t>
  </si>
  <si>
    <t>COMP. 22</t>
  </si>
  <si>
    <t>EXECUÇÃO DE SANITÁRIO E VESTIÁRIO EM CANTEIRO DE OBRA EM CHAPA DE MADEIRA COMPENSADA, NÃO INCLUSO MOBILIÁRIO</t>
  </si>
  <si>
    <t>2.10</t>
  </si>
  <si>
    <t xml:space="preserve">ENTRADA DE ÁGUA </t>
  </si>
  <si>
    <t>KIT CAVALETE PARA MEDIÇÃO DE ÁGUA - ENTRADA INDIVIDUALIZADA, EM PVC 25 MM (3/4"), PARA 2 MEDIDORES - FORNECIMENTO E INSTALAÇÃO (EXCLUSIVE HIDRÔMETRO). AF_03/2024</t>
  </si>
  <si>
    <t>2.12</t>
  </si>
  <si>
    <t>ENTRADA DE ÁGUA (DERIVADA DA CENTRAL DE LABORATÓRIOS)</t>
  </si>
  <si>
    <t>89402</t>
  </si>
  <si>
    <t>TUBO, PVC, SOLDÁVEL, DE 25MM, INSTALADO EM RAMAL DE DISTRIBUIÇÃO DE ÁGUA - FORNECIMENTO E INSTALAÇÃO. AF_06/2022</t>
  </si>
  <si>
    <t>2.13</t>
  </si>
  <si>
    <t>01199/ORSE</t>
  </si>
  <si>
    <t>COTAÇÃO 04</t>
  </si>
  <si>
    <t>PONTO DE ÁGUA FRIA APARENTE, C/MATERIAL PVC RÍGIDO SOLDÁVEL Ø 25MM</t>
  </si>
  <si>
    <t xml:space="preserve">PORTA EM MADEIRA ARTICULADA, TIPO CAMARÃO, 1,00X2,10M </t>
  </si>
  <si>
    <t>4922
ADAPTADO</t>
  </si>
  <si>
    <t>(ADAPTADO PARA QUATRO FOLHAS) 
PORTA DE CORRER EM ALUMINIO, DUAS FOLHAS MOVEIS COM VIDRO, FECHADURA E PUXADOR EMBUTIDO, ACABAMENTO ANODIZADO NATURAL, SEM GUARNICAO/ALIZAR/VISTA</t>
  </si>
  <si>
    <t>2.14</t>
  </si>
  <si>
    <t>TAPUME</t>
  </si>
  <si>
    <t>98459</t>
  </si>
  <si>
    <t>TAPUME COM TELHA METÁLICA. AF_03/2024</t>
  </si>
  <si>
    <t>3</t>
  </si>
  <si>
    <t>SERVIÇOS PRELIMINARES E TERRAPLENAGEM</t>
  </si>
  <si>
    <t>3.1</t>
  </si>
  <si>
    <t>LIMPEZA VEGETAL - IMPLANTAÇÃO + 6M ARREDORES</t>
  </si>
  <si>
    <t>98525</t>
  </si>
  <si>
    <t>LIMPEZA MECANIZADA DE CAMADA VEGETAL, VEGETAÇÃO E PEQUENAS ÁRVORES (DIÂMETRO DE TRONCO MENOR QUE 0,20 M), COM TRATOR DE ESTEIRAS. AF_03/2024</t>
  </si>
  <si>
    <t>VIDRO TEMPERADO INCOLOR E = 8 MM, SEM COLOCACAO</t>
  </si>
  <si>
    <t>43.952.857/0001-14</t>
  </si>
  <si>
    <t>34.791.747/0001-27</t>
  </si>
  <si>
    <t>30.938.661/0001-23</t>
  </si>
  <si>
    <t>BUCHA DE NYLON SEM ABA S6, COM PARAFUSO DE 4,20 X 40 MM EM ACO ZINCADO COM ROSCA SOBERBA, CABECA CHATA E FENDA PHILLIPS</t>
  </si>
  <si>
    <t>https://www.webportas.com.br/kit-completo-porta-lisa-camarao-primer-cfecho-batente-ecologico-prime-de-11cm</t>
  </si>
  <si>
    <t>3.2</t>
  </si>
  <si>
    <t>VOLUME DE CORTE - PLATÔ DA OBRA</t>
  </si>
  <si>
    <t>101124</t>
  </si>
  <si>
    <t>ESCAVAÇÃO HORIZONTAL, INCLUINDO CARGA E DESCARGA EM SOLO DE 1A CATEGORIA COM TRATOR DE ESTEIRAS (100HP/LÂMINA: 2,19M3). AF_07/2020</t>
  </si>
  <si>
    <t>https://www.portasmilenar.com.br/portas/portas-internas/</t>
  </si>
  <si>
    <t>PERFIL DE ALUMINIO ANODIZADO</t>
  </si>
  <si>
    <t>3.3</t>
  </si>
  <si>
    <t>VOLUME DE REATERRO - PLATÔ DA OBRA</t>
  </si>
  <si>
    <t>93369</t>
  </si>
  <si>
    <t>REATERRO MECANIZADO DE VALA COM ESCAVADEIRA HIDRÁULICA (CAPACIDADE DA CAÇAMBA: 0,8 M³/POTÊNCIA: 111 HP), LARGURA 1,5 A 2,5 M, PROFUNDIDADE 1,5 A 3,0 M, COM SOLO (SEM SUBSTITUIÇÃO) DE 1ª CATEGORIA, COM COMPACTADOR DE SOLOS DE PERCUSSÃO. AF_08/2023</t>
  </si>
  <si>
    <t>M³</t>
  </si>
  <si>
    <t>FITA DE PAPEL REFORCADA COM LAMINA DE METAL PARA REFORCO DE CANTOS DE CHAPA DE GESSO PARA DRYWALL</t>
  </si>
  <si>
    <t>https://casteloportas.com.br/</t>
  </si>
  <si>
    <t>3.4</t>
  </si>
  <si>
    <t>COMPACTAÇÃO DA ÁREA + ARREDORES</t>
  </si>
  <si>
    <t>97084</t>
  </si>
  <si>
    <t>COMPACTAÇÃO MECÂNICA DE SOLO PARA EXECUÇÃO DE RADIER, PISO DE CONCRETO OU LAJE SOBRE SOLO, COM COMPACTADOR DE SOLOS TIPO PLACA VIBRATÓRIA. AF_09/2021</t>
  </si>
  <si>
    <t>SILICONE ACETICO USO GERAL INCOLOR 280 G</t>
  </si>
  <si>
    <t>3.5</t>
  </si>
  <si>
    <t>GABARITO OBRA</t>
  </si>
  <si>
    <t>99059</t>
  </si>
  <si>
    <t>LOCAÇÃO CONVENCIONAL DE OBRA, UTILIZANDO GABARITO DE TÁBUAS CORRIDAS PONTALETADAS A CADA 2,00M - 2 UTILIZAÇÕES. AF_03/2024</t>
  </si>
  <si>
    <t>R$ 572,32</t>
  </si>
  <si>
    <t>4</t>
  </si>
  <si>
    <t xml:space="preserve"> FUNDAÇÃO E INFRAESTRUTURA</t>
  </si>
  <si>
    <t>COTAÇÃO 05</t>
  </si>
  <si>
    <t>VIDRACEIRO COM ENCARGOS COMPLEMENTARES</t>
  </si>
  <si>
    <t>MINI GIBIC TRANSCEIVER SM DUPLEX MONOMODO TX/RX 1310NM</t>
  </si>
  <si>
    <t>4.1</t>
  </si>
  <si>
    <t xml:space="preserve">ESTACAS </t>
  </si>
  <si>
    <t>REI DO SFP</t>
  </si>
  <si>
    <t>CELETI EXPRESS</t>
  </si>
  <si>
    <t>RAICROM</t>
  </si>
  <si>
    <t>05.CANTONEIRA ALUMINIO ABAS IGUAIS 1 ", E = 3 /16 "</t>
  </si>
  <si>
    <t>4.1.1</t>
  </si>
  <si>
    <t>ESTACA H=5,0M; D=30CM / INCLUSO CONCRETO E ENG PLENO</t>
  </si>
  <si>
    <t>CANTONEIRA PARA PILARES NAS SALAS DE AULA E AMBIENTES COM REVESTIMENTO CERÂMICO DE PAREDE</t>
  </si>
  <si>
    <t>107108</t>
  </si>
  <si>
    <t>ESTACA ESCAVADA MECANICAMENTE, SEM FLUIDO ESTABILIZANTE, COM 30 CM DE DIÂMETRO, PERFURATRIZ MONTADA SOBRE CAMINHÃO E CONCRETO FCK 25 MPA LANÇADO POR CAMINHÃO BETONEIRA (EXCLUSIVE ARMADURA, MOBILIZAÇÃO E DESMOBILIZAÇÃO). AF_05/2026</t>
  </si>
  <si>
    <t>31.206.788/0001-10</t>
  </si>
  <si>
    <t>39.893.680/0002-36</t>
  </si>
  <si>
    <t>08.326.073.0001-80</t>
  </si>
  <si>
    <t>https://www.reidosfp.com.br/sfp-sm-duplex-10g-1310nm-2-km-lc-ddm</t>
  </si>
  <si>
    <t>CANTONEIRA EM ALUMINIO, ABAS IGUAIS, LARGURA DE 25,40 MM (1"), ESPESSURA DE 4,76 MM (3/16") E PESO LINEAR DE APROXIMADAMENTE 0,593 KG/M</t>
  </si>
  <si>
    <t>https://loja.celeti.com.br/products/sfp-10g-1310nm-2km-dom-duplex-lc-upc-smf?srsltid=AfmBOoq-PzmJCX2Ro81lKVITNSV7b8v5Xqys7u9C3Ftu_qX4TA5pw6aS</t>
  </si>
  <si>
    <t>4.1.2</t>
  </si>
  <si>
    <t>ARMADURAS - ESTACAS 6 VERGALHÕES DE 10MM</t>
  </si>
  <si>
    <t>95577</t>
  </si>
  <si>
    <t>MONTAGEM DE ARMADURA DE ESTACAS, DIÂMETRO = 10,0 MM. AF_09/2021_PS</t>
  </si>
  <si>
    <t>4.1.3</t>
  </si>
  <si>
    <t>ARMADURAS - ESTACAS - ESTRIBO DE 5MM A CADA 15CM</t>
  </si>
  <si>
    <t>95583</t>
  </si>
  <si>
    <t>MONTAGEM DE ARMADURA TRANSVERSAL DE ESTACAS DE SEÇÃO CIRCULAR, DIÂMETRO = 5,0 MM. AF_09/2021_PS</t>
  </si>
  <si>
    <t>https://www.raicrom.com.br/conectividade/fibra-sfp-10g-02km-lc-duplex-ddm-1310nm-sfp-10g-lr02d?srsltid=AfmBOop6FDtqO3lOZjRF_KKJ8RzWLrCatWocH9jZuu3uAG4ZTwXwyTZJ</t>
  </si>
  <si>
    <t>4.2</t>
  </si>
  <si>
    <t>BLOCO DE COROAMENTO</t>
  </si>
  <si>
    <t>PREGO DE ACO POLIDO COM CABECA 12 X 12</t>
  </si>
  <si>
    <t>4.2.1</t>
  </si>
  <si>
    <t>ESCAVAÇÃO - BLOCOS</t>
  </si>
  <si>
    <t>93358</t>
  </si>
  <si>
    <t>ESCAVAÇÃO MANUAL DE VALA. AF_09/2024</t>
  </si>
  <si>
    <t>4.2.2</t>
  </si>
  <si>
    <t>REATERRO - BLOCOS</t>
  </si>
  <si>
    <t>93382</t>
  </si>
  <si>
    <t>REATERRO MANUAL DE VALAS, COM COMPACTADOR DE SOLOS DE PERCUSSÃO. AF_08/2023</t>
  </si>
  <si>
    <t>06. ABRIGO PARA GÁS GLP 13KG</t>
  </si>
  <si>
    <t>COTAÇÃO 06</t>
  </si>
  <si>
    <t>5</t>
  </si>
  <si>
    <t xml:space="preserve">ABRIGO PARA GÁS GLP </t>
  </si>
  <si>
    <t>CORDÃO ÓPTICO DUPLEX LC/LC UCP SM MONOMODO 9/125 2,5MT</t>
  </si>
  <si>
    <t>4.2.3</t>
  </si>
  <si>
    <t>FÔRMAS - BLOCOS</t>
  </si>
  <si>
    <t>96534</t>
  </si>
  <si>
    <t>FABRICAÇÃO, MONTAGEM E DESMONTAGEM DE FÔRMA PARA BLOCO DE COROAMENTO, EM MADEIRA SERRADA, E=25 MM, 4 UTILIZAÇÕES. AF_01/2024</t>
  </si>
  <si>
    <t>4.2.4</t>
  </si>
  <si>
    <t>BLOCO (LASTRO CONCRETO MAGRO 3CM)</t>
  </si>
  <si>
    <t>94962</t>
  </si>
  <si>
    <t>UNICASERV</t>
  </si>
  <si>
    <t>CONCRETO MAGRO PARA LASTRO, TRAÇO 1:4,5:4,5 (EM MASSA SECA DE CIMENTO/ AREIA MÉDIA/ BRITA 1) - PREPARO MECÂNICO COM BETONEIRA 400 L. AF_05/2021</t>
  </si>
  <si>
    <t>SOLUÇÃO CABOS</t>
  </si>
  <si>
    <t>CENTRAL CABOS</t>
  </si>
  <si>
    <t>COMPOSIÇÃO</t>
  </si>
  <si>
    <t>103320</t>
  </si>
  <si>
    <t>ALVENARIA DE VEDAÇÃO DE BLOCOS VAZADOS DE CONCRETO DE 19X19X39 CM (ESPESSURA 19 CM) E ARGAMASSA DE ASSENTAMENTO COM PREPARO EM BETONEIRA. AF_12/2021</t>
  </si>
  <si>
    <t>4.2.5</t>
  </si>
  <si>
    <t>ARMADURA DE ARRANQUE DE BLOCOS ESPECIFICOS - BLOCOS - 12,5MM</t>
  </si>
  <si>
    <t>104920</t>
  </si>
  <si>
    <t>ARMAÇÃO DE BLOCO, SAPATA ISOLADA, VIGA BALDRAME E SAPATA CORRIDA UTILIZANDO AÇO CA-50 DE 12,5 MM - MONTAGEM. AF_01/2024</t>
  </si>
  <si>
    <t>07.709.614/0001-96</t>
  </si>
  <si>
    <t>00.559.915/0001-31</t>
  </si>
  <si>
    <t>08.626.431/0001-70</t>
  </si>
  <si>
    <t>4.2.6</t>
  </si>
  <si>
    <t>ARMADURAS - BLOCOS - 10MM</t>
  </si>
  <si>
    <t>96546</t>
  </si>
  <si>
    <t>https://www.unicaserv.com.br/fibras-opticas/cordoes-opticos/cds-cordao-optico-duplex-sm-sc-upclc-upc-9125-2-5m</t>
  </si>
  <si>
    <t>ARMAÇÃO DE BLOCO UTILIZANDO AÇO CA-50 DE 10 MM - MONTAGEM. AF_01/2024</t>
  </si>
  <si>
    <t>101964</t>
  </si>
  <si>
    <t>LAJE PRÉ-MOLDADA UNIDIRECIONAL, BIAPOIADA, PARA FORRO, ENCHIMENTO EM CERÂMICA, VIGOTA CONVENCIONAL, ALTURA TOTAL DA LAJE "LT" = 12 CM (ENCHIMENTO+CAPA) = (8+4). AF_08/2025</t>
  </si>
  <si>
    <t>4.2.7</t>
  </si>
  <si>
    <t>ARMADURAS - BLOCOS - 8MM</t>
  </si>
  <si>
    <t>96545</t>
  </si>
  <si>
    <t>ARMAÇÃO DE BLOCO UTILIZANDO AÇO CA-50 DE 8 MM - MONTAGEM. AF_01/2024</t>
  </si>
  <si>
    <t>https://www.solucaocabos.com.br/extensao-optica-duplex-lc-spc-sm-furukawa-250-metros/p?srsltid=AfmBOopjIZZM63WD8rcXjAEFngQRl7h4n13xsP7pZZG6B8M0nCkRC4e9</t>
  </si>
  <si>
    <t>10891
ORSE</t>
  </si>
  <si>
    <t>PORTÃO DE ABRIR, 2 FOLHAS, COM QUADRO EM TUBO GALVANIZADO 2", COM BARRA QUADRADA DE 3/4" NA VERTICAL E ESTICADOR REDONDO DE 3/4", INCLUSIVE FECHADURA E DOBRADIÇAS</t>
  </si>
  <si>
    <t>6</t>
  </si>
  <si>
    <t>4.2.8</t>
  </si>
  <si>
    <t>ARMADURAS - BLOCOS - 6,3MM</t>
  </si>
  <si>
    <t>96544</t>
  </si>
  <si>
    <t>ARMAÇÃO DE BLOCO UTILIZANDO AÇO CA-50 DE 6,3 MM - MONTAGEM. AF_01/2024</t>
  </si>
  <si>
    <t>88485</t>
  </si>
  <si>
    <t>FUNDO SELADOR ACRÍLICO, APLICAÇÃO MANUAL EM PAREDE, UMA DEMÃO. AF_04/2023</t>
  </si>
  <si>
    <t>4.2.9</t>
  </si>
  <si>
    <t>ARMADURAS - BLOCOS - 5MM</t>
  </si>
  <si>
    <t>96543</t>
  </si>
  <si>
    <t>ARMAÇÃO DE BLOCO UTILIZANDO AÇO CA-60 DE 5 MM - MONTAGEM. AF_01/2024</t>
  </si>
  <si>
    <t>88489</t>
  </si>
  <si>
    <t>PINTURA LÁTEX ACRÍLICA PREMIUM, APLICAÇÃO MANUAL EM PAREDES, DUAS DEMÃOS. AF_04/2023</t>
  </si>
  <si>
    <t>https://www.centralcabos.com.br/cordao-optico-duplex-sm-9-125-sc-sc-upc-2-50-metros/p</t>
  </si>
  <si>
    <t>4.2.10</t>
  </si>
  <si>
    <t>14319
ORSE</t>
  </si>
  <si>
    <t>CONCRETO - BLOCOS</t>
  </si>
  <si>
    <t>96557</t>
  </si>
  <si>
    <t>CONCRETAGEM DE BLOCO DE COROAMENTO OU VIGA BALDRAME, FCK 30 MPA, COM USO DE BOMBA - LANÇAMENTO, ADENSAMENTO E ACABAMENTO. AF_01/2024</t>
  </si>
  <si>
    <t>REGISTRO ESFERA BORBOLETA 90°, 1/2" NPT (MACHO) X 3/8", ENTRADA E SAÍDA BICO DA MANGUEIRA, PARA INSTALAÇÃO DE GÁS</t>
  </si>
  <si>
    <t>4.3</t>
  </si>
  <si>
    <t>97336</t>
  </si>
  <si>
    <t>VIGA BALDRAME</t>
  </si>
  <si>
    <t>TUBO EM COBRE RÍGIDO, DN 28 MM, CLASSE A, SEM ISOLAMENTO, INSTALADO EM PRUMADA DE GÁS COMBUSTÍVEL - FORNECIMENTO E INSTALAÇÃO. AF_04/2022</t>
  </si>
  <si>
    <t>4.3.1</t>
  </si>
  <si>
    <t>ESCAVAÇÃO - BALDRAME</t>
  </si>
  <si>
    <t>91170</t>
  </si>
  <si>
    <t>FIXAÇÃO DE TUBOS HORIZONTAIS DE PVC ÁGUA, PVC ESGOTO, PVC ÁGUA PLUVIAL, CPVC, PPR, COBRE OU AÇO, DIÂMETROS MENORES OU IGUAIS A 40 MM, COM ABRAÇADEIRA METÁLICA RÍGIDA TIPO U PERFIL 1 1/4", FIXADA EM PERFILADO EM LAJE. AF_09/2023_PS</t>
  </si>
  <si>
    <t>COTAÇÃO 07</t>
  </si>
  <si>
    <t>7</t>
  </si>
  <si>
    <t>4.3.2</t>
  </si>
  <si>
    <t>REATERRO - BALDRAME</t>
  </si>
  <si>
    <t>MINI DIO 12 PORTAS 12FO</t>
  </si>
  <si>
    <t>07. PISO PODOTÁTIL DE ALERTA OU DIRECIONAL, DE BORRACHA DIM 25X25CM</t>
  </si>
  <si>
    <t>4.3.3</t>
  </si>
  <si>
    <t>FÔRMAS - BALDRAME</t>
  </si>
  <si>
    <t>96536</t>
  </si>
  <si>
    <t>FABRICAÇÃO, MONTAGEM E DESMONTAGEM DE FÔRMA PARA VIGA BALDRAME, EM MADEIRA SERRADA, E=25 MM, 4 UTILIZAÇÕES. AF_01/2024</t>
  </si>
  <si>
    <t>Solução Cabos</t>
  </si>
  <si>
    <t>Policabos</t>
  </si>
  <si>
    <t>4.3.4</t>
  </si>
  <si>
    <t>BALDRAME (LASTRO EM BRITA)</t>
  </si>
  <si>
    <t>96621</t>
  </si>
  <si>
    <t>LASTRO COM MATERIAL GRANULAR, APLICAÇÃO EM BLOCOS DE COROAMENTO, ESPESSURA DE *5 CM*. AF_01/2024</t>
  </si>
  <si>
    <t>07.034.260/0001-27</t>
  </si>
  <si>
    <t>4.3.5</t>
  </si>
  <si>
    <t xml:space="preserve">ARMADURA - BALDRAME - 12,5MM </t>
  </si>
  <si>
    <t>https://www.solucaocabos.com.br/dio-12fo-sc-upc-completo-padrao-rack-/p?idsku=16818&amp;gad_source=1&amp;gad_campaignid=22012104624&amp;gbraid=0AAAAAolx81FBQf4T4A7cIMWupqhNtLpym&amp;gclid=CjwKCAjw7p_UBhBlEiwAhpIs7yCN2oADcxX0wKEB76bP821rWg59SIS14pgSaqZk2dptRbezJQG3FBoCPogQAvD_BwE</t>
  </si>
  <si>
    <t>8</t>
  </si>
  <si>
    <t>101094</t>
  </si>
  <si>
    <t>PISO PODOTÁTIL DE ALERTA OU DIRECIONAL, DE BORRACHA, ASSENTADO SOBRE ARGAMASSA. AF_02/2026</t>
  </si>
  <si>
    <t>4.3.6</t>
  </si>
  <si>
    <t xml:space="preserve">ARMADURA - BALDRAME - 10MM </t>
  </si>
  <si>
    <t>104919</t>
  </si>
  <si>
    <t>ARMAÇÃO DE SAPATA ISOLADA, VIGA BALDRAME E SAPATA CORRIDA UTILIZANDO AÇO CA-50 DE 10 MM - MONTAGEM. AF_01/2024</t>
  </si>
  <si>
    <t>4.3.7</t>
  </si>
  <si>
    <t xml:space="preserve">ARMADURA - BALDRAME - 8MM </t>
  </si>
  <si>
    <t>104918</t>
  </si>
  <si>
    <t>ARMAÇÃO DE SAPATA ISOLADA, VIGA BALDRAME E SAPATA CORRIDA UTILIZANDO AÇO CA-50 DE 8 MM - MONTAGEM. AF_01/2024</t>
  </si>
  <si>
    <t>4.3.8</t>
  </si>
  <si>
    <t>ARMADURA - BALDRAME - 5MM</t>
  </si>
  <si>
    <t>104916</t>
  </si>
  <si>
    <t>ARMAÇÃO DE SAPATA ISOLADA, VIGA BALDRAME E SAPATA CORRIDA UTILIZANDO AÇO CA-60 DE 5 MM - MONTAGEM. AF_01/2024</t>
  </si>
  <si>
    <t>https://www.policabos.com.br/fibra-otica/dio-optico/dio-24-fibras?parceiro=8810&amp;utm_campaign=Policabos_Shopping&amp;utm_source=google&amp;utm_medium=cpc&amp;utm_term=&amp;gad_source=1&amp;gad_campaignid=23969155409&amp;gbraid=0AAAAAoLD11EjKUbX0i0-CH5fF25V-dTg6&amp;gclid=CjwKCAjw7p_UBhBlEiwAhpIs7xgQl0oU3vdsqhxAkEjKVktzIY6ToX5MverWwSfYM_VyGBne0HNK_xoCEksQAvD_BwE&amp;variant_id=1923</t>
  </si>
  <si>
    <t>4.3.9</t>
  </si>
  <si>
    <t>CONCRETO - BALDRAME</t>
  </si>
  <si>
    <t>9</t>
  </si>
  <si>
    <t>4.3.10</t>
  </si>
  <si>
    <t>IMPERMEABILIZAÇÃO - BLOCO + BALDRAME</t>
  </si>
  <si>
    <t>98557</t>
  </si>
  <si>
    <t>IMPERMEABILIZAÇÃO DE SUPERFÍCIE COM EMULSÃO ASFÁLTICA, 2 DEMÃOS. AF_09/2023</t>
  </si>
  <si>
    <t/>
  </si>
  <si>
    <t>SUPERESTRUTURA</t>
  </si>
  <si>
    <t>https://www.unicaserv.com.br/fibras-opticas/dios-e-caixas-de-emenda/mini-dio-completo-scpc-para-12-fibras-sm-sc-upc-bandeja-pigtail-e-acopladores-azuis-?parceiro=3738</t>
  </si>
  <si>
    <t>5.1</t>
  </si>
  <si>
    <t>PILARES</t>
  </si>
  <si>
    <t>10</t>
  </si>
  <si>
    <t xml:space="preserve">08. PISO PODOTÁTIL DE ALERTA OU DIRECIONAL, DE CONCRETO, DIM 25X25CM, ASSENTADO SOBRE ARGAMASSA. </t>
  </si>
  <si>
    <t>FÔRMAS - PILARES</t>
  </si>
  <si>
    <t>92419</t>
  </si>
  <si>
    <t>MONTAGEM E DESMONTAGEM DE FÔRMA DE PILARES RETANGULARES E ESTRUTURAS SIMILARES, PÉ-DIREITO SIMPLES, EM CHAPA DE MADEIRA COMPENSADA RESINADA, 4 UTILIZAÇÕES. AF_09/2020</t>
  </si>
  <si>
    <t>ARGAMASSA COLANTE AC II</t>
  </si>
  <si>
    <t>5.2</t>
  </si>
  <si>
    <t>ARMADURAS - PILARES - 12,5MM</t>
  </si>
  <si>
    <t>92763</t>
  </si>
  <si>
    <t>ARMAÇÃO DE PILAR OU VIGA DE ESTRUTURA CONVENCIONAL DE CONCRETO ARMADO UTILIZANDO AÇO CA-50 DE 12,5 MM - MONTAGEM. AF_06/2022</t>
  </si>
  <si>
    <t>COTAÇÃO 08</t>
  </si>
  <si>
    <t>5.3</t>
  </si>
  <si>
    <t>ARMADURAS - PILARES - 10MM</t>
  </si>
  <si>
    <t>92762</t>
  </si>
  <si>
    <t>ARMAÇÃO DE PILAR OU VIGA DE ESTRUTURA CONVENCIONAL DE CONCRETO ARMADO UTILIZANDO AÇO CA-50 DE 10,0 MM - MONTAGEM. AF_06/2022</t>
  </si>
  <si>
    <t>PIG TAIL 1,5MT LC SIMPLEX SM 9/125</t>
  </si>
  <si>
    <t>11</t>
  </si>
  <si>
    <t>5.4</t>
  </si>
  <si>
    <t>ARMADURAS - PILARES - 5MM</t>
  </si>
  <si>
    <t>REJUNTE CIMENTICIO, QUALQUER COR</t>
  </si>
  <si>
    <t>92759</t>
  </si>
  <si>
    <t>ARMAÇÃO DE PILAR OU VIGA DE ESTRUTURA CONVENCIONAL DE CONCRETO ARMADO UTILIZANDO AÇO CA-60 DE 5,0 MM - MONTAGEM. AF_06/2022</t>
  </si>
  <si>
    <t>LOJA MATEL</t>
  </si>
  <si>
    <t>MAGAZINE LUIZA</t>
  </si>
  <si>
    <t>5.5</t>
  </si>
  <si>
    <t>CONCRETO - PILARES</t>
  </si>
  <si>
    <t>103672</t>
  </si>
  <si>
    <t>CONCRETAGEM DE PILARES, FCK = 25 MPA, COM USO DE BOMBA - LANÇAMENTO, ADENSAMENTO E ACABAMENTO. AF_02/2022_PS</t>
  </si>
  <si>
    <t>PISO PODOTÁTIL DE ALERTA OU DIRECIONAL, DE CONCRETO, ASSENTADO SOBRE ARGAMASSA. AF_03/2024</t>
  </si>
  <si>
    <t>57.644.825/0001-66</t>
  </si>
  <si>
    <t>47.960.950/1088-36</t>
  </si>
  <si>
    <t>VIGAS</t>
  </si>
  <si>
    <t>https://www.lojamatel.com.br/produto/pigtail-spx-sm-9125-lc-upc-15m.html?srsltid=AfmBOoq2c18D2KLw79vlSCozROx_baRDU4PZa5TIONOf-lVyp3CTHtwJJXs</t>
  </si>
  <si>
    <t>12</t>
  </si>
  <si>
    <t xml:space="preserve">09. FIXAÇÃO UTILIZANDO PARAFUSO E BUCHA DE NYLON, SOMENTE MÃO DE OBRA. AF_10/2016
</t>
  </si>
  <si>
    <t>https://www.unicaserv.com.br/fibras-opticas/extensoes-opticas/extensao-optica-simplex-sm-lc-apc-9-125-1-5m?parceiro=3738&amp;gad_source=1&amp;gad_campaignid=24007263533&amp;gbraid=0AAAAADMVCf5HPKKmrzofsB3Tbkf-l1dex&amp;gclid=CjwKCAjw7p_UBhBlEiwAhpIs7wDmQgAk8cKK5w43B9qkNO9-bg1KRzL226xNe0aJ_uxVTdblnge2thoCT0sQAvD_BwE</t>
  </si>
  <si>
    <t>5.2.1</t>
  </si>
  <si>
    <t>FÔRMAS - VIGAS</t>
  </si>
  <si>
    <t>92455</t>
  </si>
  <si>
    <t>MONTAGEM E DESMONTAGEM DE FÔRMA DE VIGA, ESCORAMENTO COM GARFO DE MADEIRA, PÉ-DIREITO SIMPLES, EM CHAPA DE MADEIRA RESINADA, 4 UTILIZAÇÕES. AF_09/2020</t>
  </si>
  <si>
    <t>FIXAÇÃO CHAPAS CADA 1,5M</t>
  </si>
  <si>
    <t>5.2.2</t>
  </si>
  <si>
    <t>ARMADURAS - VIGAS - 12,5MM</t>
  </si>
  <si>
    <t>https://www.magazineluiza.com.br/ess-extensao-optica-simplex-monomodo-buffer-09mm-pig-tail-150m-sm-lc-upc-pier-telecom/p/bceb97efc8/et/caop/?seller_id=piertelecom&amp;srsltid=AfmBOop2J-S1o1tOq7NETPizGfvQ9S7hrbeEfEO2jjATSGEWCANCzM1OdLo</t>
  </si>
  <si>
    <t>13</t>
  </si>
  <si>
    <t>5.2.3</t>
  </si>
  <si>
    <t>ARMADURAS - VIGAS - 10MM</t>
  </si>
  <si>
    <t>BUCHA DE NYLON, DIAMETRO DO FURO 8 MM, COMPRIMENTO 40 MM, COM PARAFUSO DE ROSCA SOBERBA, CABECA CHATA, FENDA SIMPLES, 4,8 X 50 MM</t>
  </si>
  <si>
    <t>5.2.4</t>
  </si>
  <si>
    <t>ARMADURAS - VIGAS - 8MM</t>
  </si>
  <si>
    <t>92761</t>
  </si>
  <si>
    <t>ARMAÇÃO DE PILAR OU VIGA DE ESTRUTURA CONVENCIONAL DE CONCRETO ARMADO UTILIZANDO AÇO CA-50 DE 8,0 MM - MONTAGEM. AF_06/2022</t>
  </si>
  <si>
    <t>5.2.5</t>
  </si>
  <si>
    <t>ARMADURAS - VIGAS - 5MM</t>
  </si>
  <si>
    <t>5.2.6</t>
  </si>
  <si>
    <t xml:space="preserve">10. PLACA / CHAPA DE GESSO ACARTONADO, RESISTENTE A UMIDADE (RU), COR VERDE, E = 12,5 MM, 1200 X 2400 MM (L X C)
</t>
  </si>
  <si>
    <t>CONCRETO - VIGAS</t>
  </si>
  <si>
    <t>103674</t>
  </si>
  <si>
    <t>CONCRETAGEM DE VIGAS E LAJES, FCK=25 MPA, PARA LAJES PREMOLDADAS COM USO DE BOMBA - LANÇAMENTO, ADENSAMENTO E ACABAMENTO. AF_02/2022_PS</t>
  </si>
  <si>
    <t>FORRO EM DRYWALL RESISTENTEÀ ÁGUA NO BEIRAL DA FACHADA</t>
  </si>
  <si>
    <t>M²</t>
  </si>
  <si>
    <t>14</t>
  </si>
  <si>
    <t>LAJES</t>
  </si>
  <si>
    <t>COTAÇÃO 09</t>
  </si>
  <si>
    <t>MONTADOR DE ESTRUTURAS METÁLICAS COM ENCARGOS COMPLEMENTARES</t>
  </si>
  <si>
    <t>SWITCH GERENCIÁVEL DE 48 PORTAS 10/100/1000 Mbps</t>
  </si>
  <si>
    <t>5.3.1</t>
  </si>
  <si>
    <t>LAJE - VIGOTA TRELI. 16 CM (12+4)</t>
  </si>
  <si>
    <t>101952</t>
  </si>
  <si>
    <t>ARAME GALVANIZADO 6 BWG, D = 5,16 MM (0,157 KG/M), OU 8 BWG, D = 4,19 MM (0,101 KG/M), OU 10 BWG, D = 3,40 MM (0,0713 KG/M)</t>
  </si>
  <si>
    <t>LAJE PRÉ-MOLDADA UNIDIRECIONAL, BIAPOIADA, PARA PISO, ENCHIMENTO EM EPS, VIGOTA TRELIÇADA, ALTURA TOTAL DA LAJE "LT" = 16 CM (ENCHIMENTO+CAPA) = (12+4). AF_08/2025</t>
  </si>
  <si>
    <t>PARAFUSO ZINCADO, AUTO BROCANTE, FLANGEADO, 4,2 MM X 19 MM</t>
  </si>
  <si>
    <t>CENTO</t>
  </si>
  <si>
    <t>UBIQUITI BRAZIL COMERCIO DE ELETRONICOS LTDA</t>
  </si>
  <si>
    <t>FOURSERV</t>
  </si>
  <si>
    <t>PARAFUSO DRY WALL, EM ACO ZINCADO, CABECA LENTILHA E PONTA BROCA (LB), LARGURA 4,2 MM, COMPRIMENTO 13 MM</t>
  </si>
  <si>
    <t>15</t>
  </si>
  <si>
    <t>PARAFUSO DRY WALL, EM ACO FOSFATIZADO, CABECA TROMBETA E PONTA AGULHA (TA), COMPRIMENTO 25 MM</t>
  </si>
  <si>
    <t>5.3.2</t>
  </si>
  <si>
    <t>MONTAGEM DE LAJE MACIÇA (12 CM)</t>
  </si>
  <si>
    <t>92486</t>
  </si>
  <si>
    <t>MONTAGEM E DESMONTAGEM DE FÔRMA DE LAJE MACIÇA, PÉ-DIREITO SIMPLES, EM MADEIRA SERRADA, 4 UTILIZAÇÕES. AF_09/2020</t>
  </si>
  <si>
    <t>33.166.730/0001-16</t>
  </si>
  <si>
    <t>05.229.845/0001-77</t>
  </si>
  <si>
    <t>MASSA DE REJUNTE EM PO PARA DRYWALL, A BASE DE GESSO, SECAGEM RAPIDA, PARA TRATAMENTO DE JUNTAS DE CHAPA DE GESSO (NECESSITA ADICAO DE AGUA)</t>
  </si>
  <si>
    <t>https://br.store.ui.com/br/pt/products/usw-48-poe</t>
  </si>
  <si>
    <t>5.3.3</t>
  </si>
  <si>
    <t xml:space="preserve">LAJE - ARMAÇÃO MÍNIMA ESPÇAMENTO A CADA 12CM MALHA DE 5,0 MM  </t>
  </si>
  <si>
    <t>92768</t>
  </si>
  <si>
    <t>ARMAÇÃO DE LAJE DE ESTRUTURA CONVENCIONAL DE CONCRETO ARMADO UTILIZANDO AÇO CA-60 DE 5,0 MM - MONTAGEM. AF_06/2022</t>
  </si>
  <si>
    <t>PENDURAL OU PRESILHA REGULADORA, EM ACO GALVANIZADO, COM CORPO, MOLA E REBITE, PARA PERFIL TIPO CANALETA DE ESTRUTURA EM FORROS DRYWALL</t>
  </si>
  <si>
    <t>5.3.4</t>
  </si>
  <si>
    <t>CONCRETO -  LAJES</t>
  </si>
  <si>
    <t>https://www.fourserv.com.br/switch-huawei-48-portas-gigabit-4x-sfp-layer-2-gerenciavel-mpn-s310-48t4x/p?utm_source=google&amp;utm_medium=cpc&amp;utm_campaign=PMax%3A+Switches&amp;gad_source=1&amp;gad_campaignid=18631578224&amp;gbraid=0AAAAAD9qFBkvpCHIaJ669zdU9wLAVG6J3&amp;gclid=CjwKCAjw7p_UBhBlEiwAhpIs73Ul1JGkJwb9lRz09gxjVqPepTWjMIBjd9Xv0n4AcTnjx6WqWFN2khoC1vsQAvD_BwE</t>
  </si>
  <si>
    <t>EXECUÇÃO DE ACABAMENTO DE JUNTAS DE DILATAÇÃO</t>
  </si>
  <si>
    <t>16</t>
  </si>
  <si>
    <t>PERFIL CANALETA, FORMATO C, EM ACO ZINCADO, PARA ESTRUTURA FORRO DRYWALL, E = 0,5 MM, *46 X 18* (L X H), COMPRIMENTO 3 M</t>
  </si>
  <si>
    <t>PLACA / CHAPA DE GESSO ACARTONADO, RESISTENTE A UMIDADE (RU), COR VERDE, E = 12,5 MM, 1200 X 2400 MM (L X C)</t>
  </si>
  <si>
    <t>5.4.1</t>
  </si>
  <si>
    <t>ACABAMENTO DE JUNTA DE DILAÇÃO (PISO+TODOS PILARES+TETO)</t>
  </si>
  <si>
    <t>98575</t>
  </si>
  <si>
    <t>TRATAMENTO DE JUNTA DE DILATAÇÃO, COM TARUGO DE POLIETILENO E SELANTE PU, INCLUSO PREENCHIMENTO COM ESPUMA EXPANSIVA PU. AF_09/2023</t>
  </si>
  <si>
    <t>https://www.centralcabos.com.br/switch-unifi-48-portas-gigabit-gerenciavel---4-sfp-layer-2/p</t>
  </si>
  <si>
    <t>11. LUMINÁRIA TIPO CALHA, DE SOBREPOR, COM 2 LÂMPADAS TUBULARES LED DE 18 W, SEM REATOR - FORNECIMENTO E INSTALAÇÃO</t>
  </si>
  <si>
    <t>17</t>
  </si>
  <si>
    <t>LUMINÁRIA TIPO CALHA, 2X18W LED</t>
  </si>
  <si>
    <t>BASE: SINAPI 100910</t>
  </si>
  <si>
    <t>RAMPA DE ACESSO</t>
  </si>
  <si>
    <t>COTAÇÃO 10</t>
  </si>
  <si>
    <t>ELETRICISTA COM ENCARGOS COMPLEMENTARES</t>
  </si>
  <si>
    <t>ACCESS PONT WI-FI CORPORATIVO TRI-BAND SIMULTÂNEO</t>
  </si>
  <si>
    <t>MUNDO DA REDE</t>
  </si>
  <si>
    <t>UPPER SEG</t>
  </si>
  <si>
    <t>18</t>
  </si>
  <si>
    <t>6.1</t>
  </si>
  <si>
    <t>TERRENO</t>
  </si>
  <si>
    <t>AUXILIAR DE ELETRICISTA COM ENCARGOS COMPLEMENTARES</t>
  </si>
  <si>
    <t>LIMPEZA LOCAL</t>
  </si>
  <si>
    <t>98524</t>
  </si>
  <si>
    <t>LIMPEZA MANUAL DE VEGETAÇÃO EM TERRENO COM ENXADA.AF_05/2018</t>
  </si>
  <si>
    <t>m²</t>
  </si>
  <si>
    <t>01345/ORSE</t>
  </si>
  <si>
    <t>Luminária (calha) p/ lampada fluorescente 2 x 40w/tubular LED 18w a 20w</t>
  </si>
  <si>
    <t>14.688.361/0001-87</t>
  </si>
  <si>
    <t>17.354.683/0001-88</t>
  </si>
  <si>
    <t>https://www.mundodarede.com.br/access-point-u7-pro-unifi-ubiquiti?utm_source=Site&amp;utm_medium=GoogleMerchant&amp;utm_campaign=GoogleMerchant&amp;utm_source=&amp;utm_medium=&amp;utm_campaign=pmax-19-05&amp;utm_content=&amp;utm_term=&amp;gad_source=1&amp;gad_campaignid=23863709975&amp;gbraid=0AAAABDMAMGoR4A_W0wimLdGeTQ0Av585B&amp;gclid=CjwKCAjw7p_UBhBlEiwAhpIs7_1mezdtgCp_D__zNgn8tYChMqLsZraFyaFiwyzZPE_mNS1jBD7JYRoCuKQQAvD_BwE</t>
  </si>
  <si>
    <t>LAMPADA LED TUBULAR BIVOLT 18/20 W, BASE G13</t>
  </si>
  <si>
    <t>19</t>
  </si>
  <si>
    <t>6.2</t>
  </si>
  <si>
    <t>MOVIMENTO DE TERRA - CORTE E ATERRO</t>
  </si>
  <si>
    <t>96521 ADAP</t>
  </si>
  <si>
    <t>ESCAVAÇÃO MECANIZADA COM RETROESCAVADEIRA (INCLUINDO ESCAVAÇÃO PARA COLOCAÇÃO DE FÔRMAS). AF_06/2017</t>
  </si>
  <si>
    <t>m³</t>
  </si>
  <si>
    <t>6.3</t>
  </si>
  <si>
    <t>12. REFLETOR LED 50 W, BIVOLT, LUZ BRANCA - FORNECIMENTO E INSTALAÇÃO</t>
  </si>
  <si>
    <t>REATERRO MANUAL DE VALAS COM COMPACTAÇÃO MECANIZADA. AF_04/2016</t>
  </si>
  <si>
    <t>https://www.liztelecom.com.br/acess-point-unifi-u7-pro-ubiquiti?utm_source=Site&amp;utm_medium=GoogleMerchant&amp;utm_campaign=GoogleMerchant&amp;utm_source=&amp;utm_medium=&amp;utm_campaign=PMAX-VALOR-DA-CONV&amp;utm_content=&amp;utm_term=&amp;gad_source=1&amp;gad_campaignid=24025102924&amp;gbraid=0AAAABENOEFxNAp_BFFGiN0TmrNrxroi5X&amp;gclid=CjwKCAjw7p_UBhBlEiwAhpIs70gA77rDGohBcYD99Dzw08ZO60vNcz93d6dRFH_XqN9iaxgFcU_JdRoChHwQAvD_BwE</t>
  </si>
  <si>
    <t>REFLETOR LED 50 W</t>
  </si>
  <si>
    <t>ESTRUTURA</t>
  </si>
  <si>
    <t>https://www.upperseg.com.br/informatica/roteadores-wireless/access-point/access-point-de-longo-alcance-wifi-7-unifi-u7-lr-long-range-ubiquiti/?gad_source=1&amp;gad_campaignid=17071887064&amp;gbraid=0AAAAADtWOg9ux5qLcn7u9Ku9dgv73N4JR&amp;gclid=CjwKCAjw7p_UBhBlEiwAhpIs74N1NKc0SJoBpUCuhdvONFQSk7mzUjhQKjaBmignkGw4di3czFw0ThoCRpYQAvD_BwE</t>
  </si>
  <si>
    <t>20</t>
  </si>
  <si>
    <t>6.4</t>
  </si>
  <si>
    <t>FUNDAÇÃO</t>
  </si>
  <si>
    <t>101173</t>
  </si>
  <si>
    <t>ESTACA BROCA DE CONCRETO, DIÂMETRO DE 20CM, ESCAVAÇÃO MANUAL COM TRADO CONCHA, COM ARMADURA DE ARRANQUE. AF_05/2020</t>
  </si>
  <si>
    <t>m</t>
  </si>
  <si>
    <t>LUMINARIA LED REFLETOR RETANGULAR BIVOLT, LUZ BRANCA, 50 W</t>
  </si>
  <si>
    <t>6.5</t>
  </si>
  <si>
    <t>IMPERMEABILIZAÇÃO ARRIMOS</t>
  </si>
  <si>
    <t>IMPERMEABILIZAÇÃO DE SUPERFÍCIE COM EMULSÃO ASFÁLTICA, 2 DEMÃOS AF_06/2018</t>
  </si>
  <si>
    <t>6.6</t>
  </si>
  <si>
    <t>FORMAS PILARES E VIGAS</t>
  </si>
  <si>
    <t>COTAÇÃO 11</t>
  </si>
  <si>
    <t>13. ELETRODUTO CORRUGADO FLEXÍVEL, PEAD, DN 125 (5"), PARA REDE ENTERRADA DE DISTRIBUIÇÃO DE ENERGIA</t>
  </si>
  <si>
    <t>ESPAÇADOR LOSANGULAR POLIMÉRICO C/ GARRA 15KV 35-240MM2</t>
  </si>
  <si>
    <t>6.7</t>
  </si>
  <si>
    <t>CONCRETO PILARES E VIGAS</t>
  </si>
  <si>
    <t>94971</t>
  </si>
  <si>
    <t>CONCRETO FCK = 25MPA, TRAÇO 1:2,3:2,7 (EM MASSA SECA DE CIMENTO/ AREIA MÉDIA/ BRITA 1) - PREPARO MECÂNICO COM BETONEIRA 600 L. AF_05/2021</t>
  </si>
  <si>
    <t>ELETRODUTO FLEXÍVEL Ø5"</t>
  </si>
  <si>
    <t>BASE: SINAPI 103486</t>
  </si>
  <si>
    <t>LOJA ELETRICA</t>
  </si>
  <si>
    <t>PLENOBRAS</t>
  </si>
  <si>
    <t>JUDYCABOS</t>
  </si>
  <si>
    <t>6.8</t>
  </si>
  <si>
    <t>AÇO ESTRIBO PILARES E VIGAS</t>
  </si>
  <si>
    <t>6.9</t>
  </si>
  <si>
    <t>AÇO VIGAS</t>
  </si>
  <si>
    <t>17.155.342/0011-55</t>
  </si>
  <si>
    <t>72.313.828/0001-00</t>
  </si>
  <si>
    <t>74.003.740/0003-80</t>
  </si>
  <si>
    <t>https://www.lojaeletrica.com.br/espacador-losangular-auto-travante-50-150mm-15kv.html?mp_feed=MTozOkNPVmxWWTBFU0J4akI3ZW42VUd2ek1pM2wzMUlEdGpFWXBQSXZLTT0=&amp;srsltid=AfmBOopJsNRCSbOP_76ywvFE8BdNhVqeKu5esBnI4Ekau1Gy2vCRIjY5KA0</t>
  </si>
  <si>
    <t>6.10</t>
  </si>
  <si>
    <t>AÇO PILARES</t>
  </si>
  <si>
    <t>21</t>
  </si>
  <si>
    <t>06566/ORSE</t>
  </si>
  <si>
    <t>Eletroduto corrugado flexível em PEAD Ø = 5", tipo Kanalex ou similar</t>
  </si>
  <si>
    <t>PINTURA</t>
  </si>
  <si>
    <t>6.11</t>
  </si>
  <si>
    <t>https://www.plenobras.com.br/646a5aa0d496504d21df6d5a/espacador-losangular-polimerico-15-kv-para-cabo-coberto-sem-anel-(an-01)-rede-compacta-diametro:-1200a-3200-mm?srsltid=AfmBOorpinunM3dBe5eU1m4l47zqGm8KXVbAwAENnyQ2fUnQ32fTfB6BN7w</t>
  </si>
  <si>
    <t>ALVENARIAS</t>
  </si>
  <si>
    <t>103334</t>
  </si>
  <si>
    <t>ALVENARIA DE VEDAÇÃO DE BLOCOS CERÂMICOS FURADOS NA HORIZONTAL DE 14X9X19 CM (ESPESSURA 14 CM, BLOCO DEITADO) E ARGAMASSA DE ASSENTAMENTO COM PREPARO EM BETONEIRA. AF_12/2021</t>
  </si>
  <si>
    <t>14. ELETRODUTO CORRUGADO FLEXÍVEL, PEAD, DN 150 (6"), PARA REDE ENTERRADA DE DISTRIBUIÇÃO DE ENERGIA</t>
  </si>
  <si>
    <t>ELETRODUTO FLEXÍVEL Ø6"</t>
  </si>
  <si>
    <t>https://judycabos.com.br/produto/espacador-losangular-polimerico-c-garra-15kv-rpc/</t>
  </si>
  <si>
    <t>6.12</t>
  </si>
  <si>
    <t>CHAPISCO</t>
  </si>
  <si>
    <t>87879</t>
  </si>
  <si>
    <t>CHAPISCO APLICADO EM ALVENARIAS E ESTRUTURAS DE CONCRETO INTERNAS, COM COLHER DE PEDREIRO.  ARGAMASSA TRAÇO 1:3 COM PREPARO EM BETONEIRA 400L. AF_06/2014</t>
  </si>
  <si>
    <t>COTAÇÃO 13</t>
  </si>
  <si>
    <t>6.13</t>
  </si>
  <si>
    <t>REBOCO</t>
  </si>
  <si>
    <t>87794</t>
  </si>
  <si>
    <t>EMBOÇO OU MASSA ÚNICA EM ARGAMASSA TRAÇO 1:2:8, PREPARO MANUAL, APLICADA MANUALMENTE EM PANOS CEGOS DE FACHADA (SEM PRESENÇA DE VÃOS), ESPESSURA DE 25 MM. AF_06/2014</t>
  </si>
  <si>
    <t>22</t>
  </si>
  <si>
    <t>06568/ORSE</t>
  </si>
  <si>
    <t>Eletroduto corrugado flexível em PEAD Ø = 6", tipo Kanalex ou similar</t>
  </si>
  <si>
    <t>CABO ALUMUNIO COBERTO XLPE 15KV 1X35,00M²</t>
  </si>
  <si>
    <t>6.14</t>
  </si>
  <si>
    <t>FUNDO</t>
  </si>
  <si>
    <t>APLICAÇÃO DE FUNDO SELADOR ACRÍLICO EM PAREDES, UMA DEMÃO. AF_06/2014</t>
  </si>
  <si>
    <t>CONDUSCAMP</t>
  </si>
  <si>
    <t>CCABOS</t>
  </si>
  <si>
    <t>PLENO BRAS</t>
  </si>
  <si>
    <t>6.15</t>
  </si>
  <si>
    <t>APLICAÇÃO MANUAL DE PINTURA COM TINTA LÁTEX ACRÍLICA EM PAREDES, DUAS DEMÃOS. AF_06/2014</t>
  </si>
  <si>
    <t>15. PORTA DE CHUMBO (BARITADA) COMPLETA, DE GIRO, 1,00 x 2,10 M - FORNECIMENTO E INSTALAÇÃO</t>
  </si>
  <si>
    <t>2.080.427/0001-72</t>
  </si>
  <si>
    <t>36.199.332/0001-94</t>
  </si>
  <si>
    <t>PORTA DE CHUMBO (BARITADA), DE GIRO, 1,00 x 2,10 M - FORNECIMENTO E INSTALAÇÃO</t>
  </si>
  <si>
    <t>BASE: 12082/ORSE PORTA RADIOLÓGICA</t>
  </si>
  <si>
    <t>https://loja.conduscamp.com.br/cabo-de-aluminio-protegido-35mm-tr-15kv-aereo-cinza-1/p?sku=6308708&amp;srsltid=AfmBOornwSks6iHnhGhWDYaBlQ3aCPWhVNjllJyKfzVk1SeYxhy176L_0CM</t>
  </si>
  <si>
    <t>PISO</t>
  </si>
  <si>
    <t>COTAÇÃO</t>
  </si>
  <si>
    <t>6.16</t>
  </si>
  <si>
    <t>COT.02</t>
  </si>
  <si>
    <t>PISO CONCRETO 46,91m²</t>
  </si>
  <si>
    <t>94991</t>
  </si>
  <si>
    <t>EXECUÇÃO DE PASSEIO (CALÇADA) OU PISO DE CONCRETO COM CONCRETO MOLDADO IN LOCO, USINADO, ACABAMENTO CONVENCIONAL, NÃO ARMADO. AF_07/2016</t>
  </si>
  <si>
    <t>23</t>
  </si>
  <si>
    <r>
      <rPr>
        <rFont val="Calibri"/>
        <color rgb="FF1155CC"/>
        <sz val="8.0"/>
        <u/>
      </rPr>
      <t>https://loja.ccabos.com.br/produtos/cabo-15kv-35mm-aluminio-protegido-uso-aereo-cinza/</t>
    </r>
    <r>
      <rPr>
        <rFont val="Calibri"/>
        <sz val="8.0"/>
      </rPr>
      <t>/</t>
    </r>
  </si>
  <si>
    <t>6.17</t>
  </si>
  <si>
    <t>TÁTIL</t>
  </si>
  <si>
    <t>07324/ORSE</t>
  </si>
  <si>
    <t>PISO TÁTIL DIRECIONAL E/OU ALERTA, DE CONCRETO, COLORIDO, P/DEFICIENTES VISUAIS, DIMENSÕES 25X25CM, APLICADO COM ARGAMASSA INDUSTRIALIZADA AC-II, REJUNTADO, EXCLUSIVE REGULARIZAÇÃO DE BASE</t>
  </si>
  <si>
    <t>https://www.plenobras.com.br/6503ad00df6973c3d9c80558/cabo-aluminio-coberto-xlpe-90g-15-kv-1x-3500-mm-entre-arvores-cinza-nbr-11873-ecologico-greater-diam.nominal-1305-mm?srsltid=AfmBOoq5bQhzi-C7oNMYUtDR_2uJxQy1ZdiLEtOIrLheWhQ-LS6pBIIjVvE</t>
  </si>
  <si>
    <t>24</t>
  </si>
  <si>
    <t>GUARDA-CORPO E CORRIMÃO</t>
  </si>
  <si>
    <t>CARPINTEIRO DE ESQUADRIAS COM ENCARGOS COMPLEMENTARES</t>
  </si>
  <si>
    <t>4.4.1</t>
  </si>
  <si>
    <t>GUARDA CORPO</t>
  </si>
  <si>
    <t>99842</t>
  </si>
  <si>
    <t>GUARDA-CORPO DE AÇO GALVANIZADO DE 1,10M, MONTANTES TUBULARES DE 1.1/4" ESPAÇADOS 1,20M, TRAVESSA SUPERIOR DE 1.1/2", GRADIL FORMADO POR TUBOS HORIZONTAIS DE 1" E VERTICAIS DE 3/4", FIXADO COM ADESIVO ESTRUTURAL EPOXI. AF_10/2025_PS</t>
  </si>
  <si>
    <t>25</t>
  </si>
  <si>
    <t>16. PORTA DE CHUMBO (BARITADA) COMPLETA, DE CORRER, 1,00 x 2,10 M - FORNECIMENTO E INSTALAÇÃO</t>
  </si>
  <si>
    <t>ASSINAR A PROPOSTA</t>
  </si>
  <si>
    <t>PORTA DE CHUMBO (BARITADA), DE CORRER, 1,00 x 2,10 M - FORNECIMENTO E INSTALAÇÃO</t>
  </si>
  <si>
    <t>COT.03</t>
  </si>
  <si>
    <t>26</t>
  </si>
  <si>
    <t>4.4.2</t>
  </si>
  <si>
    <t>CORRIMÃO SIMPLES</t>
  </si>
  <si>
    <t>99857</t>
  </si>
  <si>
    <t>CORRIMÃO SIMPLES, DIÂMETRO EXTERNO = 1 1/2", EM ALUMÍNIO. AF_04/2019_PS</t>
  </si>
  <si>
    <t>27</t>
  </si>
  <si>
    <t>ESCADA DE ACESSO AO BLOCO</t>
  </si>
  <si>
    <t xml:space="preserve">17. PINTURA DE PISO COM TINTA EPÓXI, APLICAÇÃO MANUAL, 2 DEMÃOS, INCLUSO PRIMER EPÓXI. AF_05/2021
</t>
  </si>
  <si>
    <t>7.1</t>
  </si>
  <si>
    <t>SERVIÇOS PRELIMINARES</t>
  </si>
  <si>
    <t>PINTURA DE PISO COM TINTA EPÓXI, APLICAÇÃO MANUAL, 2 DEMÃOS, INCLUSO PRIMER EPÓXI. AF_05/2021</t>
  </si>
  <si>
    <t>BASE: SINAPI 102494</t>
  </si>
  <si>
    <t>7.1.1</t>
  </si>
  <si>
    <t>CORTE DO TERRENO</t>
  </si>
  <si>
    <t>PINTOR COM ENCARGOS COMPLEMENTARES</t>
  </si>
  <si>
    <t>7.1.2</t>
  </si>
  <si>
    <t>REATERRO DO TERRENO</t>
  </si>
  <si>
    <t>PRIMER EPOXI / EPOXIDICO</t>
  </si>
  <si>
    <t>L</t>
  </si>
  <si>
    <t>FITA CREPE ROLO DE *25* MM X 50 M</t>
  </si>
  <si>
    <t>7.2</t>
  </si>
  <si>
    <t>INFRAESTRUTURA</t>
  </si>
  <si>
    <t>7.2.1</t>
  </si>
  <si>
    <t>ESTACA H=1,5M; D=25CM</t>
  </si>
  <si>
    <t>100896</t>
  </si>
  <si>
    <t xml:space="preserve">ESTACA ESCAVADA MECANICAMENTE, SEM FLUIDO ESTABILIZANTE, COM 25CM DE DIÂMETRO, CONCRETO LANÇADO POR CAMINHÃO BETONEIRA </t>
  </si>
  <si>
    <t>18. PORTA EM MADEIRA ARTICULADA, TIPO CAMARÃO, 1,00X2,10M - FORNECIMENTO E INSTALAÇÃO</t>
  </si>
  <si>
    <t>P06 - VER PROJETO</t>
  </si>
  <si>
    <t>7.2.2</t>
  </si>
  <si>
    <t>ESTACAS - FERRAGEM LONGITUDINAL</t>
  </si>
  <si>
    <t>COT.04</t>
  </si>
  <si>
    <t>PORTA EM MADEIRA ARTICULADA, TIPO CAMARÃO, 1,00X2,10M</t>
  </si>
  <si>
    <t>7.2.3</t>
  </si>
  <si>
    <t>ESTACAS - ESTRIBOS</t>
  </si>
  <si>
    <t>92915</t>
  </si>
  <si>
    <t>ARMAÇÃO DE ESTRUTURAS DIVERSAS DE CONCRETO ARMADO, EXCETO VIGAS, PILARES, LAJES E FUNDAÇÕES, UTILIZANDO AÇO CA-60 DE 5,0 MM - MONTAGEM. AF_06/2022</t>
  </si>
  <si>
    <t>7.2.4</t>
  </si>
  <si>
    <t>VIGAS BALDRAME - CONCRETO</t>
  </si>
  <si>
    <t xml:space="preserve">COMPOSIÇÃO DO BDI </t>
  </si>
  <si>
    <t>CUSTO TOTAL DO SERVIÇO (R$)</t>
  </si>
  <si>
    <t>7.2.5</t>
  </si>
  <si>
    <t>VIGAS BALDRAME - FÔRMAS</t>
  </si>
  <si>
    <t>19. CANTEIRO DE OBRAS</t>
  </si>
  <si>
    <t>7.2.6</t>
  </si>
  <si>
    <t>DISCRIMINAÇÃO</t>
  </si>
  <si>
    <t>VIGAS BALDRAME - FERRAGEM LONGITUDINAL</t>
  </si>
  <si>
    <t>CAIBRO 5 X 5 CM EM PINUS, MISTA OU EQUIVALENTE DA REGIAO - BRUTA</t>
  </si>
  <si>
    <t>7.2.7</t>
  </si>
  <si>
    <t>TAXA (%)</t>
  </si>
  <si>
    <t>OBSERVAÇÃO</t>
  </si>
  <si>
    <t>SITUAÇÃO DO INTERVALO ADMISSÍVEL</t>
  </si>
  <si>
    <t>TABUA NAO APARELHADA *2,5 X 20* CM, EM MACARANDUBA/MASSARANDUBA, ANGELIM OU EQUIVALENTE DA REGIAO - BRUTA</t>
  </si>
  <si>
    <t>PARCELAS DO BDI (%)</t>
  </si>
  <si>
    <t>R$ parcial (valor período)</t>
  </si>
  <si>
    <t>EXTINTOR DE INCENDIO PORTATIL COM CARGA DE AGUA PRESSURIZADA DE 10 L, CLASSE A</t>
  </si>
  <si>
    <t>7.2.8</t>
  </si>
  <si>
    <t>VIGAS BALDRAME - ESTRIBOS</t>
  </si>
  <si>
    <t>EXTINTOR DE INCENDIO PORTATIL COM CARGA DE PO QUIMICO SECO (PQS) DE 4 KG, CLASSE BC</t>
  </si>
  <si>
    <t>1 QUARTIL</t>
  </si>
  <si>
    <t>MÉDIO</t>
  </si>
  <si>
    <t>3 QUARTIL</t>
  </si>
  <si>
    <t>FERROLHO COM FECHO / TRINCO REDONDO, EM ACO GALVANIZADO / ZINCADO, DE SOBREPOR, COM COMPRIMENTO DE 8" E ESPESSURA MINIMA DA CHAPA DE 1,50 MM</t>
  </si>
  <si>
    <t>AC – ADMINISTRAÇÃO CENTRAL</t>
  </si>
  <si>
    <t>FORRO DE PVC LISO, BRANCO, REGUA DE 10 CM, ESPESSURA APROXIMADA DE 8 MM (COM COLOCACAO / SEM ESTRUTURA METALICA)</t>
  </si>
  <si>
    <t>-</t>
  </si>
  <si>
    <t>7.3</t>
  </si>
  <si>
    <t>EMBOÇO OU MASSA ÚNICA EM ARGAMASSA TRAÇO 1:2:8, PREPARO MANUAL, APLICADA MANUALMENTE EM PANOS DE FACHADA COM PRESENÇA DE VÃOS, ESPESSURA DE 25 MM. AF_08/2022</t>
  </si>
  <si>
    <t>ESCADA, PATAMARES E CALÇADA DE ACESSO</t>
  </si>
  <si>
    <t>EMBOÇO OU MASSA ÚNICA EM ARGAMASSA TRAÇO 1:2:8, PREPARO MANUAL, APLICADA MANUALMENTE EM PANOS CEGOS DE FACHADA (SEM PRESENÇA DE VÃOS), ESPESSURA DE 25 MM. AF_09/2022</t>
  </si>
  <si>
    <t>7.3.1</t>
  </si>
  <si>
    <t>LASTRO DE BRITA ESCADA (E=3CM)</t>
  </si>
  <si>
    <t>96624</t>
  </si>
  <si>
    <t>LASTRO COM MATERIAL GRANULAR (PEDRA BRITADA N.2), APLICADO EM PISOS OU LAJES SOBRE SOLO, ESPESSURA DE *10 CM*. AF_01/2024</t>
  </si>
  <si>
    <t>CHAPISCO APLICADO NO TETO OU EM ALVENARIA E ESTRUTURA, COM ROLO PARA TEXTURA ACRÍLICA. ARGAMASSA INDUSTRIALIZADA COM PREPARO EM MISTURADOR 300 KG. AF_10/2022</t>
  </si>
  <si>
    <t>CHAPISCO APLICADO EM ALVENARIA (SEM PRESENÇA DE VÃOS) E ESTRUTURAS DE CONCRETO DE FACHADA, COM ROLO PARA TEXTURA ACRÍLICA. ARGAMASSA INDUSTRIALIZADA COM PREPARO EM MISTURADOR 300 KG. AF_10/2022</t>
  </si>
  <si>
    <t>SG – SEGUROS + GARANTIA</t>
  </si>
  <si>
    <t>CHAPISCO APLICADO EM ALVENARIA (COM PRESENÇA DE VÃOS) E ESTRUTURAS DE CONCRETO DE FACHADA, COM ROLO PARA TEXTURA ACRÍLICA. ARGAMASSA INDUSTRIALIZADA COM PREPARO EM MISTURADOR 300 KG. AF_10/2022</t>
  </si>
  <si>
    <t>7.3.2</t>
  </si>
  <si>
    <t>CONCRETO ESCADA (E=7CM)</t>
  </si>
  <si>
    <t>103686</t>
  </si>
  <si>
    <t>CONCRETAGEM DE ESCADAS, FCK=25 MPA, COM USO DE BOMBA - LANÇAMENTO, ADENSAMENTO E ACABAMENTO. AF_02/2022_PS</t>
  </si>
  <si>
    <t>CARPINTEIRO DE FORMAS COM ENCARGOS COMPLEMENTARES</t>
  </si>
  <si>
    <t>R – RISCOS</t>
  </si>
  <si>
    <t>DF – DESPESAS FINANCEIRAS</t>
  </si>
  <si>
    <t>7.3.3</t>
  </si>
  <si>
    <t>FÔRMA ESCADA (LATERAIS E ESPELHOS) 25CM</t>
  </si>
  <si>
    <t>RASGO LINEAR MANUAL EM ALVENARIA, PARA ELETRODUTOS, DIÂMETROS MENORES OU IGUAIS A 40 MM. AF_09/2023</t>
  </si>
  <si>
    <t>L – LUCRO BRUTO</t>
  </si>
  <si>
    <t>QUEBRA EM ALVENARIA PARA INSTALAÇÃO DE CAIXA DE TOMADA (4X4 OU 4X2). AF_09/2023</t>
  </si>
  <si>
    <t>I – IMPOSTOS</t>
  </si>
  <si>
    <t>QUEBRA EM ALVENARIA PARA INSTALAÇÃO DE QUADRO DISTRIBUIÇÃO PEQUENO (19X25 CM). AF_09/2023</t>
  </si>
  <si>
    <t>7.3.4</t>
  </si>
  <si>
    <t>LASTRO DE BRITA CALÇADA (E=3CM)</t>
  </si>
  <si>
    <t>CHUMBAMENTO LINEAR EM ALVENARIA PARA RAMAIS/DISTRIBUIÇÃO DE INSTALAÇÕES HIDRÁULICAS COM DIÂMETROS MENORES OU IGUAIS A 40 MM. AF_09/2023</t>
  </si>
  <si>
    <t>FÓRMULA DO BDI DE ACORDO COM ACÓRDÃO 2.369/2011-TCU- PLENÁRIO</t>
  </si>
  <si>
    <t>7.3.5</t>
  </si>
  <si>
    <t>PATAMAR SUPERIOR (E = 5CM)</t>
  </si>
  <si>
    <t>PORTA EM ALUMÍNIO DE ABRIR TIPO VENEZIANA COM GUARNIÇÃO, FIXAÇÃO COM PARAFUSOS - FORNECIMENTO E INSTALAÇÃO. AF_10/2025</t>
  </si>
  <si>
    <t>EXECUÇÃO DE PASSEIO (CALÇADA) OU PISO DE CONCRETO COM CONCRETO MOLDADO IN LOCO, USINADO C20, ACABAMENTO CONVENCIONAL, NÃO ARMADO. AF_08/2022</t>
  </si>
  <si>
    <t>PIS</t>
  </si>
  <si>
    <t>ELETRODUTO FLEXÍVEL CORRUGADO, PVC, DN 20 MM (1/2"), PARA CIRCUITOS TERMINAIS, INSTALADO EM FORRO - FORNECIMENTO E INSTALAÇÃO. AF_03/2023</t>
  </si>
  <si>
    <t>7.3.6</t>
  </si>
  <si>
    <t>PATAMAR INFERIOR (E = 5CM)</t>
  </si>
  <si>
    <t>ELETRODUTO FLEXÍVEL CORRUGADO, PVC, DN 20 MM (1/2"), PARA CIRCUITOS TERMINAIS, INSTALADO EM PAREDE - FORNECIMENTO E INSTALAÇÃO. AF_03/2023</t>
  </si>
  <si>
    <t>COFINS</t>
  </si>
  <si>
    <t>CABO DE COBRE FLEXÍVEL ISOLADO, 1,5 MM², ANTI-CHAMA 450/750 V, PARA CIRCUITOS TERMINAIS - FORNECIMENTO E INSTALAÇÃO. AF_03/2023</t>
  </si>
  <si>
    <t>7.3.7</t>
  </si>
  <si>
    <t>GUIA</t>
  </si>
  <si>
    <t>ASSENTAMENTO DE GUIA (MEIO-FIO) EM TRECHO CURVO, CONFECCIONADA EM CONCRETO PRÉ-FABRICADO, DIMENSÕES 100X15X13X20 CM (COMPRIMENTO X BASE INFERIOR X BASE SUPERIOR X ALTURA). AF_01/2024</t>
  </si>
  <si>
    <t>ISS (CONFORME LEGISLAÇÃO MUNICIPAL)</t>
  </si>
  <si>
    <t>%_parcial  (período)</t>
  </si>
  <si>
    <t>CABO DE COBRE FLEXÍVEL ISOLADO, 2,5 MM², ANTI-CHAMA 450/750 V, PARA CIRCUITOS TERMINAIS - FORNECIMENTO E INSTALAÇÃO. AF_03/2023</t>
  </si>
  <si>
    <t>CONTRIB. PREVIDÊNCIA SOBRE RECEITA BRUTA – CPRB</t>
  </si>
  <si>
    <t>CAIXA RETANGULAR 4" X 2" MÉDIA (1,30 M DO PISO), PVC, INSTALADA EM PAREDE - FORNECIMENTO E INSTALAÇÃO. AF_03/2023</t>
  </si>
  <si>
    <t>7.4</t>
  </si>
  <si>
    <t>CAIXA RETANGULAR 4" X 2" BAIXA (0,30 M DO PISO), PVC, INSTALADA EM PAREDE - FORNECIMENTO E INSTALAÇÃO. AF_03/2023</t>
  </si>
  <si>
    <t>TOTAL DO BDI (R$)</t>
  </si>
  <si>
    <t>7.4.1</t>
  </si>
  <si>
    <t>TOMADA BAIXA DE EMBUTIR (1 MÓDULO), 2P+T 10 A, INCLUINDO SUPORTE E PLACA - FORNECIMENTO E INSTALAÇÃO. AF_03/2023</t>
  </si>
  <si>
    <t>PREÇO DE VENDA (R$)</t>
  </si>
  <si>
    <t>INTERRUPTOR SIMPLES (1 MÓDULO) COM 2 TOMADAS DE EMBUTIR 2P+T 10 A, INCLUINDO SUPORTE E PLACA - FORNECIMENTO E INSTALAÇÃO. AF_03/2023</t>
  </si>
  <si>
    <t>ONDE:</t>
  </si>
  <si>
    <t>BDI (%)</t>
  </si>
  <si>
    <t>TRAMA DE MADEIRA COMPOSTA POR TERÇAS PARA TELHADOS DE ATÉ 2 ÁGUAS PARA TELHA ONDULADA DE FIBROCIMENTO, METÁLICA, PLÁSTICA OU TERMOACÚSTICA, INCLUSO TRANSPORTE VERTICAL. AF_10/2025</t>
  </si>
  <si>
    <t>CINTA DE AMARRAÇÃO DE ALVENARIA MOLDADA IN LOCO COM UTILIZAÇÃO DE BLOCOS CANALETA, ESPESSURA DE *20* CM. AF_03/2024</t>
  </si>
  <si>
    <t>7.4.2</t>
  </si>
  <si>
    <t>AC : TAXA DE ADMINISTRAÇÃO CENTRAL</t>
  </si>
  <si>
    <t>TELHAMENTO COM TELHA ONDULADA DE FIBROCIMENTO E = 6 MM, COM RECOBRIMENTO LATERAL DE 1 1/4 DE ONDA PARA TELHADO COM INCLINAÇÃO MÁXIMA DE 10°, COM ATÉ 2 ÁGUAS, INCLUSO IÇAMENTO. AF_07/2019</t>
  </si>
  <si>
    <t>JANELA DE AÇO TIPO BASCULANTE, PARA VIDROS (VIDROS NÃO INCLUSOS), BATENTE/ REQUADRO INCLUSO (6,5 A 14 CM), DIMENSÕES 60X60 CM, COM COM PINTURA ANTICORROSIVA, SEM ACABAMENTO, COM FERRAGENS, FIXAÇÃO COM ARGAMASSA, EXCLUSIVE CONTRAMARCO - FORNECIMENTO E INSTALAÇÃO. AF_11/2024</t>
  </si>
  <si>
    <t>S: TAXA DE SEGURO</t>
  </si>
  <si>
    <t>Parâmetros do Acórdão 2.622/2013 - Plenário</t>
  </si>
  <si>
    <t>ESTACIONAMENTO EM FRENTE A FACHADA</t>
  </si>
  <si>
    <t>LASTRO DE CONCRETO MAGRO, APLICADO EM PISOS, LAJES SOBRE SOLO OU RADIERS, ESPESSURA DE 3 CM. AF_01/2024</t>
  </si>
  <si>
    <t>G: TAXA DE GARANTIAS</t>
  </si>
  <si>
    <t>LASTRO DE CONCRETO MAGRO, APLICADO EM PISOS, LAJES SOBRE SOLO OU RADIERS, ESPESSURA DE 5 CM. AF_01/2024</t>
  </si>
  <si>
    <t>Sem CPRB</t>
  </si>
  <si>
    <t>8.1</t>
  </si>
  <si>
    <t>ESTACIONAMENTO</t>
  </si>
  <si>
    <t>ALVENARIA DE EMBASAMENTO COM BLOCO ESTRUTURAL DE CONCRETO, DE 14X19X29CM E ARGAMASSA DE ASSENTAMENTO COM PREPARO EM BETONEIRA. AF_05/2020</t>
  </si>
  <si>
    <t>R: TAXA DE RISCOS</t>
  </si>
  <si>
    <t>8.1.1</t>
  </si>
  <si>
    <t>QUADRO DE DISTRIBUIÇÃO DE ENERGIA EM PVC, DE EMBUTIR, SEM BARRAMENTO, PARA 6 DISJUNTORES - FORNECIMENTO E INSTALAÇÃO. AF_07/2025</t>
  </si>
  <si>
    <t>LIMPEZA E COMPACTAÇÃO INICIAL</t>
  </si>
  <si>
    <t>Com CPRB</t>
  </si>
  <si>
    <t>100576</t>
  </si>
  <si>
    <t>REGULARIZAÇÃO E COMPACTAÇÃO DE SUBLEITO DE SOLO PREDOMINANTEMENTE ARGILOSO, PARA OBRAS DE CONSTRUÇÃO DE PAVIMENTOS. AF_09/2024</t>
  </si>
  <si>
    <t>DISJUNTOR MONOPOLAR TIPO NEMA, CORRENTE NOMINAL DE 35 ATÉ 50A - FORNECIMENTO E INSTALAÇÃO. AF_07/2025</t>
  </si>
  <si>
    <t>DF: TAXA DE DESPESAS</t>
  </si>
  <si>
    <t>ALVENARIA DE VEDAÇÃO DE BLOCOS CERÂMICOS FURADOS NA HORIZONTAL DE 9X19X19 CM (ESPESSURA 9 CM) E ARGAMASSA DE ASSENTAMENTO COM PREPARO EM BETONEIRA. AF_12/2021</t>
  </si>
  <si>
    <t>L: TAXA DE LUCRO</t>
  </si>
  <si>
    <t>R$_ acumulado</t>
  </si>
  <si>
    <t>8.1.2</t>
  </si>
  <si>
    <t xml:space="preserve">BASE EM BGS </t>
  </si>
  <si>
    <t>01348/ORSE</t>
  </si>
  <si>
    <t>96396</t>
  </si>
  <si>
    <t>I: TAXA DE INCIDÊNCIA DE IMPOSTOS (PIS, COFINS, ISS, CPRB)</t>
  </si>
  <si>
    <t>CONSTRUÇÃO DE BASE E SUB-BASE PARA PAVIMENTAÇÃO DE BRITA GRADUADA SIMPLES, COM ESPESSURA DE 15 CM - EXCLUSIVE CARGA E TRANSPORTE. AF_09/2024</t>
  </si>
  <si>
    <t>8.1.3</t>
  </si>
  <si>
    <t>CARGA E MANOBRA</t>
  </si>
  <si>
    <t>100978</t>
  </si>
  <si>
    <t>CARGA, MANOBRA E DESCARGA DE SOLOS E MATERIAIS GRANULARES EM CAMINHÃO BASCULANTE 10 M³ - CARGA COM ESCAVADEIRA HIDRÁULICA (CAÇAMBA DE 1,20 M³ / 155 HP) E DESCARGA LIVRE (UNIDADE: M3). AF_02/2026</t>
  </si>
  <si>
    <t>COMPOSIÇÃO DO BDI DIFERENCIADO</t>
  </si>
  <si>
    <t>14013/ORSE</t>
  </si>
  <si>
    <t>8.1.4</t>
  </si>
  <si>
    <t xml:space="preserve">TRANSPORTE </t>
  </si>
  <si>
    <t>93588</t>
  </si>
  <si>
    <t>TRANSPORTE COM CAMINHÃO BASCULANTE DE 10 M³, EM VIA URBANA EM LEITO NATURAL (UNIDADE: M3XKM). AF_02/2026</t>
  </si>
  <si>
    <t>M3XKM</t>
  </si>
  <si>
    <t>LÂMPADA COMPACTA DE LED 10 W, BASE E27 - FORNECIMENTO E INSTALAÇÃO. AF_09/2024</t>
  </si>
  <si>
    <t>8.1.5</t>
  </si>
  <si>
    <t>EXECUÇÃO DO PISO INTERTRAVADO</t>
  </si>
  <si>
    <t>92397</t>
  </si>
  <si>
    <t>EXECUÇÃO DE PAVIMENTO EM PISO INTERTRAVADO, COM BLOCO RETANGULAR COR NATURAL DE 20 X 10 CM, ESPESSURA 6 CM. AF_10/2022</t>
  </si>
  <si>
    <t>COBERTURA E ÁGUAS PLUVIAIS</t>
  </si>
  <si>
    <t>20. CANTEIRO DE OBRAS</t>
  </si>
  <si>
    <t>FECHADURA ESPELHO PARA PORTA EXTERNA, EM ACO INOX (MAQUINA, TESTA E CONTRA-TESTA) E EM ZAMAC (MACANETA, LINGUETA E TRINCOS) COM ACABAMENTO CROMADO, MAQUINA DE 40 MM, INCLUINDO CHAVE TIPO CILINDRO</t>
  </si>
  <si>
    <t>9.1</t>
  </si>
  <si>
    <t>COBERTURA DE CONEXÃO DOS BLOCOS</t>
  </si>
  <si>
    <t>9.1.1</t>
  </si>
  <si>
    <t>TESOURA - ÁREA COBERTA DE CONEXÃO DOS BLOCOS</t>
  </si>
  <si>
    <t>92604</t>
  </si>
  <si>
    <t>FABRICAÇÃO E INSTALAÇÃO DE TESOURA INTEIRA EM AÇO, VÃO DE 4 M, PARA TELHA ONDULADA DE FIBROCIMENTO, METÁLICA, PLÁSTICA OU TERMOACÚSTICA, INCLUSO IÇAMENTO, EXCLUSIVE PINTURA. AF_10/2025</t>
  </si>
  <si>
    <t>%_acumulado</t>
  </si>
  <si>
    <t>TELA PLASTICA TECIDA LISTRADA BRANCA E LARANJA, TIPO GUARDA CORPO, EM POLIETILENO MONOFILADO, ROLO 1,20 X 50 M (L X C)</t>
  </si>
  <si>
    <t>9.1.2</t>
  </si>
  <si>
    <t xml:space="preserve">TERÇAS E CONTRAVENTAMENTO </t>
  </si>
  <si>
    <t>92580</t>
  </si>
  <si>
    <t>TRAMA DE AÇO COMPOSTA POR TERÇAS PARA TELHADOS DE ATÉ 2 ÁGUAS PARA TELHA ONDULADA DE FIBROCIMENTO, METÁLICA, PLÁSTICA OU TERMOACÚSTICA, INCLUSO TRANSPORTE VERTICAL, EXCLUSIVE PINTURA. AF_10/2025_PS</t>
  </si>
  <si>
    <t>BANCADA DE MÁRMORE SINTÉTICO 120 X 60CM, COM CUBA INTEGRADA, INCLUSO SIFÃO TIPO FLEXÍVEL EM PVC, VÁLVULA EM PLÁSTICO CROMADO TIPO AMERICANA E TORNEIRA CROMADA LONGA, DE PAREDE, PADRÃO POPULAR - FORNECIMENTO E INSTALAÇÃO. AF_02/2026</t>
  </si>
  <si>
    <t>9.1.3</t>
  </si>
  <si>
    <t>LAVATÓRIO LOUÇA BRANCA SUSPENSO, *40 X 30* CM OU EQUIVALENTE, PADRÃO POPULAR, INCLUSO SIFÃO FLEXÍVEL EM PVC, VÁLVULA E ENGATE FLEXÍVEL 30 CM EM PLÁSTICO E TORNEIRA CROMADA DE MESA, PADRÃO POPULAR - FORNECIMENTO E INSTALAÇÃO. AF_02/2026</t>
  </si>
  <si>
    <t>TELHAS</t>
  </si>
  <si>
    <t>TELHAMENTO COM TELHA METÁLICA TERMOACÚSTICA E = 30 MM, COM ATÉ 2 ÁGUAS, INCLUSO IÇAMENTO. AF_07/2019</t>
  </si>
  <si>
    <t>9.1.4</t>
  </si>
  <si>
    <t>RUFOS - ENCONTRO COM PLATIBANDAS</t>
  </si>
  <si>
    <t>RUFO EM CHAPA DE AÇO GALVANIZADO NÚMERO 24, CORTE DE 25 CM, INCLUSO TRANSPORTE VERTICAL. AF_07/2019</t>
  </si>
  <si>
    <t>TUBO PVC, SERIE NORMAL, ESGOTO PREDIAL, DN 40 MM, FORNECIDO E INSTALADO EM RAMAL DE DESCARGA OU RAMAL DE ESGOTO SANITÁRIO. AF_08/2022</t>
  </si>
  <si>
    <t>TUBO PVC, SERIE NORMAL, ESGOTO PREDIAL, DN 100 MM, FORNECIDO E INSTALADO EM RAMAL DE DESCARGA OU RAMAL DE ESGOTO SANITÁRIO. AF_08/2022</t>
  </si>
  <si>
    <t>9.1.5</t>
  </si>
  <si>
    <t>PINTURA DE TODA ESTRUTURA METÁLICA - FUNDO E ACABAMENTO - 2 DEMÃOS</t>
  </si>
  <si>
    <t>100723</t>
  </si>
  <si>
    <t>PINTURA COM TINTA ALQUÍDICA DE FUNDO E ACABAMENTO (ESMALTE SINTÉTICO GRAFITE) PULVERIZADA SOBRE PERFIL METÁLICO EXECUTADO EM FÁBRICA (POR DEMÃO). AF_01/2020_PE</t>
  </si>
  <si>
    <t>JOELHO 90 GRAUS, PVC, SERIE NORMAL, ESGOTO PREDIAL, DN 40 MM, JUNTA SOLDÁVEL, FORNECIDO E INSTALADO EM RAMAL DE DESCARGA OU RAMAL DE ESGOTO SANITÁRIO. AF_08/2022</t>
  </si>
  <si>
    <t>PORTA DE MADEIRA PARA PINTURA, SEMI-OCA (LEVE OU MÉDIA), 80X210CM, ESPESSURA DE 3,5CM, INCLUSO DOBRADIÇAS - FORNECIMENTO E INSTALAÇÃO. AF_10/2025</t>
  </si>
  <si>
    <t>9.2</t>
  </si>
  <si>
    <t>COBERTURA DO CMH</t>
  </si>
  <si>
    <t>FIXAÇÃO DE TUBOS VERTICAIS DE PVC ÁGUA, PVC ESGOTO, PVC ÁGUA PLUVIAL, CPVC, PPR, COBRE OU AÇO, DIÂMETROS MENORES OU IGUAIS A 40 MM, COM ABRAÇADEIRA METÁLICA RÍGIDA TIPO U PERFIL 1 1/4", FIXADA EM PERFILADO EM PAREDE. AF_09/2023_PS</t>
  </si>
  <si>
    <t>ELETRODUTO RÍGIDO ROSCÁVEL, PVC, DN 20 MM (1/2"), PARA CIRCUITOS TERMINAIS, INSTALADO EM FORRO - FORNECIMENTO E INSTALAÇÃO. AF_03/2023</t>
  </si>
  <si>
    <t xml:space="preserve">NOTAS: </t>
  </si>
  <si>
    <t>ELETRODUTO RÍGIDO ROSCÁVEL, PVC, DN 20 MM (1/2"), PARA CIRCUITOS TERMINAIS, INSTALADO EM PAREDE - FORNECIMENTO E INSTALAÇÃO. AF_03/2023</t>
  </si>
  <si>
    <t>CURVA 90 GRAUS PARA ELETRODUTO, PVC, ROSCÁVEL, DN 20 MM (1/2"), PARA CIRCUITOS TERMINAIS, INSTALADA EM PAREDE - FORNECIMENTO E INSTALAÇÃO. AF_03/2023</t>
  </si>
  <si>
    <t>9.2.1</t>
  </si>
  <si>
    <t>TESOURA - CMH 2 ÁGUAS (COMPRIMENTO TOTAL 21.40m)</t>
  </si>
  <si>
    <t>92616</t>
  </si>
  <si>
    <t>FABRICAÇÃO E INSTALAÇÃO DE TESOURA INTEIRA EM AÇO, VÃO DE 10 M, PARA TELHA ONDULADA DE FIBROCIMENTO, METÁLICA, PLÁSTICA OU TERMOACÚSTICA, INCLUSO IÇAMENTO, EXCLUSIVE PINTURA. AF_10/2025</t>
  </si>
  <si>
    <t>A. A ÚLTIMA PARCELA DEVE OBRIGATORIAMENTE SER MAIOR QUE 11%</t>
  </si>
  <si>
    <t>CAIXA OCTOGONAL 3" X 3", PVC, INSTALADA EM LAJE - FORNECIMENTO E INSTALAÇÃO. AF_03/2023</t>
  </si>
  <si>
    <t>B. O PRAZO MÁXIMO PARA EXECUÇÃO É DE 20 MESES</t>
  </si>
  <si>
    <t>TOMADA BAIXA DE EMBUTIR (2 MÓDULOS), 2P+T 10 A, INCLUINDO SUPORTE E PLACA - FORNECIMENTO E INSTALAÇÃO. AF_03/2023</t>
  </si>
  <si>
    <t>9.2.2</t>
  </si>
  <si>
    <t>TERÇAS E CONTRAVENTAMENTO - CMH</t>
  </si>
  <si>
    <t>INTERRUPTOR SIMPLES (1 MÓDULO) COM 1 TOMADA DE EMBUTIR 2P+T 10 A, INCLUINDO SUPORTE E PLACA - FORNECIMENTO E INSTALAÇÃO. AF_03/2023</t>
  </si>
  <si>
    <t>9.2.3</t>
  </si>
  <si>
    <t>9.2.4</t>
  </si>
  <si>
    <t>ACABAMENTO FRONTAL TELHA SANDUÍCHE</t>
  </si>
  <si>
    <t>COMP. 37</t>
  </si>
  <si>
    <t>ACABAMENTO FRONTAL PARA TELHA SANDUÍCHE, EM CHAPA DE AÇO GALVANIZADO Nº26</t>
  </si>
  <si>
    <r>
      <rPr>
        <rFont val="Calibri, Arial"/>
        <b/>
        <color rgb="FF000000"/>
      </rPr>
      <t>OBS:</t>
    </r>
    <r>
      <rPr>
        <rFont val="Calibri, Arial"/>
        <b/>
        <color rgb="FF000000"/>
      </rPr>
      <t xml:space="preserve">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  </r>
  </si>
  <si>
    <t>TELHAMENTO COM TELHA ONDULADA DE FIBROCIMENTO E = 6 MM, COM RECOBRIMENTO LATERAL DE 1 1/4 DE ONDA PARA TELHADO COM INCLINAÇÃO MÁXIMA DE 10°, COM ATÉ 2 ÁGUAS, INCLUSO IÇAMENTO. AF_06/2026</t>
  </si>
  <si>
    <t>9.2.5</t>
  </si>
  <si>
    <t>BEIRAL LATERAL EM TELHA METÁLICA</t>
  </si>
  <si>
    <t>9.2.6</t>
  </si>
  <si>
    <t>CUMEEIRAS</t>
  </si>
  <si>
    <t>13745/ORSE</t>
  </si>
  <si>
    <t>CUMEEIRA EM GALVALUME PARA TELHA TRAPEZOIDAL GALVALUME STANDARD, COM 40 CM DE CADA LADO, E = 0,43MM, COR NATURAL</t>
  </si>
  <si>
    <t>CONDULETE DE PVC, TIPO B, PARA ELETRODUTO DE PVC SOLDÁVEL DN 25 MM (3/4''), APARENTE - FORNECIMENTO E INSTALAÇÃO. AF_01/2026</t>
  </si>
  <si>
    <t>9.2.7</t>
  </si>
  <si>
    <t>CONDULETE DE PVC, TIPO LB, PARA ELETRODUTO DE PVC SOLDÁVEL DN 25 MM (3/4''), APARENTE - FORNECIMENTO E INSTALAÇÃO. AF_01/2026</t>
  </si>
  <si>
    <t>9.2.8</t>
  </si>
  <si>
    <t>CAIXA ENTERRADA HIDRÁULICA RETANGULAR, EM ALVENARIA COM BLOCOS DE CONCRETO, DIMENSÕES INTERNAS: 0,6X0,6X0,6 M PARA REDE DE ESGOTO. AF_12/2020</t>
  </si>
  <si>
    <t>RUFO CHAPÉU</t>
  </si>
  <si>
    <t>CAIXA DE GORDURA SIMPLES, CIRCULAR, EM CONCRETO PRÉ-MOLDADO, DIÂMETRO INTERNO = 0,4 M, ALTURA INTERNA = 0,4 M. AF_12/2020</t>
  </si>
  <si>
    <t>9.2.9</t>
  </si>
  <si>
    <t>TERÇAS DO RESERVATÓRIO CHUMBADAS NAS ESTRUTURA LOCAL</t>
  </si>
  <si>
    <t>PAREDE DE MADEIRA COMPENSADA PARA CONSTRUÇÃO TEMPORÁRIA EM CHAPA SIMPLES, EXTERNA, SEM VÃO. AF_03/2024</t>
  </si>
  <si>
    <t>9.2.10</t>
  </si>
  <si>
    <t>TELHAMENTO DO RESERVATÓRIO</t>
  </si>
  <si>
    <t xml:space="preserve">TELHAMENTO COM TELHA DE AÇO/ALUMÍNIO E = 0,5 MM, COM ATÉ 2 ÁGUAS, INCLUSO IÇAMENTO. 
</t>
  </si>
  <si>
    <t>PAREDE DE MADEIRA COMPENSADA PARA CONSTRUÇÃO TEMPORÁRIA EM CHAPA SIMPLES, EXTERNA, COM ÁREA LÍQUIDA MAIOR OU IGUAL A 6 M², COM VÃO. AF_03/2024</t>
  </si>
  <si>
    <t>9.2.11</t>
  </si>
  <si>
    <t>PINTURA DE TODA ESTRUTURA METÁLICA COM ZARCÃO - 2 DEMÃOS</t>
  </si>
  <si>
    <t>100719</t>
  </si>
  <si>
    <t>PINTURA COM TINTA ALQUIDICA DE FUNDO (TIPO ZARCAO) PULVERIZADA SOBRE PERFIL METALICO EXECUTADO EM FABRICA (POR DEMAO). AF_01/2020</t>
  </si>
  <si>
    <t>PAREDE DE MADEIRA COMPENSADA PARA CONSTRUÇÃO TEMPORÁRIA EM CHAPA SIMPLES, EXTERNA, COM ÁREA LÍQUIDA MENOR QUE 6 M², COM VÃO. AF_03/2024</t>
  </si>
  <si>
    <t>98446 / 
ADAPTADO</t>
  </si>
  <si>
    <t>(ADAPTADO PARA SEM VÃO) PAREDE DE MADEIRA COMPENSADA PARA CONSTRUÇÃO TEMPORÁRIA EM CHAPA SIMPLES, EXTERNA, COM ÁREA LÍQUIDA MENOR QUE 6 M², COM VÃO. AF_03/2024</t>
  </si>
  <si>
    <t>9.3</t>
  </si>
  <si>
    <t>SUPORTE METÁLICO PARA RESERVATÓRIO DO CMH</t>
  </si>
  <si>
    <t>9.3.1</t>
  </si>
  <si>
    <t>SUSTENTAÇÃO - RESERVATORIO</t>
  </si>
  <si>
    <t>COMP.39</t>
  </si>
  <si>
    <t>VIGA METÁLICA EM PERFIL LAMINADO OU SOLDADO EM AÇO ESTRUTURAL, COM CONEXÕES SOLDADAS, INCLUSOS MÃO DE OBRA, TRANSPORTE E IÇAMENTO UTILIZANDO GUINDAS
TE - FORNECIMENTO E INSTALAÇÃO.</t>
  </si>
  <si>
    <t>9.3.2</t>
  </si>
  <si>
    <t>BASE - RESERVATORIO</t>
  </si>
  <si>
    <t>11062</t>
  </si>
  <si>
    <t>PLACA CIMENTICIA LISA E=10 MM, DE 1,20 X *2,50* M (SEM AMIANTO)</t>
  </si>
  <si>
    <t>21. CANTEIRO DE OBRAS</t>
  </si>
  <si>
    <t>9.3.3</t>
  </si>
  <si>
    <t>IMPERMEABILIZAÇÃO PLACA CIMENTÍCIA (INCLUSIVE BORDAS)</t>
  </si>
  <si>
    <t>98555</t>
  </si>
  <si>
    <t>IMPERMEABILIZAÇÃO DE SUPERFÍCIE COM ARGAMASSA POLIMÉRICA / MEMBRANA ACRÍLICA, 3 DEMÃOS. AF_09/2023</t>
  </si>
  <si>
    <t>9.3.4</t>
  </si>
  <si>
    <t>CHAPA BASE</t>
  </si>
  <si>
    <t>1319</t>
  </si>
  <si>
    <t>CHAPA DE ACO FINA A QUENTE BITOLA MSG 3/16 ", E = 4,75 MM (38,00 KG/M2)</t>
  </si>
  <si>
    <t>9.3.5</t>
  </si>
  <si>
    <t>CHUMBADORES</t>
  </si>
  <si>
    <t>11963</t>
  </si>
  <si>
    <t>PARAFUSO DE ACO ZINCADO, TIPO CHUMBADOR PARABOLT, DIAMETRO 1/2", COMPRIMENTO 75 MM</t>
  </si>
  <si>
    <t>9.3.6</t>
  </si>
  <si>
    <t>REFORÇO CX D´ÁGUA - 18 M - VIGA U 127x50 # 3.00</t>
  </si>
  <si>
    <t>CP.001</t>
  </si>
  <si>
    <t>VIGA U 127x50 # 3.00</t>
  </si>
  <si>
    <t>FECHADURA ROSETA REDONDA PARA PORTA DE BANHEIRO, EM ACO INOX (MAQUINA, TESTA E CONTRA-TESTA) E EM ZAMAC (MACANETA, LINGUETA E TRINCOS) COM ACABAMENTO CROMADO, MAQUINA DE 40 MM, INCLUINDO CHAVE TIPO TRANQUETA</t>
  </si>
  <si>
    <t>9.3.7</t>
  </si>
  <si>
    <t>REFORÇO CX D´ÁGUA - 72 M - PERFIL U - METALON TUBO 60x40 #16</t>
  </si>
  <si>
    <t>PERFIL U - METALON TUBO 60x40 #16</t>
  </si>
  <si>
    <t>9.3.8</t>
  </si>
  <si>
    <t>REFORÇO CX D´ÁGUA - 117 M METALON TUBO 30x30 #16</t>
  </si>
  <si>
    <t>METALON TUBO 30x30 #16</t>
  </si>
  <si>
    <t>BACIA SANITÁRIA COM CAIXA ACOPLADA LOUÇA BRANCA - FORNECIMENTO E INSTALAÇÃO. AF_02/2026</t>
  </si>
  <si>
    <t>MASSA ÚNICA, EM ARGAMASSA TRAÇO 1:2:8, PREPARO MANUAL, APLICADA MANUALMENTE EM PAREDES INTERNAS DE AMBIENTES COM ÁREA ENTRE 5M² E 10M², E = 10MM, COM TALISCAS. AF_03/2024</t>
  </si>
  <si>
    <t>9.4</t>
  </si>
  <si>
    <t>COBERTURA DO PPED</t>
  </si>
  <si>
    <t>9.4.1</t>
  </si>
  <si>
    <t>TESOURA - PPED 1 ÁGUA (COMPRIMENTO TOTAL 11,78m)</t>
  </si>
  <si>
    <t>REVESTIMENTO CERÂMICO PARA PISO COM PLACAS TIPO ESMALTADA DE DIMENSÕES 35X35 CM APLICADA EM AMBIENTES DE ÁREA ENTRE 5 M2 E 10 M2. AF_02/2023_PE</t>
  </si>
  <si>
    <t>CAIXA SIFONADA, PVC, DN 100 X 100 X 50 MM, FORNECIDA E INSTALADA EM RAMAIS DE ENCAMINHAMENTO DE ÁGUA PLUVIAL. AF_06/2022</t>
  </si>
  <si>
    <t>TUBO PVC, SERIE NORMAL, ESGOTO PREDIAL, DN 50 MM, FORNECIDO E INSTALADO EM RAMAL DE DESCARGA OU RAMAL DE ESGOTO SANITÁRIO. AF_08/2022</t>
  </si>
  <si>
    <t>9.4.2</t>
  </si>
  <si>
    <t>TERÇAS E CONTRAVENTAMENTO</t>
  </si>
  <si>
    <t>JOELHO 45 GRAUS, PVC, SERIE NORMAL, ESGOTO PREDIAL, DN 40 MM, JUNTA SOLDÁVEL, FORNECIDO E INSTALADO EM RAMAL DE DESCARGA OU RAMAL DE ESGOTO SANITÁRIO. AF_08/2022</t>
  </si>
  <si>
    <t>9.4.3</t>
  </si>
  <si>
    <t>JOELHO 90 GRAUS, PVC, SERIE NORMAL, ESGOTO PREDIAL, DN 50 MM, JUNTA ELÁSTICA, FORNECIDO E INSTALADO EM RAMAL DE DESCARGA OU RAMAL DE ESGOTO SANITÁRIO. AF_08/2022</t>
  </si>
  <si>
    <t>9.4.4</t>
  </si>
  <si>
    <t>CURVA CURTA 90 GRAUS, PVC, SERIE NORMAL, ESGOTO PREDIAL, DN 100 MM, JUNTA ELÁSTICA, FORNECIDO E INSTALADO EM RAMAL DE DESCARGA OU RAMAL DE ESGOTO SANITÁRIO. AF_08/2022</t>
  </si>
  <si>
    <t>TE, PVC, SERIE NORMAL, ESGOTO PREDIAL, DN 50 X 50 MM, JUNTA ELÁSTICA, FORNECIDO E INSTALADO EM RAMAL DE DESCARGA OU RAMAL DE ESGOTO SANITÁRIO. AF_08/2022</t>
  </si>
  <si>
    <t>9.4.5</t>
  </si>
  <si>
    <t xml:space="preserve">BEIRAL EM TELHA METÁLICA - FECHAMENTO LATERAL PARA ACABAMENTO DE TELHADO EM TELHA METÁLICA                                                                                					</t>
  </si>
  <si>
    <t>TE, PVC, SERIE NORMAL, ESGOTO PREDIAL, DN 100 X 100 MM, JUNTA ELÁSTICA, FORNECIDO E INSTALADO EM RAMAL DE DESCARGA OU RAMAL DE ESGOTO SANITÁRIO. AF_08/2022</t>
  </si>
  <si>
    <t>9.4.6</t>
  </si>
  <si>
    <t>9.4.7</t>
  </si>
  <si>
    <t>9.4.8</t>
  </si>
  <si>
    <t>RASGO LINEAR MANUAL EM ALVENARIA, PARA RAMAIS/ DISTRIBUIÇÃO DE INSTALAÇÕES HIDRÁULICAS, DIÂMETROS MENORES OU IGUAIS A 40 MM. AF_09/2023</t>
  </si>
  <si>
    <t>9.4.9</t>
  </si>
  <si>
    <t>PORTA DE MADEIRA PARA PINTURA, SEMI-OCA (LEVE OU MÉDIA), 60X210CM, ESPESSURA DE 3,5CM, INCLUSO DOBRADIÇAS - FORNECIMENTO E INSTALAÇÃO. AF_10/2025</t>
  </si>
  <si>
    <t>9.4.10</t>
  </si>
  <si>
    <t>CABO DE COBRE FLEXÍVEL ISOLADO, 4 MM², ANTI-CHAMA 450/750 V, PARA CIRCUITOS TERMINAIS - FORNECIMENTO E INSTALAÇÃO. AF_03/2023</t>
  </si>
  <si>
    <t>9.5</t>
  </si>
  <si>
    <t>SUPORTE METÁLICO PARA RESERVATÓRIO DO PPED</t>
  </si>
  <si>
    <t>SUPORTE PARAFUSADO COM PLACA DE ENCAIXE 4" X 2" ALTO (2,00 M DO PISO) PARA PONTO ELÉTRICO - FORNECIMENTO E INSTALAÇÃO. AF_03/2023</t>
  </si>
  <si>
    <t>9.5.1</t>
  </si>
  <si>
    <t>9.5.2</t>
  </si>
  <si>
    <t>9.5.3</t>
  </si>
  <si>
    <t>9.5.4</t>
  </si>
  <si>
    <t>CABO DE COBRE FLEXÍVEL ISOLADO, 16 MM², ANTI-CHAMA 450/750 V, PARA CIRCUITOS TERMINAIS - FORNECIMENTO E INSTALAÇÃO. AF_03/2023</t>
  </si>
  <si>
    <t>9.5.5</t>
  </si>
  <si>
    <t>9.5.6</t>
  </si>
  <si>
    <t>9.5.7</t>
  </si>
  <si>
    <t>9.5.8</t>
  </si>
  <si>
    <t>CAIXA ENTERRADA ELÉTRICA RETANGULAR, EM ALVENARIA COM TIJOLOS CERÂMICOS MACIÇOS, FUNDO COM BRITA, DIMENSÕES INTERNAS: 0,3X0,3X0,3 M. AF_12/2020</t>
  </si>
  <si>
    <t>CABO TELEFÔNICO CCI-50 4 PARES, SEM BLINDAGEM, INSTALADO EM DISTRIBUIÇÃO DE EDIFICAÇÃO RESIDENCIAL - FORNECIMENTO E INSTALAÇÃO. AF_08/2025</t>
  </si>
  <si>
    <t>9.6</t>
  </si>
  <si>
    <t>COBERTURA DO ÁREA COMUM (AC)</t>
  </si>
  <si>
    <t>PAREDE DE MADEIRA COMPENSADA PARA CONSTRUÇÃO TEMPORÁRIA EM CHAPA SIMPLES, INTERNA, COM ÁREA LÍQUIDA MAIOR OU IGUAL A 6 M², COM VÃO. AF_03/2024</t>
  </si>
  <si>
    <t>PAREDE DE MADEIRA COMPENSADA PARA CONSTRUÇÃO TEMPORÁRIA EM CHAPA SIMPLES, INTERNA, COM ÁREA LÍQUIDA MENOR QUE 6 M², COM VÃO. AF_03/2024</t>
  </si>
  <si>
    <t>CAIXA DE PASSAGEM PARA TELEFONE 15X15X10CM (SOBREPOR) - FORNECIMENTO E INSTALAÇÃO. AF_08/2025</t>
  </si>
  <si>
    <t>JANELA DE MADEIRA CEDRINHO/ ANGELIM COMERCIAL/ CURUPIXA/ CUMARU OU EQUIVALENTE, CAIXA DO BATENTE/ MARCO 10 CM, COM DUAS FOLHAS DE ABRIR TIPO VENEZIANAS E 2 FOLHAS GUILHOTINAS PARA VIDRO (VIDROS NÃO INCLUSOS), COM GUARNIÇÃO/ ALIZAR E FERRAGENS, FIXAÇÃO COM PARAFUSOS E ESPUMA EXPANSIVA, EXCLUSIVE CONTRAMARCO - FORNECIMENTO E INSTALAÇÃO. AF_11/2024</t>
  </si>
  <si>
    <t>9.6.1</t>
  </si>
  <si>
    <t>TESOURA - 2 ÁGUAS TELHADO EMBUTIDO (COMPRIMENTO TOTAL 16.50m)</t>
  </si>
  <si>
    <t>QUADRO DE DISTRIBUIÇÃO DE ENERGIA EM CHAPA DE AÇO GALVANIZADO, DE EMBUTIR, COM BARRAMENTO TRIFÁSICO, PARA 12 DISJUNTORES DIN 100A - FORNECIMENTO E INSTALAÇÃO. AF_07/2025</t>
  </si>
  <si>
    <t>9.6.2</t>
  </si>
  <si>
    <t>HASTE DE ATERRAMENTO, DIÂMETRO 5/8", COM 3 METROS - FORNECIMENTO E INSTALAÇÃO. AF_08/2023</t>
  </si>
  <si>
    <t>9.6.3</t>
  </si>
  <si>
    <t>9.6.4</t>
  </si>
  <si>
    <t>00254
ORSE</t>
  </si>
  <si>
    <t xml:space="preserve">CUMEEIRA EM ALUMÍNIO - 30CM DE CADA LADO, E= 0,8MM </t>
  </si>
  <si>
    <t>9.6.5</t>
  </si>
  <si>
    <t>9.6.6</t>
  </si>
  <si>
    <t>9.6.7</t>
  </si>
  <si>
    <t>9.6.8</t>
  </si>
  <si>
    <t>9.6.9</t>
  </si>
  <si>
    <t>9.7</t>
  </si>
  <si>
    <t>SUPORTE METÁLICO PARA RESERVATÓRIO DO AC</t>
  </si>
  <si>
    <t>9.7.1</t>
  </si>
  <si>
    <t>9.7.2</t>
  </si>
  <si>
    <t>22. CANTEIRO DE OBRAS</t>
  </si>
  <si>
    <t>9.7.3</t>
  </si>
  <si>
    <t>9.7.4</t>
  </si>
  <si>
    <t>9.7.5</t>
  </si>
  <si>
    <t>9.7.6</t>
  </si>
  <si>
    <t>9.7.7</t>
  </si>
  <si>
    <t>9.7.8</t>
  </si>
  <si>
    <t>ALVENARIA E OUTRAS VEDAÇÕES</t>
  </si>
  <si>
    <t>RALO SIFONADO, PVC, DN 100 X 40 MM, JUNTA SOLDÁVEL, FORNECIDO E INSTALADO EM RAMAL DE DESCARGA OU EM RAMAL DE ESGOTO SANITÁRIO. AF_08/2022</t>
  </si>
  <si>
    <t>10.1</t>
  </si>
  <si>
    <t xml:space="preserve">ALVENARIA DE VEDAÇÃO </t>
  </si>
  <si>
    <t>10.2</t>
  </si>
  <si>
    <t>PLATIBANDAS H=1,50M</t>
  </si>
  <si>
    <t>103318</t>
  </si>
  <si>
    <t>ALVENARIA DE VEDAÇÃO DE BLOCOS VAZADOS DE CONCRETO DE 14X19X39 CM (ESPESSURA 14 CM) E ARGAMASSA DE ASSENTAMENTO COM PREPARO EM BETONEIRA. AF_12/2021</t>
  </si>
  <si>
    <t>10.3</t>
  </si>
  <si>
    <t>PAREDES INTERNAS - DRYWALL</t>
  </si>
  <si>
    <t>96359</t>
  </si>
  <si>
    <t>PAREDE COM SISTEMA EM CHAPAS DE GESSO PARA DRYWALL, USO INTERNO, COM DUAS FACES SIMPLES E ESTRUTURA METÁLICA COM GUIAS SIMPLES PARA PAREDES COM ÁREA LÍQUIDA MAIOR OU IGUAL A 6 M2, COM VÃOS. AF_07/2023_PS</t>
  </si>
  <si>
    <t>10.4</t>
  </si>
  <si>
    <t>REVESTIMENTO COM MASSA BARITADA - SALA DXA</t>
  </si>
  <si>
    <t>10716
ORSE</t>
  </si>
  <si>
    <t>REVESTIMENTO COM ARGAMASSA BARITADA - DENSIDADE=3,2G/CM³ - ESP=2,0CM</t>
  </si>
  <si>
    <t>10.5</t>
  </si>
  <si>
    <t>ISOLAMENTO TERMO-ACÚSTICO  - DRYWALL - SALA DE REUNIÃO 01, NTI, RECEPÇÃO</t>
  </si>
  <si>
    <t>07704
ORSE</t>
  </si>
  <si>
    <t xml:space="preserve">MANTA EM LÃ DE ROCHA DE 25MM - FORNECIMENTO E APLICAÇÃO </t>
  </si>
  <si>
    <t>REGISTRO DE PRESSÃO BRUTO, LATÃO, ROSCÁVEL, 3/4", COM ACABAMENTO E CANOPLA CROMADOS - FORNECIMENTO E INSTALAÇÃO. AF_08/2021</t>
  </si>
  <si>
    <t>10.6</t>
  </si>
  <si>
    <t>ISOLAMENTO TERMO-ACÚSTICO  - DRYWALL - DML</t>
  </si>
  <si>
    <t>10.7</t>
  </si>
  <si>
    <t>ISOLAMENTO TERMO-ACÚSTICO  - DRYWALL - WC PNE</t>
  </si>
  <si>
    <t>10.8</t>
  </si>
  <si>
    <t>ISOLAMENTO TERMO-ACÚSTICO  - DRYWALL - ALMOXARIFADO</t>
  </si>
  <si>
    <t>10.9</t>
  </si>
  <si>
    <t xml:space="preserve">ISOLAMENTO TERMO-ACÚSTICO  - DRYWALL - COORDENAÇÃO, SECRETARIA, SALA DE REUNIÃO 02, WC PNE MASC, WC PNE FEM </t>
  </si>
  <si>
    <t>10.10</t>
  </si>
  <si>
    <t>ISOLAMENTO TERMO-ACÚSTICO  - DRYWALL - SALA COLABORATIVA</t>
  </si>
  <si>
    <t>10.11</t>
  </si>
  <si>
    <t>ISOLAMENTO TERMO-ACÚSTICO  - DRYWALL - SALA DE ANIMAIS, SALA DE QUARENTENA, SALA DE EUTANASIA, SALA DE PROCEDIMENTOS, SALA DE LIMPEZA</t>
  </si>
  <si>
    <t>FECHADURA DE EMBUTIR PARA PORTA DE BANHEIRO, COMPLETA, ACABAMENTO PADRÃO POPULAR, INCLUSO EXECUÇÃO DE FURO - FORNECIMENTO E INSTALAÇÃO. AF_10/2025</t>
  </si>
  <si>
    <t>10.12</t>
  </si>
  <si>
    <t>ISOLAMENTO TERMO-ACÚSTICO  - DRYWALL - SALA DO OPERADOR, SALA DO US, VEST FEM, VEST MASC</t>
  </si>
  <si>
    <t>ELETRODUTO RÍGIDO ROSCÁVEL, PVC, DN 25 MM (3/4"), PARA CIRCUITOS TERMINAIS, INSTALADO EM FORRO - FORNECIMENTO E INSTALAÇÃO. AF_03/2023</t>
  </si>
  <si>
    <t>DIVISÓRIAS - SANITÁRIOS - H=2,20M</t>
  </si>
  <si>
    <t>102253</t>
  </si>
  <si>
    <t>DIVISORIA SANITÁRIA, EM GRANITO CINZA POLIDO (TIPO ANDORINHA), ESP = 3CM, ASSENTADO COM ARGAMASSA COLANTE AC III-E. AF_10/2025</t>
  </si>
  <si>
    <t>BANCADA (PIA) - LABORATÓRIO DE BIOQUÍMICA</t>
  </si>
  <si>
    <t>ELETRODUTO RÍGIDO ROSCÁVEL, PVC, DN 25 MM (3/4"), PARA CIRCUITOS TERMINAIS, INSTALADO EM PAREDE - FORNECIMENTO E INSTALAÇÃO. AF_03/2023</t>
  </si>
  <si>
    <t>BANCADA (ILHA) - LABORATÓRIO DE BIOQUÍMICA</t>
  </si>
  <si>
    <t>LUVA PARA ELETRODUTO, PVC, ROSCÁVEL, DN 25 MM (3/4"), PARA CIRCUITOS TERMINAIS, INSTALADA EM FORRO - FORNECIMENTO E INSTALAÇÃO. AF_03/2023</t>
  </si>
  <si>
    <t>BANCADA - LABORATÓRIO DE BIOQUÍMICA</t>
  </si>
  <si>
    <t>LUVA PARA ELETRODUTO, PVC, ROSCÁVEL, DN 20 MM (1/2"), PARA CIRCUITOS TERMINAIS, INSTALADA EM PAREDE - FORNECIMENTO E INSTALAÇÃO. AF_03/2023</t>
  </si>
  <si>
    <t>VERGAS</t>
  </si>
  <si>
    <t>93184 / ADAPTADO</t>
  </si>
  <si>
    <t>(ADAPTADO PARA QUALQUER VÃO) VERGA PRÉ-MOLDADA COM ATÉ 1,5 M DE VÃO, ESPESSURA DE *20* CM. AF_03/2024</t>
  </si>
  <si>
    <t>CURVA 90 GRAUS PARA ELETRODUTO, PVC, ROSCÁVEL, DN 25 MM (3/4"), PARA CIRCUITOS TERMINAIS, INSTALADA EM FORRO - FORNECIMENTO E INSTALAÇÃO. AF_03/2023</t>
  </si>
  <si>
    <t>CONTRAVERGAS</t>
  </si>
  <si>
    <t>93194</t>
  </si>
  <si>
    <t>CONTRAVERGA PRÉ-MOLDADA, ESPESSURA DE *20* CM. AF_03/2024</t>
  </si>
  <si>
    <t>ABRIGO PARA GÁS - SALA DE CONVIVÊNCIA</t>
  </si>
  <si>
    <t>COMP.06</t>
  </si>
  <si>
    <t xml:space="preserve">ABRIGO PARA GÁS GLP 13KG </t>
  </si>
  <si>
    <t xml:space="preserve">ABRIGO PARA BOMBA DE RECALQUE  </t>
  </si>
  <si>
    <t>COMP.23</t>
  </si>
  <si>
    <t>ABRIGO PARA BOMBA DE RECALQUE E FILTRO -  SISTEMA DE REUSO DA ÁGUA PLUVIAL</t>
  </si>
  <si>
    <t>INSTALAÇÕES HIDROSSANITÁRIAS</t>
  </si>
  <si>
    <t>INTERRUPTOR SIMPLES (2 MÓDULOS), 10A/250V, INCLUINDO SUPORTE E PLACA - FORNECIMENTO E INSTALAÇÃO. AF_03/2023</t>
  </si>
  <si>
    <t>INTERRUPTOR SIMPLES (3 MÓDULOS), 10A/250V, INCLUINDO SUPORTE E PLACA - FORNECIMENTO E INSTALAÇÃO. AF_03/2023</t>
  </si>
  <si>
    <t>11.1</t>
  </si>
  <si>
    <t>ESGOTO</t>
  </si>
  <si>
    <t>11.1.1</t>
  </si>
  <si>
    <t>CAIXAS ESGOTO</t>
  </si>
  <si>
    <t>04718/ORSE</t>
  </si>
  <si>
    <t>CAIXA DE INSPEÇÃO EM PVC 300MM</t>
  </si>
  <si>
    <t>11.1.2</t>
  </si>
  <si>
    <t>CAIXAS DE GORDURA</t>
  </si>
  <si>
    <t>98110</t>
  </si>
  <si>
    <t>CAIXA DE GORDURA PEQUENA (CAPACIDADE: 19 L), CIRCULAR, EM PVC, DIÂMETRO INTERNO= 0,3 M. AF_12/2020</t>
  </si>
  <si>
    <t>11.1.3</t>
  </si>
  <si>
    <t>BUCHA REDUÇÃO 75 X 50 MM ESGOTO</t>
  </si>
  <si>
    <t>105141</t>
  </si>
  <si>
    <t>BUCHA DE REDUÇÃO PVC, SOLDÁVEL, LONGA, DN 75 X 50 MM, INSTALADO EM RESERVAÇÃO PREDIAL DE ÁGUA - FORNECIMENTO E INSTALAÇÃO. AF_04/2024</t>
  </si>
  <si>
    <t>11.1.4</t>
  </si>
  <si>
    <t>BUCHA REDUÇÃO 100 X 50 MM ESGOTO</t>
  </si>
  <si>
    <t>89557</t>
  </si>
  <si>
    <t>REDUÇÃO EXCÊNTRICA, PVC, SERIE R, ÁGUA PLUVIAL, DN 100 X 75 MM, JUNTA ELÁSTICA, FORNECIDO E INSTALADO EM RAMAL DE ENCAMINHAMENTO. AF_06/2022</t>
  </si>
  <si>
    <t>11.1.5</t>
  </si>
  <si>
    <t>BUCHA REDUÇÃO 100 X 75 MM ESGOTO</t>
  </si>
  <si>
    <t>11.1.6</t>
  </si>
  <si>
    <t>BUCHA REDUÇÃO 150 X 100 MM ESGOTO</t>
  </si>
  <si>
    <t>104173</t>
  </si>
  <si>
    <t>REDUÇÃO EXCÊNTRICA, PVC, SERIE R, ÁGUA PLUVIAL, DN 150 X 100 MM, JUNTA ELÁSTICA, FORNECIDO E INSTALADO EM RAMAL DE ENCAMINHAMENTO. AF_06/2022</t>
  </si>
  <si>
    <t>11.1.7</t>
  </si>
  <si>
    <t>LUVA ESGOTO 50 MM</t>
  </si>
  <si>
    <t>89753</t>
  </si>
  <si>
    <t>LUVA SIMPLES, PVC, SERIE NORMAL, ESGOTO PREDIAL, DN 50 MM, JUNTA ELÁSTICA, FORNECIDO E INSTALADO EM RAMAL DE DESCARGA OU RAMAL DE ESGOTO SANITÁRIO. AF_08/2022</t>
  </si>
  <si>
    <t>11.1.8</t>
  </si>
  <si>
    <t>LUVA ESGOTO 75 MM</t>
  </si>
  <si>
    <t>89774</t>
  </si>
  <si>
    <t>LUVA SIMPLES, PVC, SERIE NORMAL, ESGOTO PREDIAL, DN 75 MM, JUNTA ELÁSTICA, FORNECIDO E INSTALADO EM RAMAL DE DESCARGA OU RAMAL DE ESGOTO SANITÁRIO. AF_08/2022</t>
  </si>
  <si>
    <t>11.1.9</t>
  </si>
  <si>
    <t>LUVA ESGOTO 100 MM</t>
  </si>
  <si>
    <t>89778</t>
  </si>
  <si>
    <t>LUVA SIMPLES, PVC, SERIE NORMAL, ESGOTO PREDIAL, DN 100 MM, JUNTA ELÁSTICA, FORNECIDO E INSTALADO EM RAMAL DE DESCARGA OU RAMAL DE ESGOTO SANITÁRIO. AF_08/2022</t>
  </si>
  <si>
    <t>11.1.10</t>
  </si>
  <si>
    <t>LUVA ESGOTO 150 MM</t>
  </si>
  <si>
    <t>95693</t>
  </si>
  <si>
    <t>LUVA SIMPLES, PVC, SÉRIE NORMAL, ESGOTO PREDIAL, DN 150 MM, JUNTA ELÁSTICA, FORNECIDO E INSTALADO EM SUBCOLETOR AÉREO DE ESGOTO SANITÁRIO. AF_08/2022</t>
  </si>
  <si>
    <t>11.1.11</t>
  </si>
  <si>
    <t>JOELHO 45 GRAUS 40 MM</t>
  </si>
  <si>
    <t>11.1.12</t>
  </si>
  <si>
    <t>JOELHO 90 GRAUS 40 MM</t>
  </si>
  <si>
    <t>89724</t>
  </si>
  <si>
    <t>11.1.13</t>
  </si>
  <si>
    <t>JOELHO 45 GRAUS 50 MM</t>
  </si>
  <si>
    <t>JOELHO 45 GRAUS, PVC, SERIE NORMAL, ESGOTO PREDIAL, DN 50 MM, JUNTA ELÁSTICA, FORNECIDO E INSTALADO EM RAMAL DE DESCARGA OU RAMAL DE ESGOTO SANITÁRIO. AF_08/2022</t>
  </si>
  <si>
    <t>11.1.14</t>
  </si>
  <si>
    <t>JOELHO 90 GRAUS 50 MM</t>
  </si>
  <si>
    <t>89731</t>
  </si>
  <si>
    <t>PAREDE DE MADEIRA COMPENSADA PARA CONSTRUÇÃO TEMPORÁRIA EM CHAPA SIMPLES, INTERNA, SEM VÃO. AF_03/2024</t>
  </si>
  <si>
    <t>98448 / 
ADAPTADO</t>
  </si>
  <si>
    <t>(ADAPTADO PARA SEM VÃO) PAREDE DE MADEIRA COMPENSADA PARA CONSTRUÇÃO TEMPORÁRIA EM CHAPA SIMPLES, INTERNA, COM ÁREA LÍQUIDA MENOR QUE 6 M², COM VÃO. AF_03/2024</t>
  </si>
  <si>
    <t>11.1.15</t>
  </si>
  <si>
    <t>JOELHO 45 GRAUS 100 MM</t>
  </si>
  <si>
    <t>JOELHO 45 GRAUS, PVC, SERIE NORMAL, ESGOTO PREDIAL, DN 100 MM, JUNTA ELÁSTICA, FORNECIDO E INSTALADO EM RAMAL DE DESCARGA OU RAMAL DE ESGOTO SANITÁRIO. AF_08/2022</t>
  </si>
  <si>
    <t>11.1.16</t>
  </si>
  <si>
    <t>JOELHO 90 GRAUS 100 MM</t>
  </si>
  <si>
    <t>89744</t>
  </si>
  <si>
    <t>JOELHO 90 GRAUS, PVC, SERIE NORMAL, ESGOTO PREDIAL, DN 100 MM, JUNTA ELÁSTICA, FORNECIDO E INSTALADO EM RAMAL DE DESCARGA OU RAMAL DE ESGOTO SANITÁRIO. AF_08/2022</t>
  </si>
  <si>
    <t>11.1.17</t>
  </si>
  <si>
    <t>TÊ/JUNÇÃO 40 MM</t>
  </si>
  <si>
    <t>89783</t>
  </si>
  <si>
    <t>JUNÇÃO SIMPLES, PVC, SERIE NORMAL, ESGOTO PREDIAL, DN 40 MM, JUNTA SOLDÁVEL, FORNECIDO E INSTALADO EM RAMAL DE DESCARGA OU RAMAL DE ESGOTO SANITÁRIO. AF_08/2022</t>
  </si>
  <si>
    <t>11.1.18</t>
  </si>
  <si>
    <t>TÊ/JUNÇÃO 50 MM</t>
  </si>
  <si>
    <t>JUNÇÃO SIMPLES, PVC, SERIE NORMAL, ESGOTO PREDIAL, DN 50 X 50 MM, JUNTA ELÁSTICA, FORNECIDO E INSTALADO EM RAMAL DE DESCARGA OU RAMAL DE ESGOTO SANITÁRIO. AF_08/2022</t>
  </si>
  <si>
    <t>PISO CIMENTADO, TRAÇO 1:5 (CIMENTO E AREIA), ACABAMENTO LISO, ESPESSURA 2,0 CM, PREPARO MECÂNICO DA ARGAMASSA. AF_02/2026</t>
  </si>
  <si>
    <t>11.1.19</t>
  </si>
  <si>
    <t>TÊ/JUNÇÃO 75 MM</t>
  </si>
  <si>
    <t>JUNÇÃO SIMPLES, PVC, SERIE NORMAL, ESGOTO PREDIAL, DN 75 X 75 MM, JUNTA ELÁSTICA, FORNECIDO E INSTALADO EM PRUMADA DE ESGOTO SANITÁRIO OU VENTILAÇÃO. AF_08/2022</t>
  </si>
  <si>
    <t>CHUVEIRO ELÉTRICO COMUM CORPO PLÁSTICO, TIPO DUCHA - FORNECIMENTO E INSTALAÇÃO. AF_02/2026</t>
  </si>
  <si>
    <t>11.1.20</t>
  </si>
  <si>
    <t>TÊ/JUNÇÃO 100 MM</t>
  </si>
  <si>
    <t>JUNÇÃO SIMPLES, PVC, SERIE NORMAL, ESGOTO PREDIAL, DN 100 X 100 MM, JUNTA ELÁSTICA, FORNECIDO E INSTALADO EM RAMAL DE DESCARGA OU RAMAL DE ESGOTO SANITÁRIO. AF_08/2022</t>
  </si>
  <si>
    <t>11.1.21</t>
  </si>
  <si>
    <t>TÊ/JUNÇÃO 150 MM</t>
  </si>
  <si>
    <t>104176</t>
  </si>
  <si>
    <t>JUNÇÃO SIMPLES, PVC, SERIE R, ÁGUA PLUVIAL, DN 150 X 150 MM, JUNTA ELÁSTICA, FORNECIDO E INSTALADO EM RAMAL DE ENCAMINHAMENTO. AF_06/2022</t>
  </si>
  <si>
    <t>11.1.22</t>
  </si>
  <si>
    <t>ABERTURA DE VALA PARA LIGAÇÃO ATÉ REDE PÚBLICA</t>
  </si>
  <si>
    <t>90084</t>
  </si>
  <si>
    <t>ESCAVAÇÃO MECANIZADA DE VALA COM PROF. MAIOR QUE 1,5 M ATÉ 3,0 M (MÉDIA MONTANTE E JUSANTE/UMA COMPOSIÇÃO POR TRECHO), ESCAVADEIRA (0,8 M3), LARGURA ATÉ 1,5 M, EM SOLO DE 1A CATEGORIA, EM LOCAIS COM ALTO NÍVEL DE INTERFERÊNCIA. AF_02/2021</t>
  </si>
  <si>
    <t>11.1.23</t>
  </si>
  <si>
    <t>93368</t>
  </si>
  <si>
    <t>REATERRO MECANIZADO DE VALA COM ESCAVADEIRA HIDRÁULICA (CAPACIDADE DA CAÇAMBA: 0,8 M³/POTÊNCIA: 111 HP), LARGURA ATÉ 1,5 M, PROFUNDIDADE DE 1,5 A 3,0 M, COM SOLO (SEM SUBSTITUIÇÃO) DE 1ª CATEGORIA, COM COMPACTADOR DE SOLOS DE PERCUSSÃO. AF_08/2023</t>
  </si>
  <si>
    <t>11.1.24</t>
  </si>
  <si>
    <t>TUBULAÇÃO</t>
  </si>
  <si>
    <t>TUBO PVC, SERIE NORMAL, ESGOTO PREDIAL, DN 40 MM, FORNECIDO E INSTALADO EM RAMAL DE DESCARGA OU RAMAL DE ESGOTO SANITÁRIO. AF_12/2014</t>
  </si>
  <si>
    <t>11.1.25</t>
  </si>
  <si>
    <t>TUBO PVC, SERIE NORMAL, ESGOTO PREDIAL, DN 50 MM, FORNECIDO E INSTALADO EM RAMAL DE DESCARGA OU RAMAL DE ESGOTO SANITÁRIO. AF_12/2014</t>
  </si>
  <si>
    <t>11.1.26</t>
  </si>
  <si>
    <t>TUBO PVC, SERIE NORMAL, ESGOTO PREDIAL, DN 75 MM, FORNECIDO E INSTALADO EM RAMAL DE DESCARGA OU RAMAL DE ESGOTO SANITÁRIO. AF_12/2014</t>
  </si>
  <si>
    <t>11.1.27</t>
  </si>
  <si>
    <t>TUBO PVC, SERIE NORMAL, ESGOTO PREDIAL, DN 100 MM, FORNECIDO E INSTALADO EM RAMAL DE DESCARGA OU RAMAL DE ESGOTO SANITÁRIO. AF_12/2014</t>
  </si>
  <si>
    <t>11.1.28</t>
  </si>
  <si>
    <t>LIGAÇÃO ATÉ REDE PÚBLICA</t>
  </si>
  <si>
    <t>TUBO PVC, SERIE NORMAL, ESGOTO PREDIAL, DN 150 MM, FORNECIDO E INSTALADO EM SUBCOLETOR AÉREO DE ESGOTO SANITÁRIO. AF_12/2014</t>
  </si>
  <si>
    <t>JUNCAO SIMPLES DE REDUCAO, PVC, DN 100 X 50 MM, SERIE NORMAL PARA ESGOTO PREDIAL</t>
  </si>
  <si>
    <t>11.1.29</t>
  </si>
  <si>
    <t>RALOS E CAIXA SIFONADAS</t>
  </si>
  <si>
    <t>104328</t>
  </si>
  <si>
    <t>JUNCAO SIMPLES, PVC, 45 GRAUS, DN 100 X 100 MM, SERIE NORMAL PARA ESGOTO PREDIAL</t>
  </si>
  <si>
    <t>CAIXA SIFONADA, COM GRELHA QUADRADA, PVC, DN 150 X 150 X 50 MM, JUNTA SOLDÁVEL, FORNECIDA E INSTALADA EM RAMAL DE DESCARGA OU EM RAMAL DE ESGOTO SANITÁRIO. AF_08/2022</t>
  </si>
  <si>
    <t>11.1.30</t>
  </si>
  <si>
    <t>TERMINAL DE VENTILAÇÃO</t>
  </si>
  <si>
    <t>104348</t>
  </si>
  <si>
    <t>TERMINAL DE VENTILAÇÃO, PVC, SÉRIE NORMAL, ESGOTO PREDIAL, DN 50 MM, JUNTA SOLDÁVEL, FORNECIDO E INSTALADO EM PRUMADA DE ESGOTO SANITÁRIO OU VENTILAÇÃO. AF_08/2022</t>
  </si>
  <si>
    <t>MICTORIO COLETIVO ACO INOX (AISI 304), E = 0,8 MM, DE *100 X 40 X 30* CM (C X A X P)</t>
  </si>
  <si>
    <t>11.2</t>
  </si>
  <si>
    <t>CAIXA SIFONADA, PVC, 150 X 150 X 50 MM, COM GRELHA QUADRADA, BRANCA (NBR 5688)</t>
  </si>
  <si>
    <t>ALIMENTAÇÃO - HIDRÁULICA</t>
  </si>
  <si>
    <t>VALVULA DE DESCARGA EM METAL CROMADO PARA MICTORIO COM ACIONAMENTO POR PRESSAO E FECHAMENTO AUTOMATICO</t>
  </si>
  <si>
    <t>PORTA DE MADEIRA, FOLHA LEVE (NBR 15930), DE 600 X 2100 MM, E = 35 MM, NUCLEO COLMEIA, CAPA LISA EM HDF, ACABAMENTO MELAMINICO EM PADRAO MADEIRA</t>
  </si>
  <si>
    <t xml:space="preserve">23. ABRIGO PARA BOMBA DE RECALQUE E FILTRO 					</t>
  </si>
  <si>
    <t>11.2.1</t>
  </si>
  <si>
    <t>RESERVATÓRIO ÁGUA FRIA 10.000 L</t>
  </si>
  <si>
    <t>102619</t>
  </si>
  <si>
    <t>CAIXA D´ÁGUA EM POLIÉSTER REFORÇADO COM FIBRA DE VIDRO, 10000 LITROS - FORNECIMENTO E INSTALAÇÃO. AF_06/2021</t>
  </si>
  <si>
    <t>11.2.2</t>
  </si>
  <si>
    <t>RESERVATÓRIOS ÁGUA FRIA 5.000 L</t>
  </si>
  <si>
    <t>102617</t>
  </si>
  <si>
    <t>CAIXA D´ÁGUA EM POLIÉSTER REFORÇADO COM FIBRA DE VIDRO, 5000 LITROS - FORNECIMENTO E INSTALAÇÃO. AF_06/2021</t>
  </si>
  <si>
    <t>11.3</t>
  </si>
  <si>
    <t>ÁGUA FRIA</t>
  </si>
  <si>
    <t>11.3.1</t>
  </si>
  <si>
    <t>FLANGE CX D'ÁGUA</t>
  </si>
  <si>
    <t>94783</t>
  </si>
  <si>
    <t>ADAPTADOR COM FLANGE E ANEL DE VEDAÇÃO, PVC, SOLDÁVEL, DN 20 MM X 1/2", INSTALADO EM RESERVAÇÃO PREDIAL DE ÁGUA - FORNECIMENTO E INSTALAÇÃO. AF_04/2024</t>
  </si>
  <si>
    <t>11.3.2</t>
  </si>
  <si>
    <t>TUBULAÇÃO 20MM</t>
  </si>
  <si>
    <t>89355</t>
  </si>
  <si>
    <t>TUBO, PVC, SOLDÁVEL, DE 20MM, INSTALADO EM RAMAL OU SUB-RAMAL DE ÁGUA - FORNECIMENTO E INSTALAÇÃO. AF_06/2022</t>
  </si>
  <si>
    <t>11.3.3</t>
  </si>
  <si>
    <t>TUBULAÇÃO 25MM</t>
  </si>
  <si>
    <t>TUBO, PVC, SOLDÁVEL, DE 25MM, INSTALADO EM RAMAL OU SUB-RAMAL DE ÁGUA - FORNECIMENTO E INSTALAÇÃO. AF_06/2022</t>
  </si>
  <si>
    <t>24.  FORNECIMENTO E INSTALAÇÃO MINI GIBIC TRANSCEIVER</t>
  </si>
  <si>
    <t>11.3.4</t>
  </si>
  <si>
    <t>TUBULAÇÃO 32MM</t>
  </si>
  <si>
    <t>89357</t>
  </si>
  <si>
    <t>TUBO, PVC, SOLDÁVEL, DE 32MM, INSTALADO EM RAMAL OU SUB-RAMAL DE ÁGUA - FORNECIMENTO E INSTALAÇÃO. AF_06/2022</t>
  </si>
  <si>
    <t>MINI GIBIC TRANSCEIVER SM DUPLEX MONOMODO TX/RX 1310NM COM INSTALAÇÃO</t>
  </si>
  <si>
    <t>11.3.5</t>
  </si>
  <si>
    <t>REGISTRO C/ CANOPLA - AGUA FRIA (20MM)</t>
  </si>
  <si>
    <t>89986</t>
  </si>
  <si>
    <t>REGISTRO DE GAVETA BRUTO, LATÃO, ROSCÁVEL, 1/2", COM ACABAMENTO E CANOPLA CROMADOS - FORNECIMENTO E INSTALAÇÃO. AF_08/2021</t>
  </si>
  <si>
    <t>11.3.6</t>
  </si>
  <si>
    <t>REGISTRO C/ CANOPLA - AGUA FRIA (25MM)</t>
  </si>
  <si>
    <t>REGISTRO DE GAVETA BRUTO, LATÃO, ROSCÁVEL, 3/4", COM ACABAMENTO E CANOPLA CROMADOS - FORNECIMENTO E INSTALAÇÃO. AF_08/2021</t>
  </si>
  <si>
    <t>11.3.7</t>
  </si>
  <si>
    <t>REGISTROS BARRILETE (20MM)</t>
  </si>
  <si>
    <t>103047</t>
  </si>
  <si>
    <t>REGISTRO DE ESFERA, PVC, SOLDÁVEL, COM VOLANTE, DN 20 MM - FORNECIMENTO E INSTALAÇÃO. AF_08/2021</t>
  </si>
  <si>
    <t>11.3.8</t>
  </si>
  <si>
    <t>REGISTROS BARRILETE (25MM)</t>
  </si>
  <si>
    <t>94489</t>
  </si>
  <si>
    <t>REGISTRO DE ESFERA, PVC, SOLDÁVEL, COM VOLANTE, DN 25 MM - FORNECIMENTO E INSTALAÇÃO. AF_08/2021</t>
  </si>
  <si>
    <t>11.3.9</t>
  </si>
  <si>
    <t>REGISTROS BARRILETE (32MM)</t>
  </si>
  <si>
    <t>94490</t>
  </si>
  <si>
    <t>REGISTRO DE ESFERA, PVC, SOLDÁVEL, COM VOLANTE, DN 32 MM - FORNECIMENTO E INSTALAÇÃO. AF_08/2021</t>
  </si>
  <si>
    <t>11.3.10</t>
  </si>
  <si>
    <t>CONEXÕES ÁGUA FRIA</t>
  </si>
  <si>
    <t>103947</t>
  </si>
  <si>
    <t>BUCHA DE REDUÇÃO, CURTA, PVC, SOLDÁVEL, DN 25 X 20 MM, INSTALADO EM RAMAL OU SUB-RAMAL DE ÁGUA - FORNECIMENTO E INSTALAÇÃO. AF_06/2022</t>
  </si>
  <si>
    <t>11.3.11</t>
  </si>
  <si>
    <t>103948</t>
  </si>
  <si>
    <t>BUCHA DE REDUÇÃO, CURTA, PVC, SOLDÁVEL, DN 32 X 25 MM, INSTALADO EM RAMAL OU SUB-RAMAL DE ÁGUA - FORNECIMENTO E INSTALAÇÃO. AF_06/2022</t>
  </si>
  <si>
    <t>11.3.12</t>
  </si>
  <si>
    <t>89358</t>
  </si>
  <si>
    <t>JOELHO 90 GRAUS, PVC, SOLDÁVEL, DN 20MM, INSTALADO EM RAMAL OU SUB-RAMAL DE ÁGUA - FORNECIMENTO E INSTALAÇÃO. AF_06/2022</t>
  </si>
  <si>
    <t>11.3.13</t>
  </si>
  <si>
    <t>JOELHO 90 GRAUS, PVC, SOLDÁVEL, DN 25MM, INSTALADO EM RAMAL OU SUB-RAMAL DE ÁGUA - FORNECIMENTO E INSTALAÇÃO. AF_06/2022</t>
  </si>
  <si>
    <t>11.3.14</t>
  </si>
  <si>
    <t>89367</t>
  </si>
  <si>
    <t>JOELHO 90 GRAUS, PVC, SOLDÁVEL, DN 32MM, INSTALADO EM RAMAL OU SUB-RAMAL DE ÁGUA - FORNECIMENTO E INSTALAÇÃO. AF_06/2022</t>
  </si>
  <si>
    <t>11.3.15</t>
  </si>
  <si>
    <t>89393</t>
  </si>
  <si>
    <t>TE, PVC, SOLDÁVEL, DN 20MM, INSTALADO EM RAMAL OU SUB-RAMAL DE ÁGUA - FORNECIMENTO E INSTALAÇÃO. AF_06/2022</t>
  </si>
  <si>
    <t>25. FORNECIMENTO E INSTALAÇÃO CORDÃO ÓPTICO</t>
  </si>
  <si>
    <t>11.3.16</t>
  </si>
  <si>
    <t>CORDÃO ÓPTICO DUPLEX LC/LC UCP SM MONOMODO 9/125 2,5MT COM INSTALAÇÃO</t>
  </si>
  <si>
    <t>TE, PVC, SOLDÁVEL, DN 25MM, INSTALADO EM RAMAL OU SUB-RAMAL DE ÁGUA - FORNECIMENTO E INSTALAÇÃO. AF_06/2022</t>
  </si>
  <si>
    <t>11.3.17</t>
  </si>
  <si>
    <t>89398</t>
  </si>
  <si>
    <t>TE, PVC, SOLDÁVEL, DN 32MM, INSTALADO EM RAMAL OU SUB-RAMAL DE ÁGUA - FORNECIMENTO E INSTALAÇÃO. AF_06/2022</t>
  </si>
  <si>
    <t>11.3.18</t>
  </si>
  <si>
    <t>PRESSURIZADOR 9 MCA</t>
  </si>
  <si>
    <t>12882/ORSE</t>
  </si>
  <si>
    <t>PRESSURIZADOR ATÉ 12MCA/160W/220V</t>
  </si>
  <si>
    <t>SISTEMA PLUVIAL E DE REÚSO</t>
  </si>
  <si>
    <t>12.1</t>
  </si>
  <si>
    <t>PLUVIAL</t>
  </si>
  <si>
    <t>12.1.1</t>
  </si>
  <si>
    <t>CALHAS 20 CM</t>
  </si>
  <si>
    <t>94228</t>
  </si>
  <si>
    <t>CALHA EM CHAPA DE AÇO GALVANIZADO NÚMERO 24, DESENVOLVIMENTO DE 50 CM, INCLUSO TRANSPORTE VERTICAL. AF_06/2026</t>
  </si>
  <si>
    <t>26. FORNECIMENTO E INSTALAÇÃO MINI DIO 12FO</t>
  </si>
  <si>
    <t>MINI DIO 12 PORTAS 12FO COM INSTALAÇÃO</t>
  </si>
  <si>
    <t>12.1.2</t>
  </si>
  <si>
    <t xml:space="preserve">CALHAS 30 CM </t>
  </si>
  <si>
    <t>94229</t>
  </si>
  <si>
    <t>CALHA EM CHAPA DE AÇO GALVANIZADO NÚMERO 24, DESENVOLVIMENTO DE 100 CM, INCLUSO TRANSPORTE VERTICAL. AF_06/2026</t>
  </si>
  <si>
    <t>12.1.3</t>
  </si>
  <si>
    <t>CONDUTORES 75 MM PLUVIAL</t>
  </si>
  <si>
    <t>89576</t>
  </si>
  <si>
    <t>TUBO PVC, SÉRIE R, ÁGUA PLUVIAL, DN 75 MM, FORNECIDO E INSTALADO EM CONDUTORES VERTICAIS DE ÁGUAS PLUVIAIS. AF_06/2022</t>
  </si>
  <si>
    <t>12.1.4</t>
  </si>
  <si>
    <t>CONDUTORES 100 MM PLUVIAL</t>
  </si>
  <si>
    <t>89578</t>
  </si>
  <si>
    <t>TUBO PVC, SÉRIE R, ÁGUA PLUVIAL, DN 100 MM, FORNECIDO E INSTALADO EM CONDUTORES VERTICAIS DE ÁGUAS PLUVIAIS. AF_06/2022</t>
  </si>
  <si>
    <t>12.1.5</t>
  </si>
  <si>
    <t>CONDUTORES 150 MM PLUVIAL</t>
  </si>
  <si>
    <t>104166</t>
  </si>
  <si>
    <t>TUBO PVC, SÉRIE R, ÁGUA PLUVIAL, DN 150 MM, FORNECIDO E INSTALADO EM RAMAL DE ENCAMINHAMENTO. AF_06/2022</t>
  </si>
  <si>
    <t>12.1.6</t>
  </si>
  <si>
    <t>CONEXÕES PLUVIAL</t>
  </si>
  <si>
    <t>89522</t>
  </si>
  <si>
    <t>JOELHO 90 GRAUS, PVC, SERIE R, ÁGUA PLUVIAL, DN 75 MM, JUNTA ELÁSTICA, FORNECIDO E INSTALADO EM RAMAL DE ENCAMINHAMENTO. AF_06/2022</t>
  </si>
  <si>
    <t>27. FORNECIMENTO E INSTALAÇÃO DE PIG TAIL</t>
  </si>
  <si>
    <t>12.1.7</t>
  </si>
  <si>
    <t>89529</t>
  </si>
  <si>
    <t>JOELHO 90 GRAUS, PVC, SERIE R, ÁGUA PLUVIAL, DN 100 MM, JUNTA ELÁSTICA, FORNECIDO E INSTALADO EM RAMAL DE ENCAMINHAMENTO. AF_06/2022</t>
  </si>
  <si>
    <t>PIG TAIL 1,5MT LC SIMPLEX SM 9/125 COM INSTALAÇÃO</t>
  </si>
  <si>
    <t>12.1.8</t>
  </si>
  <si>
    <t>104168</t>
  </si>
  <si>
    <t>JOELHO 45 GRAUS, PVC, SERIE R, ÁGUA PLUVIAL, DN 150 MM, JUNTA ELÁSTICA, FORNECIDO E INSTALADO EM RAMAL DE ENCAMINHAMENTO. AF_06/2022</t>
  </si>
  <si>
    <t>12.1.9</t>
  </si>
  <si>
    <t>89567</t>
  </si>
  <si>
    <t>JUNÇÃO SIMPLES, PVC, SERIE R, ÁGUA PLUVIAL, DN 100 X 100 MM, JUNTA ELÁSTICA, FORNECIDO E INSTALADO EM RAMAL DE ENCAMINHAMENTO. AF_06/2022</t>
  </si>
  <si>
    <t>12.1.10</t>
  </si>
  <si>
    <t>104174</t>
  </si>
  <si>
    <t>JUNÇÃO SIMPLES, PVC, SERIE R, ÁGUA PLUVIAL, DN 150 X 100 MM, JUNTA ELÁSTICA, FORNECIDO E INSTALADO EM RAMAL DE ENCAMINHAMENTO. AF_06/2022</t>
  </si>
  <si>
    <t>12.1.11</t>
  </si>
  <si>
    <t>CAIXA DE PASSAGEM</t>
  </si>
  <si>
    <t>12.1.12</t>
  </si>
  <si>
    <t>CAIXA DE AREIA</t>
  </si>
  <si>
    <t>04719/ORSE</t>
  </si>
  <si>
    <t>CAIXA DE ÁGUAS PLUVIAIS EM PVC 300MM</t>
  </si>
  <si>
    <t>12.2</t>
  </si>
  <si>
    <t>REÚSO</t>
  </si>
  <si>
    <t>12.2.1</t>
  </si>
  <si>
    <t>TUBULAÇÃO RECALQUE BOMBA</t>
  </si>
  <si>
    <t>89508</t>
  </si>
  <si>
    <t>TUBO PVC, SÉRIE R, ÁGUA PLUVIAL, DN 40 MM, FORNECIDO E INSTALADO EM RAMAL DE ENCAMINHAMENTO. AF_06/2022</t>
  </si>
  <si>
    <t>28. FORNECIMENTO E INSTALAÇÃO DE SWITCH 48 PORTAS</t>
  </si>
  <si>
    <t>SWITCH GERENCIÁVEL DE 48 PORTAS 10/100/1000 MBPS COM INSTALAÇÃO</t>
  </si>
  <si>
    <t>12.2.2</t>
  </si>
  <si>
    <t>TUBULAÇÃO SUCÇÃO BOMBA</t>
  </si>
  <si>
    <t>89509</t>
  </si>
  <si>
    <t>TUBO PVC, SÉRIE R, ÁGUA PLUVIAL, DN 50 MM, FORNECIDO E INSTALADO EM RAMAL DE ENCAMINHAMENTO. AF_06/2022</t>
  </si>
  <si>
    <t>SWITCH GERENCIÁVEL DE 48 PORTAS 10/100/1000 MBPS</t>
  </si>
  <si>
    <t>12.2.3</t>
  </si>
  <si>
    <t>CONEXÕES RECALQUE BOMBA</t>
  </si>
  <si>
    <t>103980</t>
  </si>
  <si>
    <t>JOELHO 90 GRAUS, PVC, SOLDÁVEL, DN 40MM, INSTALADO EM RAMAL DE DISTRIBUIÇÃO DE ÁGUA - FORNECIMENTO E INSTALAÇÃO. AF_06/2022</t>
  </si>
  <si>
    <t>12.2.4</t>
  </si>
  <si>
    <t>CONEXÕES SUCÇÃO BOMBA</t>
  </si>
  <si>
    <t>103984</t>
  </si>
  <si>
    <t>JOELHO 90 GRAUS, PVC, SOLDÁVEL, DN 50MM, INSTALADO EM RAMAL DE DISTRIBUIÇÃO DE ÁGUA - FORNECIMENTO E INSTALAÇÃO. AF_06/2022</t>
  </si>
  <si>
    <t>12.2.5</t>
  </si>
  <si>
    <t>REGISTRO BOMBA 50MM (SUCÇÃO)</t>
  </si>
  <si>
    <t>94491</t>
  </si>
  <si>
    <t>REGISTRO DE ESFERA, PVC, SOLDÁVEL, COM VOLANTE, DN 40 MM - FORNECIMENTO E INSTALAÇÃO. AF_08/2021</t>
  </si>
  <si>
    <t>12.2.6</t>
  </si>
  <si>
    <t>REGISTRO BOMBA 40MM (RECALQUE)</t>
  </si>
  <si>
    <t>94492</t>
  </si>
  <si>
    <t>REGISTRO DE ESFERA, PVC, SOLDÁVEL, COM VOLANTE, DN 50 MM - FORNECIMENTO E INSTALAÇÃO. AF_08/2021</t>
  </si>
  <si>
    <t>12.2.7</t>
  </si>
  <si>
    <t>BOMBA 1,5CV</t>
  </si>
  <si>
    <t>102116</t>
  </si>
  <si>
    <t>BOMBA CENTRÍFUGA, TRIFÁSICA, 1,5 CV OU 1,48 HP, HM 10 A 24 M, Q 6,1 A 21,9 M3/H - FORNECIMENTO E INSTALAÇÃO. AF_11/2025_PS</t>
  </si>
  <si>
    <t>29. FORNECIMENTO E INSTALAÇÃO DE ACCESS POINT</t>
  </si>
  <si>
    <t>12.2.8</t>
  </si>
  <si>
    <t>FILTRO CRIVO - SUCÇÃO</t>
  </si>
  <si>
    <t>01485/ORSE</t>
  </si>
  <si>
    <t>VÁLVULA PÉ C/ CRIVO, D = 50 MM (2")</t>
  </si>
  <si>
    <t>ACCESS PONT WI-FI CORPORATIVO TRI-BAND SIMULTÂNEO COM INSTALAÇÃO</t>
  </si>
  <si>
    <t>12.2.9</t>
  </si>
  <si>
    <t>VÁLVULA RETENÇÃO 40MM PVC</t>
  </si>
  <si>
    <t>99631</t>
  </si>
  <si>
    <r>
      <rPr>
        <rFont val="Calibri"/>
        <i/>
        <color theme="1"/>
        <sz val="10.0"/>
      </rPr>
      <t xml:space="preserve">(ADAPTADO PARA PVC) </t>
    </r>
    <r>
      <rPr>
        <rFont val="Calibri"/>
        <color theme="1"/>
        <sz val="10.0"/>
      </rPr>
      <t>VÁLVULA DE RETENÇÃO VERTICAL, DE BRONZE, ROSCÁVEL, 1 1/2" - FORNECIMENTO E INSTALAÇÃO. AF_08/2021</t>
    </r>
  </si>
  <si>
    <t>12.2.10</t>
  </si>
  <si>
    <t>FILTRO DE PRESSÃO - RECALQUE</t>
  </si>
  <si>
    <t>14563/ORSE</t>
  </si>
  <si>
    <t>FILTRO DE ALTA VAZÃO PARA PISCINA / FONTE, MODELO DFR-11, DANCOR OU SIMILAR, COM AREIA</t>
  </si>
  <si>
    <t>12.2.11</t>
  </si>
  <si>
    <t>CONTATOR DE CONTINGÊNCIA (KS)</t>
  </si>
  <si>
    <t>106292</t>
  </si>
  <si>
    <t>CONTATOR TRIPOLAR, CORRENTE DE 9 A, TENSAO NOMINAL DE *500* V, CATEGORIA AC-2 E AC-3, PARA QUADRO DE BOMBA - FORNECIMENTO E INSTALAÇÃO. AF_11/2025</t>
  </si>
  <si>
    <t>12.2.12</t>
  </si>
  <si>
    <t>CONTATOR DE COMANDO CISTERNA (KC)</t>
  </si>
  <si>
    <t>12.2.13</t>
  </si>
  <si>
    <t>CONTATOR DE POTÊNCIA (KM)</t>
  </si>
  <si>
    <t>106295</t>
  </si>
  <si>
    <t>CONTATOR TRIPOLAR, CORRENTE DE *22* A, TENSAO NOMINAL DE *500* V, CATEGORIA AC-2 E AC-3, PARA QUADRO DE BOMBA - FORNECIMENTO E INSTALAÇÃO. AF_11/2025</t>
  </si>
  <si>
    <t>12.2.14</t>
  </si>
  <si>
    <t>RELÉ/CONTATOR AUXILIAR (KVC)</t>
  </si>
  <si>
    <t>03014/ORSE</t>
  </si>
  <si>
    <t>CONTATOR LC1-D1210 - TELEMECANICK</t>
  </si>
  <si>
    <t>30. CHAVE FUSÍVEL 15KV - PADRÃO CPFL</t>
  </si>
  <si>
    <t>12.2.15</t>
  </si>
  <si>
    <t>SENSOR DE NÍVEL (S_CIS) e (S_CX1):</t>
  </si>
  <si>
    <t>102137</t>
  </si>
  <si>
    <t>CHAVE DE BOIA AUTOMÁTICA SUPERIOR/INFERIOR 15A/250V - FORNECIMENTO E INSTALAÇÃO. AF_11/2025</t>
  </si>
  <si>
    <t>FORNECIMENTO DE CHAVE FUSÍVEL 15KV - 100A, RUPTURA ASSIM. 10 KA</t>
  </si>
  <si>
    <t>12.2.16</t>
  </si>
  <si>
    <t>VÁLVULA SOLENOIDE SANEPAR (VA)</t>
  </si>
  <si>
    <t>09814/ORSE</t>
  </si>
  <si>
    <t>VÁLVULA GLOBO COM SOLENOIDE MODELO 210 NC, 24 V AC, ROSCA BSB, 2", MARCA BERMAD OU SIMILAR</t>
  </si>
  <si>
    <t>02858/ORSE</t>
  </si>
  <si>
    <t>12.2.17</t>
  </si>
  <si>
    <t>VALVULA SOLENOIDE CISTERNA (VC)</t>
  </si>
  <si>
    <t>12.2.18</t>
  </si>
  <si>
    <t>BOTOEIRA EMERGÊNCIA</t>
  </si>
  <si>
    <t>03013/ORSE</t>
  </si>
  <si>
    <t>BOTÃO DE COMANDO COGUMELO, DE RETENÇÃO, 3SB32 - SIEMENS OU SIMILAR</t>
  </si>
  <si>
    <t>12.2.19</t>
  </si>
  <si>
    <t>BOTOEIRA DE PARTIDA</t>
  </si>
  <si>
    <t>03000/ORSE</t>
  </si>
  <si>
    <t>BOTÃO DE COMANDO 22,5MM</t>
  </si>
  <si>
    <t>12.2.20</t>
  </si>
  <si>
    <t>QUADRO EM CHAPA METÁLICA P/ SISTEMA DE AUTOMAÇÃO</t>
  </si>
  <si>
    <t>12226/ORSE</t>
  </si>
  <si>
    <t>12.2.21</t>
  </si>
  <si>
    <t>CABEAMENTO DO SISTEMA DE AUTOMAÇÃO</t>
  </si>
  <si>
    <t>91927</t>
  </si>
  <si>
    <t>CABO DE COBRE FLEXÍVEL ISOLADO, 2,5 MM², ANTI-CHAMA 0,6/1,0 KV, PARA CIRCUITOS TERMINAIS - FORNECIMENTO E INSTALAÇÃO. AF_03/2023</t>
  </si>
  <si>
    <t xml:space="preserve">31. PARA-RAIO, INVÓLUCRO POLIMÉRICO, A ÓXIDOS METÁLICOS, SE CENTELHAR, DESLIGADOR AUTOMÁTICO, TENSÃO NOM. DE 12KV CORRENTE DE DESCARGA NOM. 10KA.		</t>
  </si>
  <si>
    <t>12.2.22</t>
  </si>
  <si>
    <t>DISJUNTOR 16A BOMBA</t>
  </si>
  <si>
    <t>93661</t>
  </si>
  <si>
    <t>DISJUNTOR BIPOLAR TIPO DIN, CORRENTE NOMINAL DE 16A - FORNECIMENTO E INSTALAÇÃO. AF_07/2025</t>
  </si>
  <si>
    <t xml:space="preserve"> PÁRA-RAIO DE DISTRIBUIÇÃO POLIMÉRICO 12KV, </t>
  </si>
  <si>
    <t>12.2.23</t>
  </si>
  <si>
    <t>REGISTROS BARRILETE REÚSO (25MM)</t>
  </si>
  <si>
    <t>02930/ORSE</t>
  </si>
  <si>
    <t xml:space="preserve">FORNECIMENTO DE PÁRA-RAIO DE DISTRIBUIÇÃO POLIMÉRICO 12KV, C/ DESLIGAMENTO AUTOMÁTICO, RESIST. NÃO LINEAR        
</t>
  </si>
  <si>
    <t>12.2.24</t>
  </si>
  <si>
    <t>REGISTROS BARRILETE REÚSO (32MM)</t>
  </si>
  <si>
    <t>12.2.25</t>
  </si>
  <si>
    <t>REGISTRO C/ CANOPLA - REÚSO (20MM)</t>
  </si>
  <si>
    <t>12.2.26</t>
  </si>
  <si>
    <t>TUBULAÇÃO 20MM REÚSO</t>
  </si>
  <si>
    <t>12.2.27</t>
  </si>
  <si>
    <t>TUBULAÇÃO 25MM REÚSO</t>
  </si>
  <si>
    <t>12.2.28</t>
  </si>
  <si>
    <t>TUBULAÇÃO 32MM REÚSO</t>
  </si>
  <si>
    <t>12.2.29</t>
  </si>
  <si>
    <t>CONEXÕES REÚSO</t>
  </si>
  <si>
    <t>32. CAIXA DE MEDIÇÃO E PROTEÇÃO CPFL - 1800X1600X400MM</t>
  </si>
  <si>
    <t>12.2.30</t>
  </si>
  <si>
    <t>12.2.31</t>
  </si>
  <si>
    <t>03981/ORSE</t>
  </si>
  <si>
    <t xml:space="preserve">CAIXA DE MEDIÇÃO INDIRETA EM ALUMÍNIO - FORNECIMENTO        
</t>
  </si>
  <si>
    <t>12.2.32</t>
  </si>
  <si>
    <t>12.2.33</t>
  </si>
  <si>
    <t>12.2.34</t>
  </si>
  <si>
    <t>12.3</t>
  </si>
  <si>
    <t>CONSTRUÇÃO DA CISTERNA E RESERVATÓRIO SUPERIOR</t>
  </si>
  <si>
    <t>12.3.1</t>
  </si>
  <si>
    <t>VOLUME DE CORTE</t>
  </si>
  <si>
    <t>33. POSTE CIRCULAR 12X1000 CONCRETO - PADRÃO CPFL</t>
  </si>
  <si>
    <t>12.3.2</t>
  </si>
  <si>
    <t>VOLUME DE REATERRO</t>
  </si>
  <si>
    <t>104732</t>
  </si>
  <si>
    <t>REATERRO MECANIZADO DE VALA COM ESCAVADEIRA HIDRÁULICA (CAPACIDADE DA CAÇAMBA: 0,8 M³/POTÊNCIA: 111 HP), LARGURA DE 1,5 A 2,5 M, PROFUNDIDADE DE 3,0 A 6,0 M, COM SOLO (SEM SUBSTITUIÇÃO) DE 1ª CATEGORIA, COM PLACA VIBRATÓRIA. AF_08/2023</t>
  </si>
  <si>
    <t>04122/ORSE</t>
  </si>
  <si>
    <t>POSTE CIRCULAR DE CONCRETO 11/1000 - FORNECIMENTO</t>
  </si>
  <si>
    <t>12.3.3</t>
  </si>
  <si>
    <t>12.3.4</t>
  </si>
  <si>
    <t>AÇO (TODAS AS BITOLAS)</t>
  </si>
  <si>
    <t>ASSENTAMENTO DE POSTE DE CONCRETO COM COMPRIMENTO NOMINAL DE 11 M, CARGA NOMINAL DE 300 DAN, ENGASTAMENTO BASE CONCRETADA COM 1 M DE CONCRETO E 0,7 M DE SOLO (NÃO INCLUI FORNECIMENTO). AF_11/2019</t>
  </si>
  <si>
    <t>12.3.5</t>
  </si>
  <si>
    <t>FORMA VIGA</t>
  </si>
  <si>
    <t>12.3.6</t>
  </si>
  <si>
    <t>ALVENARIA DE VEDAÇÃO</t>
  </si>
  <si>
    <t>12.3.7</t>
  </si>
  <si>
    <t>34. FABRICAÇÃO E INSTALAÇÃO DE TESOURA INTEIRA EM AÇO (ADEQUAÇÃO COMPOSIÇÃO SINAPI 92620)</t>
  </si>
  <si>
    <t>CHAPISCO APLICADO EM ALVENARIAS E ESTRUTURAS DE CONCRETO INTERNAS, COM COLHER DE PEDREIRO. ARGAMASSA TRAÇO 1:3 COM PREPARO EM BETONEIRA 400L. AF_10/2022</t>
  </si>
  <si>
    <t>12.3.8</t>
  </si>
  <si>
    <t>MASSA ÚNICA</t>
  </si>
  <si>
    <t>87547</t>
  </si>
  <si>
    <t>MASSA ÚNICA, EM ARGAMASSA TRAÇO 1:2:8, PREPARO MECÂNICO, APLICADA MANUALMENTE EM PAREDES INTERNAS DE AMBIENTES COM ÁREA ENTRE 5M² E 10M², E = 10MM, COM TALISCAS. AF_03/2024</t>
  </si>
  <si>
    <t xml:space="preserve">FABRICAÇÃO E INSTALAÇÃO DE TESOURA INTEIRA EM AÇO, VÃO DE 12 M, PARA TELHA ONDULADA DE FIBROCIMENTO, METÁLICA, PLÁSTICA OU TERMOACÚSTICA, INCLUSO IÇAMENTO, EXCLUSIVE PINTURA. AF_10/2025
</t>
  </si>
  <si>
    <t>12.3.9</t>
  </si>
  <si>
    <t>IMPERMEABILIZAÇÃO</t>
  </si>
  <si>
    <t>12.3.10</t>
  </si>
  <si>
    <t>GRAUTE</t>
  </si>
  <si>
    <t>89994</t>
  </si>
  <si>
    <t>GRAUTEAMENTO DE CINTA INTERMEDIÁRIA OU DE CONTRAVERGA EM ALVENARIA ESTRUTURAL. AF_09/2021</t>
  </si>
  <si>
    <t>12.3.11</t>
  </si>
  <si>
    <t>CONCRETO LAJE (2,65 X 2,65 X 0,15)</t>
  </si>
  <si>
    <t>INSTALAÇÃO DE TESOURA (INTEIRA OU MEIA), EM AÇO, PARA VÃOS MAIORES OU IGUAIS A 10,0 M E MENORES OU IGUAIS A 12,0 M, INCLUSO IÇAMENTO, EXCLUSIVE PINTURA. AF_10/2025_PE</t>
  </si>
  <si>
    <t>12.3.12</t>
  </si>
  <si>
    <t>RESERVATÓRIO SUPERIOR (REÚSO)</t>
  </si>
  <si>
    <t>INSTALAÇÕES ELÉTRICAS - MEDIA TENSÃO</t>
  </si>
  <si>
    <t>13.1</t>
  </si>
  <si>
    <t>INFRA ESTRUTURA CIVIL</t>
  </si>
  <si>
    <t>13.1.1</t>
  </si>
  <si>
    <t>BASE EM CONCRETO</t>
  </si>
  <si>
    <t>PERFIL "U" SIMPLES, EM CHAPA DOBRADA DE ACO LAMINADO, E = 3 MM, H = 125 MM, L = 50 MM (5,07 KG/M)</t>
  </si>
  <si>
    <t>ELETRODO REVESTIDO AWS - E7018, DIAMETRO IGUAL A 4,00 MM</t>
  </si>
  <si>
    <t>CANTONEIRA ACO ABAS IGUAIS (QUALQUER BITOLA), ESPESSURA ENTRE 1/8" E 1/4"</t>
  </si>
  <si>
    <t>13.1.2</t>
  </si>
  <si>
    <t>TRAVAMENTO EM CONCRETO ARMADO</t>
  </si>
  <si>
    <t>103669</t>
  </si>
  <si>
    <t>CONCRETAGEM DE PILARES, FCK = 25 MPA,  COM USO DE BALDES - LANÇAMENTO, ADENSAMENTO E ACABAMENTO. AF_02/2022</t>
  </si>
  <si>
    <t>13.1.3</t>
  </si>
  <si>
    <t>TRAVAMENTO EM CONCRETO ARMADO ARMADURA</t>
  </si>
  <si>
    <t>104108</t>
  </si>
  <si>
    <t>ARMAÇÃO DE PILAR OU VIGA DE ESTRUTURA DE CONCRETO ARMADO EMBUTIDA EM ALVENARIA DE VEDAÇÃO UTILIZANDO AÇO CA-50 DE 10,0 MM - MONTAGEM. AF_06/2022</t>
  </si>
  <si>
    <t>35. ESPAÇADOR LOSANGULAR 15KV</t>
  </si>
  <si>
    <t>13.1.4</t>
  </si>
  <si>
    <t>TRAVAMENTO EM CONCRETO ARMADO ESTRIBOS</t>
  </si>
  <si>
    <t>104110</t>
  </si>
  <si>
    <t>ARMAÇÃO DE PILAR OU VIGA DE ESTRUTURA DE CONCRETO ARMADO EMBUTIDA EM ALVENARIA DE VEDAÇÃO UTILIZANDO AÇO CA-50 DE 5,0 MM - MONTAGEM. AF_06/2022</t>
  </si>
  <si>
    <t>13.1.5</t>
  </si>
  <si>
    <t>92269</t>
  </si>
  <si>
    <t>FABRICAÇÃO DE FÔRMA PARA PILARES E ESTRUTURAS SIMILARES, EM MADEIRA SERRADA, E=25 MM. AF_09/2020</t>
  </si>
  <si>
    <t>13.1.6</t>
  </si>
  <si>
    <t>ALVENARIA DE 1.1/2 VEZ - 30 CM</t>
  </si>
  <si>
    <t>ALVENARIA DE VEDAÇÃO DE BLOCOS CERÂMICOS FURADOS NA HORIZONTAL DE 14X9X19 CM (BLOCO DEITADO) E ARGAMASSA DE ASSENTAMENTO COM PREPARO EM BETONEIRA. AF_12/2021</t>
  </si>
  <si>
    <t>13.1.7</t>
  </si>
  <si>
    <t>87878</t>
  </si>
  <si>
    <t>CHAPISCO APLICADO EM ALVENARIAS E ESTRUTURAS DE CONCRETO INTERNAS, COM COLHER DE PEDREIRO.  ARGAMASSA TRAÇO 1:3 COM PREPARO MANUAL. AF_06/2014</t>
  </si>
  <si>
    <t>36. CABO ALUMUNIO COBERTO XLPE 15KV 1X35,00M²</t>
  </si>
  <si>
    <t>13.1.8</t>
  </si>
  <si>
    <t>87530</t>
  </si>
  <si>
    <t>MASSA ÚNICA, PARA RECEBIMENTO DE PINTURA, EM ARGAMASSA TRAÇO 1:2:8, PREPARO MANUAL, APLICADA MANUALMENTE EM FACES INTERNAS DE PAREDES, ESPESSURA DE 20MM, COM EXECUÇÃO DE TALISCAS. AF_06/2014</t>
  </si>
  <si>
    <t>13.1.9</t>
  </si>
  <si>
    <t>95626</t>
  </si>
  <si>
    <t>APLICAÇÃO MANUAL DE TINTA LÁTEX ACRÍLICA EM PAREDE EXTERNAS DE CASAS, DUAS DEMÃOS. AF_11/2016</t>
  </si>
  <si>
    <t>COTAÇÃO 12</t>
  </si>
  <si>
    <t>13.1.10</t>
  </si>
  <si>
    <t>COBERTURA PROTEÇÃO</t>
  </si>
  <si>
    <t>LAJE PRÉ-MOLDADA UNIDIRECIONAL, BIAPOIADA, PARA FORRO, ENCHIMENTO EM CERÂMICA, VIGOTA CONVENCIONAL, ALTURA TOTAL DA LAJE (ENCHIMENTO+CAPA) = (8+3). AF_11/2020</t>
  </si>
  <si>
    <t>13.1.11</t>
  </si>
  <si>
    <t xml:space="preserve">IMPERM. </t>
  </si>
  <si>
    <t>IMPERMEABILIZAÇÃO DE SUPERFÍCIE COM ARGAMASSA POLIMÉRICA / MEMBRANA ACRÍLICA, 3 DEMÃOS. AF_06/2018</t>
  </si>
  <si>
    <t>13.1.12</t>
  </si>
  <si>
    <t>ALAMBRADO</t>
  </si>
  <si>
    <t xml:space="preserve">08281/ORSE	</t>
  </si>
  <si>
    <t>ALAMBRADO COM TELA DE ARAME GALVANIZADO FIO 12 BWG, MALHA 2", COM REVESTIMENTO, FIXADA COM ESTACAS DE CONCRETO ARMADO 10X10X300 CM (PONTA VIRADA) A CADA 2.00 M, ALTURA ÚTIL 2.20 M, INCLUSIVE FUNDAÇÃO</t>
  </si>
  <si>
    <t>13.1.13</t>
  </si>
  <si>
    <t>PORTÃO</t>
  </si>
  <si>
    <t xml:space="preserve">10891/ORSE	</t>
  </si>
  <si>
    <t>13.2</t>
  </si>
  <si>
    <t>ESTRUTURA TRANSFORMADOR</t>
  </si>
  <si>
    <t>37. ACABAMENTO FRONTAL PARA TELHA SANDUÍCHE, EM CHAPA DE AÇO GALVANIZADO Nº26</t>
  </si>
  <si>
    <t>13.2.1</t>
  </si>
  <si>
    <t>TRANFORMADOR</t>
  </si>
  <si>
    <t>102107</t>
  </si>
  <si>
    <t>TRANSFORMADOR DE DISTRIBUIÇÃO, 225 KVA, TRIFÁSICO, 60 HZ, CLASSE 15 KV, IMERSO EM ÓLEO MINERAL, INSTALAÇÃO EM POSTE (NÃO INCLUSO SUPORTE) - FORNECIMENTO E INSTALAÇÃO. AF_12/2020</t>
  </si>
  <si>
    <t>142</t>
  </si>
  <si>
    <t>13.2.2</t>
  </si>
  <si>
    <t>SUPORTE</t>
  </si>
  <si>
    <t>5104</t>
  </si>
  <si>
    <t>102110</t>
  </si>
  <si>
    <t>REBITE DE REPUXO EM ALUMINIO VAZADO, DIAMETRO 3,2 X 8 MM DE COMPRIMENTO (1KG = 1025 UNIDADES)</t>
  </si>
  <si>
    <t>SUPORTE PARA TRANSFORMADOR EM POSTE DE CONCRETO DUPLO T - FORNECIMENTO E INSTALAÇÃO. AF_12/2020</t>
  </si>
  <si>
    <t>1116/SP</t>
  </si>
  <si>
    <t>RUFO EXTERNO DE CHAPA DE ACO GALVANIZADA NUM 26, CORTE 25 CM</t>
  </si>
  <si>
    <t>13.2.3</t>
  </si>
  <si>
    <t>CRUZETA POLIMÉRICA - PADRÃO CPFL</t>
  </si>
  <si>
    <t xml:space="preserve">04141/ORSE	</t>
  </si>
  <si>
    <t xml:space="preserve">CRUZETA DE CONCRETO TIPO T 2400 MM 400 KGF, FORNECIMENTO	
</t>
  </si>
  <si>
    <t>88316</t>
  </si>
  <si>
    <t>88323</t>
  </si>
  <si>
    <t>13.3</t>
  </si>
  <si>
    <t>TELHADISTA COM ENCARGOS COMPLEMENTARES</t>
  </si>
  <si>
    <t>SISTEMA DE PROTEÇÃO EM MEDIA TENSÃO</t>
  </si>
  <si>
    <t xml:space="preserve">38. FECHAMENTO LATERAL PARA ACABAMENTO DE TELHADO EM TELHA METÁLICA										</t>
  </si>
  <si>
    <t>13.3.1</t>
  </si>
  <si>
    <t>CHAVE FUSÍVEL 15KV - PADRÃO CPFL</t>
  </si>
  <si>
    <t>COMP. 30</t>
  </si>
  <si>
    <t xml:space="preserve">FORNECIMENTO DE CHAVE FUSÍVEL 15KV - 100A, RUPTURA ASSIM. 10 KA        
</t>
  </si>
  <si>
    <t xml:space="preserve">FECHAMENTO LATERAL PARA ACABAMENTO DE TELHADO EM TELHA METÁLICA                                                                                </t>
  </si>
  <si>
    <t>40535</t>
  </si>
  <si>
    <t>PERFIL "U" SIMPLES, EM CHAPA DOBRADA DE ACO LAMINADO, E = 2,65 MM, H = 75 MM, L = 40 MM (3,04 KG/M)</t>
  </si>
  <si>
    <t>13.3.2</t>
  </si>
  <si>
    <t>ELO FUSÍVEL 25K - PADRÃO CPFL</t>
  </si>
  <si>
    <t xml:space="preserve">03769/ORSE - adaptado  </t>
  </si>
  <si>
    <t xml:space="preserve">FORNECIMENTO E INSTALAÇÃO DE ELO FUSÍVEL TIPO 10K, COMP.= 500MM	
</t>
  </si>
  <si>
    <t>88278</t>
  </si>
  <si>
    <t>MONTADOR DE ESTRUTURA METÁLICA COM ENCARGOS COMPLEMENTARES</t>
  </si>
  <si>
    <t>40549</t>
  </si>
  <si>
    <t>PARAFUSO, COMUM, ASTM A307, SEXTAVADO, DIAMETRO 1/2" (12,7 MM), COMPRIMENTO 1" (25,4 MM)</t>
  </si>
  <si>
    <t>13.4</t>
  </si>
  <si>
    <t>7243/SP</t>
  </si>
  <si>
    <t>TELHA TRAPEZOIDAL EM ACO ZINCADO, SEM PINTURA, ALTURA DE APROXIMADAMENTE 40 MM, ESPESSURA DE 0,50 MM E LARGURA UTIL DE 980 MM</t>
  </si>
  <si>
    <t>SISTEMA DE ATERRAMENTO</t>
  </si>
  <si>
    <t>38. ESTRUTURA METÁLICA EM PERFIL LAMINADO OU SOLDADO EM AÇO ESTRUTURAL</t>
  </si>
  <si>
    <t>DESCRIÇÃO</t>
  </si>
  <si>
    <t>ESTRUTURA METÁLICA EM PERFIL LAMINADO OU SOLDADO EM AÇO ESTRUTURAL</t>
  </si>
  <si>
    <t>13.4.1</t>
  </si>
  <si>
    <t>GRAMPO DE LINHA VIVA - GED 941 - PADRÃO CPFL</t>
  </si>
  <si>
    <t>02885/ORSE</t>
  </si>
  <si>
    <t>AJUDANTE DE ESTRUTURA METÁLICA COM ENCARGOS COMPLEMENTARES</t>
  </si>
  <si>
    <t>FORNECIMENTO DE GRAMPO DE LINHA VIVA 6 A 250 MCM, RAMAL 8 A 2/0 AWG</t>
  </si>
  <si>
    <t>13.4.2</t>
  </si>
  <si>
    <t>PARAFUSO FRANCES M16 EM ACO GALVANIZADO, COMPRIMENTO = 45 MM, DIAMETRO = 16 MM, CABECA ABAULADA</t>
  </si>
  <si>
    <t>HASTE TERRA 3/16" X 2,40M C/ CONCETOR - PADRÃO CPFL</t>
  </si>
  <si>
    <t>96986-ADAPT</t>
  </si>
  <si>
    <t>HASTE DE ATERRAMENTO, DIÂMETRO 3/4", COM 3 METROS - FORNECIMENTO E INSTALAÇÃO. AF_08/2023</t>
  </si>
  <si>
    <t>13.4.3</t>
  </si>
  <si>
    <t>ISOLADOR DE ANCORAGEM POLIMÉRICO 15KV - PADRÃO CPFL</t>
  </si>
  <si>
    <t xml:space="preserve">03066/ORSE	</t>
  </si>
  <si>
    <t xml:space="preserve">FORNECIMENTO DE ISOLADOR DE DISCO POLIMÉRICO 15 KV	
</t>
  </si>
  <si>
    <t>PERFIL "I" OU "W" EM ACO LAMINADO, QUAISQUER DIMENSOES</t>
  </si>
  <si>
    <t>13.4.4</t>
  </si>
  <si>
    <t>LUMINÁRIA PONTA DE PIVO COM LÂMPADA</t>
  </si>
  <si>
    <t>97609</t>
  </si>
  <si>
    <t>LÂMPADA COMPACTA DE LED 6 W, BASE E27 - FORNECIMENTO E INSTALAÇÃO. AF_09/2024</t>
  </si>
  <si>
    <t>39. VIGA METÁLICA EM PERFIL LAMINADO OU SOLDADO EM AÇO ESTRUTURAL, COM CONEXÕES SOLDADAS, INCLUSOS MÃO DE OBRA, TRANSPORTE E IÇAMENTO UTILIZANDO GUINDASTE.</t>
  </si>
  <si>
    <t>SOLDADOR COM ENCARGOS COMPLEMENTARES</t>
  </si>
  <si>
    <t>13.4.5</t>
  </si>
  <si>
    <t>MANILHA SAPATILHA EM FERRO FUNDIDO GALVANIZADO A FOGO</t>
  </si>
  <si>
    <t xml:space="preserve">04136/ORSE	</t>
  </si>
  <si>
    <t xml:space="preserve">MANILHA SAPATILHA PREFORMADA, FORNECIMENTO	
</t>
  </si>
  <si>
    <t>GUINDASTE HIDRÁULICO AUTOPROPELIDO, COM LANÇA TELESCÓPICA 40 M, CAPACIDADE MÁXIMA 60 T, POTÊNCIA 260 KW - CHP DIURNO. AF_03/2016</t>
  </si>
  <si>
    <t>CHP</t>
  </si>
  <si>
    <t>13.4.6</t>
  </si>
  <si>
    <t>GUINDASTE HIDRÁULICO AUTOPROPELIDO, COM LANÇA TELESCÓPICA 40 M, CAPACIDADE MÁXIMA 60 T, POTÊNCIA 260 KW - CHI DIURNO. AF_03/2016</t>
  </si>
  <si>
    <t>MÃO FRANCESA 619MM (3 UNID); 993MM (4 UNID)</t>
  </si>
  <si>
    <t>CHI</t>
  </si>
  <si>
    <t>100862</t>
  </si>
  <si>
    <t>SUPORTE MÃO FRANCESA EM ACO, ABAS IGUAIS 40 CM, CAPACIDADE MINIMA 70 KG, BRANCO - FORNECIMENTO E INSTALAÇÃO. AF_01/2020</t>
  </si>
  <si>
    <t>JATEAMENTO ABRASIVO COM GRANALHA DE AÇO EM PERFIL METÁLICO EM FÁBRICA. AF_01/2020</t>
  </si>
  <si>
    <t>13.4.7</t>
  </si>
  <si>
    <t>MASSA CALAFETAR 500G</t>
  </si>
  <si>
    <t>004823-I</t>
  </si>
  <si>
    <t>MASSA PLASTICA PARA MARMORE/GRANITO</t>
  </si>
  <si>
    <t>PINTURA COM TINTA ALQUÍDICA DE FUNDO (TIPO ZARCÃO) PULVERIZADA SOBRE PERFIL METÁLICO EXECUTADO EM FÁBRICA (POR DEMÃO). AF_01/2020_PE</t>
  </si>
  <si>
    <t>13.4.8</t>
  </si>
  <si>
    <t>CONJUNTO BUCHA/ARRUELA 4" - PADRÃO CPFL</t>
  </si>
  <si>
    <t xml:space="preserve">11765/ORSE	</t>
  </si>
  <si>
    <t xml:space="preserve">ARRUELA DE ALUMÍNIO P/ ELETRODUTO D=4"	
</t>
  </si>
  <si>
    <t>4777/SP</t>
  </si>
  <si>
    <t>13.4.9</t>
  </si>
  <si>
    <t>PAR DE CINTA 200, 210, 230</t>
  </si>
  <si>
    <t>000420-I</t>
  </si>
  <si>
    <t>CINTA CIRCULAR EM ACO GALVANIZADO DE 150 MM DE DIAMETRO PARA FIXACAO
DE CAIXA MEDICAO, INCLUI PARAFUSOS E PORCAS</t>
  </si>
  <si>
    <t>43082/SP</t>
  </si>
  <si>
    <t>13.4.10</t>
  </si>
  <si>
    <t>PARA-RAIO, INVÓLUCRO POLIMÉRICO, A ÓXIDOS METÁLICOS, SE CENTELHAR, DESLIGADOR AUTOMÁTICO, TENSÃO NOM. DE 12KV CORRENTE DE DESCARGA NOM. 10KA.</t>
  </si>
  <si>
    <t>COMP. 31</t>
  </si>
  <si>
    <t>13.5</t>
  </si>
  <si>
    <t>CABOS DE MÉDIA TENSÃO 15 KV E CABOS DE BAIXA TENSÃO DE POTÊNCIA</t>
  </si>
  <si>
    <t>39. ESTRUTURA METÁLICA EM PERFIL LAMINADO OU SOLDADO EM AÇO ESTRUTURAL, INCLUSO TRANSPORTE E IÇAMENTO</t>
  </si>
  <si>
    <t>ESTRUTURA METÁLICA EM PERFIL LAMINADO OU SOLDADO EM AÇO ESTRUTURAL, INCLUSO TRANSPORTE E IÇAMENTO</t>
  </si>
  <si>
    <t>13.5.1</t>
  </si>
  <si>
    <t>CABO 16 MM²  15KV - MODELO CPFL</t>
  </si>
  <si>
    <t>09508/ORSE	ADAPT</t>
  </si>
  <si>
    <t xml:space="preserve">CABO DE COBRE ISOLADO EPR, FLEXIVEL, 35MM², 8,7/15KV / 90º C (EPROTENAX OU SIMILAR)	
</t>
  </si>
  <si>
    <t>13.5.2</t>
  </si>
  <si>
    <t>CABO COBRE 185 MM² EPR 90° 0,6/1KV - AZUL - PADRÃO CPFL</t>
  </si>
  <si>
    <t>92998</t>
  </si>
  <si>
    <t>INSUMO / SP</t>
  </si>
  <si>
    <t>CABO DE COBRE FLEXÍVEL ISOLADO, 185 MM², ANTI-CHAMA 0,6/1,0 KV, PARA REDE ENTERRADA DE DISTRIBUIÇÃO DE ENERGIA ELÉTRICA - FORNECIMENTO E INSTALAÇÃO. AF_12/2021</t>
  </si>
  <si>
    <t>13.5.3</t>
  </si>
  <si>
    <t>CABO COBRE 185 MM² EPR 90° 0,6/1KV - PRETO- PADRÃO CPFL</t>
  </si>
  <si>
    <t>13.5.4</t>
  </si>
  <si>
    <t>CABO COBRE FLEXÍVEL #25 MM - VERDE - PADRÃO CPFL</t>
  </si>
  <si>
    <t xml:space="preserve">101562
</t>
  </si>
  <si>
    <t>CABO DE COBRE FLEXÍVEL ISOLADO, 25 MM², 0,6/1,0 KV, PARA REDE AÉREA DE DISTRIBUIÇÃO DE ENERGIA ELÉTRICA DE BAIXA TENSÃO - FORNECIMENTO E INSTALAÇÃO. AF_12/2025</t>
  </si>
  <si>
    <t>13.5.5</t>
  </si>
  <si>
    <t>CABO COBRE NÚ #50MM - PADRÃO CPFL</t>
  </si>
  <si>
    <t>96974</t>
  </si>
  <si>
    <t>CORDOALHA DE COBRE NU 50 MM², NÃO ENTERRADA, COM ISOLADOR - FORNECIMENTO E INSTALAÇÃO.
AF_08/2023</t>
  </si>
  <si>
    <t>13.5.6</t>
  </si>
  <si>
    <t>CABO DE COBRE #1,5MM² - PADRÃO CPFL</t>
  </si>
  <si>
    <t>91925</t>
  </si>
  <si>
    <t>CABO DE COBRE FLEXÍVEL ISOLADO, 1,5 MM², ANTI-CHAMA 0,6/1,0 KV, PARA CIRCUITOS TERMINAIS - FORNECIMENTO E INSTALAÇÃO. AF_03/2023</t>
  </si>
  <si>
    <t>13.5.7</t>
  </si>
  <si>
    <t>CABO DE COBRE #2,5MM² - PADRÃO CPFL</t>
  </si>
  <si>
    <t>13.5.8</t>
  </si>
  <si>
    <t>CABO COBRE FLEXÍVEL #25 MM - PADRÃO CPFL</t>
  </si>
  <si>
    <t>13.5.9</t>
  </si>
  <si>
    <t>FIO PARALELO 2X1,5M</t>
  </si>
  <si>
    <t xml:space="preserve">00417/ORSE	</t>
  </si>
  <si>
    <t xml:space="preserve">FIO FLEXÍVEL 2 X 1,5MM2 (PARALELO OU TORCIDO)	
</t>
  </si>
  <si>
    <t>13.6</t>
  </si>
  <si>
    <t>DISJUNTOR GERAL DE PROTEÇÃO E CAIXA DE MEDIÇÃO</t>
  </si>
  <si>
    <t>13.6.1</t>
  </si>
  <si>
    <t>DISJUNTOR CAIXA MOLDADA 600A- PADRÃO CPFL</t>
  </si>
  <si>
    <t>101899</t>
  </si>
  <si>
    <t>DISJUNTOR TERMOMAGNÉTICO TRIPOLAR, CORRENTE NOMINAL DE 600A - FORNECIMENTO E INSTALAÇÃO. AF_07/2025</t>
  </si>
  <si>
    <t>13.6.2</t>
  </si>
  <si>
    <t>DISJUNTOR 200A</t>
  </si>
  <si>
    <t>101896</t>
  </si>
  <si>
    <t>DISJUNTOR TERMOMAGNÉTICO TRIPOLAR, CORRENTE NOMINAL DE 200A - FORNECIMENTO E INSTALAÇÃO. AF_07/2025</t>
  </si>
  <si>
    <t>13.6.3</t>
  </si>
  <si>
    <t>DISJUNTOR 125A</t>
  </si>
  <si>
    <t>101895</t>
  </si>
  <si>
    <t>DISJUNTOR TERMOMAGNÉTICO TRIPOLAR, CORRENTE NOMINAL DE 125A - FORNECIMENTO E INSTALAÇÃO. AF_07/2025</t>
  </si>
  <si>
    <t>13.6.4</t>
  </si>
  <si>
    <t>DISJUNTOR 50A</t>
  </si>
  <si>
    <t>93666</t>
  </si>
  <si>
    <t>DISJUNTOR BIPOLAR TIPO DIN, CORRENTE NOMINAL DE 50A - FORNECIMENTO E INSTALAÇÃO. AF_07/2025</t>
  </si>
  <si>
    <t>13.6.5</t>
  </si>
  <si>
    <t>DISJUNTOR TIPO MINI BIPOLAR CURVA C - 2A</t>
  </si>
  <si>
    <t>93674</t>
  </si>
  <si>
    <t>DISJUNTOR BIPOLAR TIPO NEMA, CORRENTE NOMINAL DE 10 ATÉ 50A - FORNECIMENTO E INSTALAÇÃO. AF_10/2020</t>
  </si>
  <si>
    <t>13.6.6</t>
  </si>
  <si>
    <t>CAIXA DE MEDIÇÃO E PROTEÇÃO CPFL - 1800X1600X400MM</t>
  </si>
  <si>
    <t>COMP. 32</t>
  </si>
  <si>
    <t>13.7</t>
  </si>
  <si>
    <t>ELETRODUTO E MISC</t>
  </si>
  <si>
    <t>13.7.1</t>
  </si>
  <si>
    <t>ELETRODUTO DE FERRO GALVANIZADO 4" X 6M - MODELO CPFL</t>
  </si>
  <si>
    <t xml:space="preserve">04228/ORSE	</t>
  </si>
  <si>
    <t xml:space="preserve">ELETRODUTO EM FERRO GALVANIZADO PESADO SEM COSTURA 4" X 3M	
</t>
  </si>
  <si>
    <t>13.7.2</t>
  </si>
  <si>
    <t>ELETRODUTO CORRUGADO 1"</t>
  </si>
  <si>
    <t>91860 - adapt</t>
  </si>
  <si>
    <t>ELETRODUTO FLEXÍVEL CORRUGADO, PEAD, DN 40MM (1"), PARA CIRCUITOS TERMINAIS, INSTALADO EM PAREDE - FORNECIMENTO E INSTALAÇÃO. AF_03/2023</t>
  </si>
  <si>
    <t>13.7.3</t>
  </si>
  <si>
    <t>BARRA CONDULETE PVC 4"</t>
  </si>
  <si>
    <t xml:space="preserve">00360/ORSE        </t>
  </si>
  <si>
    <t xml:space="preserve">ELETRODUTO DE PVC RÍGIDO ROSCÁVEL, DIÂM = 110MM (4")	
</t>
  </si>
  <si>
    <t>13.7.4</t>
  </si>
  <si>
    <t>CONDULETE 1"</t>
  </si>
  <si>
    <t>95780</t>
  </si>
  <si>
    <t>CONDULETE DE ALUMÍNIO, TIPO B, PARA ELETRODUTO DE AÇO GALVANIZADO DN 25 MM (1''), APARENTE - FORNECIMENTO E INSTALAÇÃO. AF_10/2022</t>
  </si>
  <si>
    <t>13.7.5</t>
  </si>
  <si>
    <t>CURVA PVC 180° 1.1/4" - PADRÃO CPFL</t>
  </si>
  <si>
    <t>91922</t>
  </si>
  <si>
    <t>CURVA 180 GRAUS PARA ELETRODUTO, PVC, ROSCÁVEL, DN 40 MM (1 1/4"), PARA CIRCUITOS TERMINAIS, INSTALADA EM PAREDE - FORNECIMENTO E INSTALAÇÃO. AF_03/2023</t>
  </si>
  <si>
    <t>13.7.6</t>
  </si>
  <si>
    <t>CURVA 90° AÇO ZINCADO A QUENTE - 4" - PADRÃO CPFL</t>
  </si>
  <si>
    <t>97453 - adaptado</t>
  </si>
  <si>
    <t>CURVA 90 GRAUS, EM AÇO, CONEXÃO SOLDADA, DN 50 (2"), INSTALADO EM PRUMADAS - FORNECIMENTO E INSTALAÇÃO. AF_10/2020</t>
  </si>
  <si>
    <t>13.7.7</t>
  </si>
  <si>
    <t>ELETRODUTO GALVANIZADO 1"</t>
  </si>
  <si>
    <t xml:space="preserve">13610/ORSE	</t>
  </si>
  <si>
    <t xml:space="preserve">ELETRODUTO DE AÇO GALVANIZADO, CLASSE LEVE, DN 25 MM (1"), APARENTE, INSTALADA EM PAREDE - FORNECIMENTO E INSTALAÇÂO. REV 01_06/2024	
</t>
  </si>
  <si>
    <t>13.7.8</t>
  </si>
  <si>
    <t>ARAME GALVANIZADO 14</t>
  </si>
  <si>
    <t>000344-I ADAPT</t>
  </si>
  <si>
    <t>ARAME GALVANIZADO 16 BWG, D = 1,65MM (0,0166 KG/M)</t>
  </si>
  <si>
    <t>13.7.9</t>
  </si>
  <si>
    <t>CONJUNTO 2X4 2S</t>
  </si>
  <si>
    <t>91973</t>
  </si>
  <si>
    <t>INTERRUPTOR SIMPLES (2 MÓDULOS) COM INTERRUPTOR PARALELO (2 MÓDULOS), 10A/250V, INCLUINDO SUPORTE E PLACA - FORNECIMENTO E INSTALAÇÃO. AF_03/2023</t>
  </si>
  <si>
    <t>13.7.10</t>
  </si>
  <si>
    <t>CONJUTO 2X4 1T</t>
  </si>
  <si>
    <t>007528-I</t>
  </si>
  <si>
    <t>TOMADA 2P+T 10A, 250V, CONJUNTO MONTADO PARA EMBUTIR 4" X 2"
(PLACA + SUPORTE + MODULO)</t>
  </si>
  <si>
    <t>13.7.11</t>
  </si>
  <si>
    <t>ABRAÇADEIRA TIPO D C/ CHUNHA 1"</t>
  </si>
  <si>
    <t xml:space="preserve">04178/ORSE	</t>
  </si>
  <si>
    <t xml:space="preserve">ABRAÇADEIRA EM AÇO INOX, TIPO "D", 1", FORNECIMENTO	
</t>
  </si>
  <si>
    <t>13.7.12</t>
  </si>
  <si>
    <t>ALÇA PREFORMADA</t>
  </si>
  <si>
    <t>101556</t>
  </si>
  <si>
    <t>ALÇA PREFORMADA DE DISTRIBUIÇÃO, EM  AÇO GALVANIZADO, AWG 6 - FORNECIMENTO E INSTALAÇÃO. AF_07/2020</t>
  </si>
  <si>
    <t>13.7.13</t>
  </si>
  <si>
    <t>ARRUELA QUADRADA 5/8" - PADRÃO CPFL</t>
  </si>
  <si>
    <t xml:space="preserve">12541/ORSE	</t>
  </si>
  <si>
    <t xml:space="preserve">ARRUELA DE LISA 5/8"	
</t>
  </si>
  <si>
    <t>13.7.14</t>
  </si>
  <si>
    <t>CABEÇOTE 4" - PADRÃO CPFL</t>
  </si>
  <si>
    <t xml:space="preserve">03998/ORSE	</t>
  </si>
  <si>
    <t xml:space="preserve">CABEÇOTE DE ALUMÍNIO DE 4" - FORNECIMENTO	
</t>
  </si>
  <si>
    <t>13.7.15</t>
  </si>
  <si>
    <t>CINTA P/ POSTE CIRCULAR TIPO B, AÇO CARBONO GALVANIZADO A FOGO</t>
  </si>
  <si>
    <t>13.7.16</t>
  </si>
  <si>
    <t>CONECTOR CN-12</t>
  </si>
  <si>
    <t xml:space="preserve">04152/ORSE	</t>
  </si>
  <si>
    <t xml:space="preserve">CONECTOR CUNHA 4 X 4/0 AWG CAA, FORNECIMENTO	
</t>
  </si>
  <si>
    <t>13.7.17</t>
  </si>
  <si>
    <t>CONECTOR DERIVAÇÃO PARALELO ESTANHADO C/ 1 PARAFUSO - PADRÃO CPFL</t>
  </si>
  <si>
    <t>104751</t>
  </si>
  <si>
    <t>CONECTOR GRAMPO PARALELO METÁLICO, PARA SPDA, PARA CABOS DE 6 A 50 MM2 - FORNECIMENTO E INSTALAÇÃO. AF_08/2023</t>
  </si>
  <si>
    <t>13.7.18</t>
  </si>
  <si>
    <t>CONECTOR DERIVAÇÃO TIPO ESTRIBO A COMPRESSÃO DE ALUMÍNIO - PADRÃO CPFL</t>
  </si>
  <si>
    <t xml:space="preserve">04138/ORSE	</t>
  </si>
  <si>
    <t xml:space="preserve">CONECTOR ESTRIBO PRESSÃO PARA CABO AL 4 CAA, FORNECIMENTO	
</t>
  </si>
  <si>
    <t>13.7.19</t>
  </si>
  <si>
    <t>CONECTOR UNIDUT 1"</t>
  </si>
  <si>
    <t xml:space="preserve">11969/ORSE	</t>
  </si>
  <si>
    <t xml:space="preserve">LUVA SEM ROSCA UNIDUT Ø=1 " C- PB	
</t>
  </si>
  <si>
    <t>13.7.20</t>
  </si>
  <si>
    <t>ESTRIBO DE LIGAÇÃO - GED 2837 - PADRÃO CPFL</t>
  </si>
  <si>
    <t>13.7.21</t>
  </si>
  <si>
    <t>FITA ISOLANTE 20M - PRETO</t>
  </si>
  <si>
    <t>020111-I</t>
  </si>
  <si>
    <t>FITA ISOLANTE ADESIVA ANTICHAMA, USO ATE 750 V, EM ROLO DE 19 MM X 20
M</t>
  </si>
  <si>
    <t>13.7.22</t>
  </si>
  <si>
    <t>FITA ISOLANTE 20M - AZUL CLARO</t>
  </si>
  <si>
    <t>13.7.23</t>
  </si>
  <si>
    <t>FITA ISOLANTE 20M - AZUL ESCURO</t>
  </si>
  <si>
    <t>13.7.24</t>
  </si>
  <si>
    <t>FITA ISOLANTE 20M - BRANCA</t>
  </si>
  <si>
    <t>13.7.25</t>
  </si>
  <si>
    <t>FITA ISOLANTE 20M - VERDE</t>
  </si>
  <si>
    <t>13.7.26</t>
  </si>
  <si>
    <t>FITA ISOLANTE 20M - VERMELHA</t>
  </si>
  <si>
    <t>13.7.27</t>
  </si>
  <si>
    <t>CONJUNTO BUCHA/ARRUELA 1" - PADRÃO CPFL</t>
  </si>
  <si>
    <t xml:space="preserve">00344/ORSE	</t>
  </si>
  <si>
    <t xml:space="preserve">BUCHA COM ARRUELA EM LIGA ESPECIAL ZAMAK P/ELETRODUTO 25MM, D=1"	
</t>
  </si>
  <si>
    <t>13.7.28</t>
  </si>
  <si>
    <t>PERFIL U</t>
  </si>
  <si>
    <t xml:space="preserve">13073/ORSE	</t>
  </si>
  <si>
    <t xml:space="preserve">PERFIL U DOBRADO DE CHAPA UDC SIMPLES- 100 X 50 X 3 MM COM SOLDA	
</t>
  </si>
  <si>
    <t>13.7.29</t>
  </si>
  <si>
    <t>PORCA OLHAL - PADRÃO CPFL</t>
  </si>
  <si>
    <t xml:space="preserve">02934/ORSE	</t>
  </si>
  <si>
    <t xml:space="preserve">FORNECIMENTO DE PORCA OLHAL	
</t>
  </si>
  <si>
    <t>13.7.30</t>
  </si>
  <si>
    <t>POSTE CIRCULAR 12X1000 CONCRETO - PADRÃO CPFL</t>
  </si>
  <si>
    <t xml:space="preserve">POSTE CIRCULAR DE CONCRETO 11/1000 - FORNECIMENTO        
</t>
  </si>
  <si>
    <t>13.7.31</t>
  </si>
  <si>
    <t>REDE COMPACTA PARA ANCORAGEM SIMPLES - 15KV - ESTRUTURA CE3</t>
  </si>
  <si>
    <t>101549</t>
  </si>
  <si>
    <t>GRAMPO PARALELO METÁLICO, PARA REDES AÉREAS DE DISTRIBUIÇÃO DE ENERGIA ELÉTRICA DE BAIXA TENSÃO - FORNECIMENTO E INSTALAÇÃO. AF_07/2020</t>
  </si>
  <si>
    <t>13.7.32</t>
  </si>
  <si>
    <t>TERMINAL DE COMPRESSÃO</t>
  </si>
  <si>
    <t xml:space="preserve">07933/ORSE	</t>
  </si>
  <si>
    <t xml:space="preserve">TERMINAL DE COMPRESSÃO PARA CABO DE 240 MM2 - FORNECIMENTO E INSTALAÇÃO	
</t>
  </si>
  <si>
    <t>un</t>
  </si>
  <si>
    <t>13.7.33</t>
  </si>
  <si>
    <t>LUVA GALVANIZADA 1"</t>
  </si>
  <si>
    <t>104448</t>
  </si>
  <si>
    <t>LUVA DE EMENDA PARA ELETRODUTO, AÇO GALVANIZADO, DN 25 MM (1''), APARENTE - FORNECIMENTO E INSTALAÇÃO. AF_10/2022</t>
  </si>
  <si>
    <t>13.8</t>
  </si>
  <si>
    <t>LIGAÇÃO COM A BAIXA TENSÃO</t>
  </si>
  <si>
    <t>13.8.1</t>
  </si>
  <si>
    <t>VALA ALIMENTAÇÃO (H&gt;60CM)</t>
  </si>
  <si>
    <t>90091</t>
  </si>
  <si>
    <t>ESCAVAÇÃO MECANIZADA DE VALA COM PROF. ATÉ 1,5 M (MÉDIA MONTANTE E JUSANTE/UMA COMPOSIÇÃO POR TRECHO), ESCAVADEIRA (0,8 M3), LARG. DE 1,5 M A 2,5 M, EM SOLO DE 1A CATEGORIA, LOCAIS COM BAIXO NÍVEL DE INTERFERÊNCIA. AF_09/2024</t>
  </si>
  <si>
    <t>13.8.2</t>
  </si>
  <si>
    <t>ELETRODUTO ENTERRADO</t>
  </si>
  <si>
    <t>97670</t>
  </si>
  <si>
    <t>ELETRODUTO FLEXÍVEL CORRUGADO, PEAD, DN 100 (4"), PARA REDE ENTERRADA DE DISTRIBUIÇÃO DE ENERGIA ELÉTRICA - FORNECIMENTO E INSTALAÇÃO. AF_12/2021</t>
  </si>
  <si>
    <t>13.8.3</t>
  </si>
  <si>
    <t>PROTEÇÃO MECÂNICA L=20 CM</t>
  </si>
  <si>
    <t>103913 / ADAPTADO</t>
  </si>
  <si>
    <t>(ADAPTADO PARA ESPESSURA = 7 CM) EXECUÇÃO DE PISO INDUSTRIAL DE CONCRETO ARMADO, FCK = 20 MPA, ESPESSURA DE 12,0 CM. AF_04/2022</t>
  </si>
  <si>
    <t>13.8.4</t>
  </si>
  <si>
    <t xml:space="preserve">PROTEÇÃO </t>
  </si>
  <si>
    <t>11201/ORSE</t>
  </si>
  <si>
    <t>FITA DE ADVERTÊNCIA DE REDE ELÉTRICA ENTERRADA</t>
  </si>
  <si>
    <t>13.8.5</t>
  </si>
  <si>
    <t>REATERRO VALAS</t>
  </si>
  <si>
    <t>104729</t>
  </si>
  <si>
    <t>REATERRO MECANIZADO DE VALA COM ESCAVADEIRA HIDRÁULICA (CAPACIDADE DA CAÇAMBA: 0,8 M³/POTÊNCIA: 111 HP), LARGURA ATÉ 1,5 M, PROFUNDIDADE DE 1,5 A 3,0 M, COM SOLO (SEM SUBSTITUIÇÃO) DE 1ª CATEGORIA, COM PLACA VIBRATÓRIA. AF_08/2023</t>
  </si>
  <si>
    <t>13.8.6</t>
  </si>
  <si>
    <t>CAIXA</t>
  </si>
  <si>
    <t>97892</t>
  </si>
  <si>
    <t>CAIXA ENTERRADA ELÉTRICA RETANGULAR, EM ALVENARIA COM BLOCOS DE CONCRETO, FUNDO COM BRITA, DIMENSÕES INTERNAS: 0,6X0,6X0,6 M. AF_12/2020</t>
  </si>
  <si>
    <t>13.9</t>
  </si>
  <si>
    <t>REDE COMPACTA MEDIA TENSÃO</t>
  </si>
  <si>
    <t>13.9.1</t>
  </si>
  <si>
    <t>13.9.2</t>
  </si>
  <si>
    <t>13.9.3</t>
  </si>
  <si>
    <t>PROTEÇÃO MECANICA</t>
  </si>
  <si>
    <t>13.9.4</t>
  </si>
  <si>
    <t>13.9.5</t>
  </si>
  <si>
    <t>CABO XLPE</t>
  </si>
  <si>
    <t>09007/ORSE</t>
  </si>
  <si>
    <t>CABO DE COBRE ISOLADO HEPR (XLPE), RIGIDO, 35MM², 1KV / 90º C</t>
  </si>
  <si>
    <t>13.9.6</t>
  </si>
  <si>
    <t xml:space="preserve">CAIXA </t>
  </si>
  <si>
    <t>97894</t>
  </si>
  <si>
    <t>CAIXA ENTERRADA ELÉTRICA RETANGULAR, EM ALVENARIA COM BLOCOS DE CONCRETO, FUNDO COM BRITA, DIMENSÕES INTERNAS: 1X1X0,6 M. AF_12/2020</t>
  </si>
  <si>
    <t>13.9.7</t>
  </si>
  <si>
    <t>POSTE</t>
  </si>
  <si>
    <t>13.9.8</t>
  </si>
  <si>
    <t>ASSENTAMENTO POSTE</t>
  </si>
  <si>
    <t>100584</t>
  </si>
  <si>
    <t>ASSENTAMENTO DE POSTE DE CONCRETO COM COMPRIMENTO NOMINAL DE 11 M, CARGA NOMINAL MAIOR QUE 1000 DAN, ENGASTAMENTO SIMPLES COM 1,7 M DE SOLO (NÃO INCLUI FORNECIMENTO). AF_04/2025</t>
  </si>
  <si>
    <t>13.9.9</t>
  </si>
  <si>
    <t>cinta p/poste</t>
  </si>
  <si>
    <t>13.9.10</t>
  </si>
  <si>
    <t>13.9.11</t>
  </si>
  <si>
    <t>ESPAÇADOR LOSANGULAR</t>
  </si>
  <si>
    <t>13.9.12</t>
  </si>
  <si>
    <t>00822/ORSE</t>
  </si>
  <si>
    <t>CORDOALHA DE COBRE NU 35MM2 (1 AWG) E ISOLADORES PARA PÁRA-RAIOS</t>
  </si>
  <si>
    <t>13.9.13</t>
  </si>
  <si>
    <t>13.9.14</t>
  </si>
  <si>
    <t>CABO REDE COMPACTA (TRECHO CABINE PRIMARIA - POSTE)</t>
  </si>
  <si>
    <t>09508/ORSE</t>
  </si>
  <si>
    <t>CABO DE COBRE ISOLADO EPR, FLEXIVEL, 35MM², 8,7/15KV / 90º C (EPROTENAX OU SIMILAR)</t>
  </si>
  <si>
    <t>13.9.15</t>
  </si>
  <si>
    <t>13.9.16</t>
  </si>
  <si>
    <t>CABO MENSAGEIRO</t>
  </si>
  <si>
    <t>04615/ORSE</t>
  </si>
  <si>
    <t>CORDOALHA DE AÇO 3/8"</t>
  </si>
  <si>
    <t>INSTALAÇÕES ELÉTRICAS - BAIXA TENSÃO</t>
  </si>
  <si>
    <t>14.1</t>
  </si>
  <si>
    <t>CABOS</t>
  </si>
  <si>
    <t>91924</t>
  </si>
  <si>
    <t>14.2</t>
  </si>
  <si>
    <t>14.3</t>
  </si>
  <si>
    <t>91928</t>
  </si>
  <si>
    <t>14.4</t>
  </si>
  <si>
    <t>91930</t>
  </si>
  <si>
    <t>CABO DE COBRE FLEXÍVEL ISOLADO, 6 MM², ANTI-CHAMA 450/750 V, PARA CIRCUITOS TERMINAIS - FORNECIMENTO E INSTALAÇÃO. AF_03/2023</t>
  </si>
  <si>
    <t>14.5</t>
  </si>
  <si>
    <t>91933</t>
  </si>
  <si>
    <t>CABO DE COBRE FLEXÍVEL ISOLADO, 10 MM², ANTI-CHAMA 0,6/1,0 KV, PARA CIRCUITOS TERMINAIS - FORNECIMENTO E INSTALAÇÃO. AF_03/2023</t>
  </si>
  <si>
    <t>14.6</t>
  </si>
  <si>
    <t>91934</t>
  </si>
  <si>
    <t>14.7</t>
  </si>
  <si>
    <t>92984</t>
  </si>
  <si>
    <t>CABO DE COBRE FLEXÍVEL ISOLADO, 25 MM², ANTI-CHAMA 0,6/1,0 KV, PARA REDE ENTERRADA DE DISTRIBUIÇÃO DE ENERGIA ELÉTRICA - FORNECIMENTO E INSTALAÇÃO. AF_12/2021</t>
  </si>
  <si>
    <t>14.8</t>
  </si>
  <si>
    <t>92986</t>
  </si>
  <si>
    <t>CABO DE COBRE FLEXÍVEL ISOLADO, 35 MM², ANTI-CHAMA 0,6/1,0 KV, PARA REDE ENTERRADA DE DISTRIBUIÇÃO DE ENERGIA ELÉTRICA - FORNECIMENTO E INSTALAÇÃO. AF_12/2021</t>
  </si>
  <si>
    <t>14.9</t>
  </si>
  <si>
    <t>92990</t>
  </si>
  <si>
    <t>CABO DE COBRE FLEXÍVEL ISOLADO, 70 MM², ANTI-CHAMA 0,6/1,0 KV, PARA REDE ENTERRADA DE DISTRIBUIÇÃO DE ENERGIA ELÉTRICA - FORNECIMENTO E INSTALAÇÃO. AF_12/2021</t>
  </si>
  <si>
    <t>14.10</t>
  </si>
  <si>
    <t>CAIXA EMBUTIR LUMINÁRIAS LAB SOBRE FORRO</t>
  </si>
  <si>
    <t>91936</t>
  </si>
  <si>
    <t>CAIXA OCTOGONAL 4" X 4", PVC, INSTALADA EM LAJE - FORNECIMENTO E INSTALAÇÃO. AF_03/2023</t>
  </si>
  <si>
    <t>14.11</t>
  </si>
  <si>
    <t>CONDULETE SOBREPOR</t>
  </si>
  <si>
    <t>95778</t>
  </si>
  <si>
    <t>CONDULETE DE ALUMÍNIO, TIPO C, PARA ELETRODUTO DE AÇO GALVANIZADO DN 20 MM (3/4''), APARENTE - FORNECIMENTO E INSTALAÇÃO. AF_01/2026</t>
  </si>
  <si>
    <t>14.12</t>
  </si>
  <si>
    <t>LUVA ELETRODUTO 1"</t>
  </si>
  <si>
    <t>91885</t>
  </si>
  <si>
    <t>LUVA PARA ELETRODUTO, PVC, ROSCÁVEL, DN 32 MM (1"), PARA CIRCUITOS TERMINAIS, INSTALADA EM PAREDE - FORNECIMENTO E INSTALAÇÃO. AF_03/2023</t>
  </si>
  <si>
    <t>14.13</t>
  </si>
  <si>
    <t>LUVA ELETRODUTO 1 1/4"</t>
  </si>
  <si>
    <t>91886</t>
  </si>
  <si>
    <t>LUVA PARA ELETRODUTO, PVC, ROSCÁVEL, DN 40 MM (1 1/4"), PARA CIRCUITOS TERMINAIS, INSTALADA EM PAREDE - FORNECIMENTO E INSTALAÇÃO. AF_03/2023</t>
  </si>
  <si>
    <t>14.14</t>
  </si>
  <si>
    <t>LUVA ELETRODUTO 3/4"</t>
  </si>
  <si>
    <t>91884</t>
  </si>
  <si>
    <t>LUVA PARA ELETRODUTO, PVC, ROSCÁVEL, DN 25 MM (3/4"), PARA CIRCUITOS TERMINAIS, INSTALADA EM PAREDE - FORNECIMENTO E INSTALAÇÃO. AF_03/2023</t>
  </si>
  <si>
    <t>14.15</t>
  </si>
  <si>
    <t>TOMADAS 10A PARA CONDULETES (MÉDIA/ALTA/BAIXA)</t>
  </si>
  <si>
    <t>92004</t>
  </si>
  <si>
    <t>TOMADA MÉDIA DE EMBUTIR (2 MÓDULOS), 2P+T 10 A, INCLUINDO SUPORTE E PLACA - FORNECIMENTO E INSTALAÇÃO. AF_03/2023</t>
  </si>
  <si>
    <t>14.16</t>
  </si>
  <si>
    <t>TOMADAS 20A PARA CONDULETES (MÉDIA/ALTA/BAIXA)</t>
  </si>
  <si>
    <t>92005</t>
  </si>
  <si>
    <t>TOMADA MÉDIA DE EMBUTIR (2 MÓDULOS), 2P+T 20 A, INCLUINDO SUPORTE E PLACA - FORNECIMENTO E INSTALAÇÃO. AF_03/2023</t>
  </si>
  <si>
    <t>14.17</t>
  </si>
  <si>
    <t>INTERRUPTOR PARALELO PARA CONDULETES</t>
  </si>
  <si>
    <t>91955</t>
  </si>
  <si>
    <t>INTERRUPTOR PARALELO (1 MÓDULO), 10A/250V, INCLUINDO SUPORTE E PLACA - FORNECIMENTO E INSTALAÇÃO. AF_03/2023</t>
  </si>
  <si>
    <t>14.18</t>
  </si>
  <si>
    <t>INTERRUPTOR SIMPLES PARA CONDULETES</t>
  </si>
  <si>
    <t>91953</t>
  </si>
  <si>
    <t>INTERRUPTOR SIMPLES (1 MÓDULO), 10A/250V, INCLUINDO SUPORTE E PLACA - FORNECIMENTO E INSTALAÇÃO. AF_03/2023</t>
  </si>
  <si>
    <t>14.19</t>
  </si>
  <si>
    <t>TOMADA 10A PARA CONDULETES</t>
  </si>
  <si>
    <t>91996</t>
  </si>
  <si>
    <t>TOMADA MÉDIA DE EMBUTIR (1 MÓDULO), 2P+T 10 A, INCLUINDO SUPORTE E PLACA - FORNECIMENTO E INSTALAÇÃO. AF_03/2023</t>
  </si>
  <si>
    <t>14.20</t>
  </si>
  <si>
    <t>TOMADA 20A PARA CONDULETES</t>
  </si>
  <si>
    <t>91997</t>
  </si>
  <si>
    <t>TOMADA MÉDIA DE EMBUTIR (1 MÓDULO), 2P+T 20 A, INCLUINDO SUPORTE E PLACA - FORNECIMENTO E INSTALAÇÃO. AF_03/2023</t>
  </si>
  <si>
    <t>14.21</t>
  </si>
  <si>
    <t>CALHA COM 2 LAMPADAS LED 120CM</t>
  </si>
  <si>
    <t>COMP. 11</t>
  </si>
  <si>
    <t>LUMINÁRIA TIPO CALHA, DE SOBREPOR, COM 2 LÂMPADAS TUBULARES LED DE 18 W, SEM REATOR - FORNECIMENTO E INSTALAÇÃO</t>
  </si>
  <si>
    <t>14.22</t>
  </si>
  <si>
    <t>REFLETOR LED 50W</t>
  </si>
  <si>
    <t>COMP. 12</t>
  </si>
  <si>
    <t>REFLETOR LED 50 W, BIVOLT, LUZ BRANCA - FORNECIMENTO E INSTALAÇÃO</t>
  </si>
  <si>
    <t>14.23</t>
  </si>
  <si>
    <t>SENSOR DE PRESENÇA P/ REFLETORES</t>
  </si>
  <si>
    <t>97598</t>
  </si>
  <si>
    <t>SENSOR DE PRESENÇA SEM FOTOCÉLULA, FIXAÇÃO EM TETO - FORNECIMENTO E INSTALAÇÃO. AF_09/2024</t>
  </si>
  <si>
    <t>14.24</t>
  </si>
  <si>
    <t>DISJUNTOR GERAL - PRÉDIO CENTRAL</t>
  </si>
  <si>
    <t>14.25</t>
  </si>
  <si>
    <t>DISJUNTOR GERAL - CMH</t>
  </si>
  <si>
    <t>14.26</t>
  </si>
  <si>
    <t>DISJUNTOR GERAL - PDE</t>
  </si>
  <si>
    <t>93673</t>
  </si>
  <si>
    <t>DISJUNTOR TRIPOLAR TIPO DIN, CORRENTE NOMINAL DE 50A - FORNECIMENTO E INSTALAÇÃO. AF_07/2025</t>
  </si>
  <si>
    <t>14.27</t>
  </si>
  <si>
    <t>DISJUNTOR 10A MONO</t>
  </si>
  <si>
    <t>93653</t>
  </si>
  <si>
    <t>DISJUNTOR MONOPOLAR TIPO DIN, CORRENTE NOMINAL DE 10A - FORNECIMENTO E INSTALAÇÃO. AF_07/2025</t>
  </si>
  <si>
    <t>14.28</t>
  </si>
  <si>
    <t>DISJUNTOR 16A MONO</t>
  </si>
  <si>
    <t>93654</t>
  </si>
  <si>
    <t>DISJUNTOR MONOPOLAR TIPO DIN, CORRENTE NOMINAL DE 16A - FORNECIMENTO E INSTALAÇÃO. AF_07/2025</t>
  </si>
  <si>
    <t>14.29</t>
  </si>
  <si>
    <t>DISJUNTOR 20A MONO</t>
  </si>
  <si>
    <t>93655</t>
  </si>
  <si>
    <t>DISJUNTOR MONOPOLAR TIPO DIN, CORRENTE NOMINAL DE 20A - FORNECIMENTO E INSTALAÇÃO. AF_07/2025</t>
  </si>
  <si>
    <t>14.30</t>
  </si>
  <si>
    <t>DISJUNTOR 25A MONO</t>
  </si>
  <si>
    <t>93656</t>
  </si>
  <si>
    <t>DISJUNTOR MONOPOLAR TIPO DIN, CORRENTE NOMINAL DE 25A - FORNECIMENTO E INSTALAÇÃO. AF_07/2025</t>
  </si>
  <si>
    <t>14.31</t>
  </si>
  <si>
    <t>DISJUNTOR 32A MONO</t>
  </si>
  <si>
    <t>93657</t>
  </si>
  <si>
    <t>DISJUNTOR MONOPOLAR TIPO DIN, CORRENTE NOMINAL DE 32A - FORNECIMENTO E INSTALAÇÃO. AF_07/2025</t>
  </si>
  <si>
    <t>14.32</t>
  </si>
  <si>
    <t>DISJUNTOR 40A MONO</t>
  </si>
  <si>
    <t>93658</t>
  </si>
  <si>
    <t>DISJUNTOR MONOPOLAR TIPO DIN, CORRENTE NOMINAL DE 40A - FORNECIMENTO E INSTALAÇÃO. AF_07/2025</t>
  </si>
  <si>
    <t>14.33</t>
  </si>
  <si>
    <t>DISJUNTOR 50A MONO</t>
  </si>
  <si>
    <t>93659</t>
  </si>
  <si>
    <t>DISJUNTOR MONOPOLAR TIPO DIN, CORRENTE NOMINAL DE 50A - FORNECIMENTO E INSTALAÇÃO. AF_07/2025</t>
  </si>
  <si>
    <t>14.34</t>
  </si>
  <si>
    <t>DISJUNTOR 10A BIPOLAR</t>
  </si>
  <si>
    <t>93660</t>
  </si>
  <si>
    <t>DISJUNTOR BIPOLAR TIPO DIN, CORRENTE NOMINAL DE 10A - FORNECIMENTO E INSTALAÇÃO. AF_07/2025</t>
  </si>
  <si>
    <t>14.35</t>
  </si>
  <si>
    <t>DISJUNTOR 16A BIPOLAR</t>
  </si>
  <si>
    <t>14.36</t>
  </si>
  <si>
    <t>DISJUNTOR 20A BIPOLAR</t>
  </si>
  <si>
    <t>93669</t>
  </si>
  <si>
    <t>DISJUNTOR TRIPOLAR TIPO DIN, CORRENTE NOMINAL DE 20A - FORNECIMENTO E INSTALAÇÃO. AF_07/2025</t>
  </si>
  <si>
    <t>14.37</t>
  </si>
  <si>
    <t>DISJUTOR DPS 175 V</t>
  </si>
  <si>
    <t>106027</t>
  </si>
  <si>
    <t>DISPOSITIVO DPS 20KA-175V OU 275V - FORNECIMENTO E INSTALAÇÃO. AF_07/2025</t>
  </si>
  <si>
    <t>14.38</t>
  </si>
  <si>
    <t>ELETRODUTO FLEXÍVEL 5" (ALIMENTAÇÃO)</t>
  </si>
  <si>
    <t>COMP. 13</t>
  </si>
  <si>
    <t>ELETRODUTO CORRUGADO FLEXÍVEL, PEAD, DN 125 (5"), PARA REDE ENTERRADA DE DISTRIBUIÇÃO DE ENERGIA</t>
  </si>
  <si>
    <t>14.39</t>
  </si>
  <si>
    <t>ELETRODUTO FLEXÍVEL 6" (ALIMENTAÇÃO)</t>
  </si>
  <si>
    <t>COMP. 14</t>
  </si>
  <si>
    <t>ELETRODUTO CORRUGADO FLEXÍVEL, PEAD, DN 150 (6"), PARA REDE ENTERRADA DE DISTRIBUIÇÃO DE ENERGIA</t>
  </si>
  <si>
    <t>14.40</t>
  </si>
  <si>
    <t>ELETRODUTO RÍGIDO PVC APARENTE 1"</t>
  </si>
  <si>
    <t>91872</t>
  </si>
  <si>
    <t>ELETRODUTO RÍGIDO ROSCÁVEL, PVC, DN 32 MM (1"), PARA CIRCUITOS TERMINAIS, INSTALADO EM PAREDE - FORNECIMENTO E INSTALAÇÃO. AF_03/2023</t>
  </si>
  <si>
    <t>14.41</t>
  </si>
  <si>
    <t>ELETRODUTO RÍGIDO PVC APARENTE 1 1/4"</t>
  </si>
  <si>
    <t>91873</t>
  </si>
  <si>
    <t>ELETRODUTO RÍGIDO ROSCÁVEL, PVC, DN 40 MM (1 1/4"), PARA CIRCUITOS TERMINAIS, INSTALADO EM PAREDE - FORNECIMENTO E INSTALAÇÃO. AF_03/2023</t>
  </si>
  <si>
    <t>14.42</t>
  </si>
  <si>
    <t>ELETRODUTO RÍGIDO PVC APARENTE 3/4"</t>
  </si>
  <si>
    <t>91871</t>
  </si>
  <si>
    <t>14.43</t>
  </si>
  <si>
    <t>CURVA 90º LONGA (1") PARA ELETRODUTO RÍGIDO APARENTE</t>
  </si>
  <si>
    <t>91917</t>
  </si>
  <si>
    <t>CURVA 90 GRAUS PARA ELETRODUTO, PVC, ROSCÁVEL, DN 32 MM (1"), PARA CIRCUITOS TERMINAIS, INSTALADA EM PAREDE - FORNECIMENTO E INSTALAÇÃO. AF_03/2023</t>
  </si>
  <si>
    <t>14.44</t>
  </si>
  <si>
    <t>CURVA 90º LONGA (1 1/4") PARA ELETRODUTO RÍGIDO APARENTE</t>
  </si>
  <si>
    <t>91920</t>
  </si>
  <si>
    <t>CURVA 90 GRAUS PARA ELETRODUTO, PVC, ROSCÁVEL, DN 40 MM (1 1/4"), PARA CIRCUITOS TERMINAIS, INSTALADA EM PAREDE - FORNECIMENTO E INSTALAÇÃO. AF_03/2023</t>
  </si>
  <si>
    <t>14.45</t>
  </si>
  <si>
    <t>CURVA 90º LONGA (3/4") PARA ELETRODUTO RÍGIDO APARENTE</t>
  </si>
  <si>
    <t>91914</t>
  </si>
  <si>
    <t>CURVA 90 GRAUS PARA ELETRODUTO, PVC, ROSCÁVEL, DN 25 MM (3/4"), PARA CIRCUITOS TERMINAIS, INSTALADA EM PAREDE - FORNECIMENTO E INSTALAÇÃO. AF_03/2023</t>
  </si>
  <si>
    <t>14.46</t>
  </si>
  <si>
    <t>QUADRO DE DISTRIBUIÇÃO QD1 (PRÉDIO CENTRAL)</t>
  </si>
  <si>
    <t>12233/ORSE (ADAPT)</t>
  </si>
  <si>
    <t>14.47</t>
  </si>
  <si>
    <t>QUADRO DE DISTRIBUIÇÃO QD2 (CMH)</t>
  </si>
  <si>
    <t>12230/ORSE (ADAPT)</t>
  </si>
  <si>
    <t>14.48</t>
  </si>
  <si>
    <t>QUADRO DE DISTRIBUIÇÃO QD3 (PDE)</t>
  </si>
  <si>
    <t>12228/ORSE (ADAPT)</t>
  </si>
  <si>
    <t>14.49</t>
  </si>
  <si>
    <t>ATERRAMENTO ELETRICO</t>
  </si>
  <si>
    <t>14.50</t>
  </si>
  <si>
    <t>CAIXA DE INSPEÇÃO PARA ATERRAMENTO, CIRCULAR, EM POLIETILENO, DIÂMETRO INTERNO = 0,3 M. AF_12/2020</t>
  </si>
  <si>
    <t>INSTALAÇÕES REDE LÓGICA</t>
  </si>
  <si>
    <t>15.1</t>
  </si>
  <si>
    <t>CAIXA EXTERNA</t>
  </si>
  <si>
    <t>CAIXA ENTERRADA ELÉTRICA RETANGULAR, EM CONCRETO PRÉ-MOLDADO, FUNDO COM BRITA, DIMENSÕES INTERNAS: 0,3X0,3X0,3 M. AF_12/2020</t>
  </si>
  <si>
    <t>15.2</t>
  </si>
  <si>
    <t>FIBRA ÓTICA MONOMODO SM 9/125 - ALIMENTAÇÃO</t>
  </si>
  <si>
    <t>08690
ORSE</t>
  </si>
  <si>
    <t>15.3</t>
  </si>
  <si>
    <t>ELETRODUTO PEAD ALIMENTAÇÃO</t>
  </si>
  <si>
    <t>97669</t>
  </si>
  <si>
    <t>ELETRODUTO FLEXÍVEL CORRUGADO, PEAD, DN 90 (3"), PARA REDE ENTERRADA DE DISTRIBUIÇÃO DE ENERGIA ELÉTRICA - FORNECIMENTO E INSTALAÇÃO. AF_12/2021</t>
  </si>
  <si>
    <t>15.4</t>
  </si>
  <si>
    <t>VALAS</t>
  </si>
  <si>
    <t>15.5</t>
  </si>
  <si>
    <t>15.6</t>
  </si>
  <si>
    <t>FIBRA ÓTICA MONOMODO SM 9/125 - DISTRIBUIÇÃO INTERNA</t>
  </si>
  <si>
    <t>15.7</t>
  </si>
  <si>
    <t>ELETRODUTO PVC APARENTE + ACESSÓRIOS</t>
  </si>
  <si>
    <t>15.8</t>
  </si>
  <si>
    <t>CONDULETE PVC</t>
  </si>
  <si>
    <t>95811</t>
  </si>
  <si>
    <t>15.9</t>
  </si>
  <si>
    <t>TOMADA E PLACA RJ 45 FÊMEA</t>
  </si>
  <si>
    <t>38082</t>
  </si>
  <si>
    <t>TOMADA RJ11, 2 FIOS, CONJUNTO MONTADO PARA EMBUTIR 4" X 2" (PLACA + SUPORTE + MODULO)</t>
  </si>
  <si>
    <t>15.10</t>
  </si>
  <si>
    <t>CABO CAT 6</t>
  </si>
  <si>
    <t>98299</t>
  </si>
  <si>
    <t>CABO ELETRÔNICO CATEGORIA 6A, INSTALADO EM EDIFICAÇÃO INSTITUCIONAL - FORNECIMENTO E INSTALAÇÃO. AF_08/2025</t>
  </si>
  <si>
    <t>15.11</t>
  </si>
  <si>
    <t>ELETROCALHA</t>
  </si>
  <si>
    <t>00749
ORSE</t>
  </si>
  <si>
    <t>15.12</t>
  </si>
  <si>
    <t>TAMPA DA ELETROCALHA</t>
  </si>
  <si>
    <t>12579
ORSE</t>
  </si>
  <si>
    <t>(ADAPTADO PARA 50X3000MM)
TAMPA DE ENCAIXE 75X3000MM, ZINCADA, PARA ELETROCALHA METÁLICA (REF.:MOPA OU SIMILAR)</t>
  </si>
  <si>
    <t>15.13</t>
  </si>
  <si>
    <t>SUPORTE FIXAÇÃO (CADA 2,5M)</t>
  </si>
  <si>
    <t>07881
ORSE</t>
  </si>
  <si>
    <t>15.14</t>
  </si>
  <si>
    <t>CONEXÕES GERAIS (TÊ/CURVAS/ETC)</t>
  </si>
  <si>
    <t>08686
ORSE</t>
  </si>
  <si>
    <t>15.15</t>
  </si>
  <si>
    <t>EMENDAS (CADA 3M)</t>
  </si>
  <si>
    <t>09524
ORSE</t>
  </si>
  <si>
    <t>15.16</t>
  </si>
  <si>
    <t>PATCH PANEL</t>
  </si>
  <si>
    <t>98302</t>
  </si>
  <si>
    <t>PATCH PANEL 24 PORTAS, CATEGORIA 6 - FORNECIMENTO E INSTALAÇÃO. AF_08/2025</t>
  </si>
  <si>
    <t>15.17</t>
  </si>
  <si>
    <t>SWITCH 24 portas</t>
  </si>
  <si>
    <t>COMP.28</t>
  </si>
  <si>
    <t>15.18</t>
  </si>
  <si>
    <t>RACK PAREDE</t>
  </si>
  <si>
    <t>98305</t>
  </si>
  <si>
    <t>FORNECIMENTO E INSTALAÇÃO DE MINI RACK DE PAREDE 19" X 16U X 450MM</t>
  </si>
  <si>
    <t>15.19</t>
  </si>
  <si>
    <t>RACK DE PISO</t>
  </si>
  <si>
    <t>08682                       ORSE</t>
  </si>
  <si>
    <t>FORNECIMENTO E INSTALAÇÃO DE RACK DE PISO 19" X 16U X 570MM (GABINETE)</t>
  </si>
  <si>
    <t>15.20</t>
  </si>
  <si>
    <t>MINI GIBIC</t>
  </si>
  <si>
    <t>COMP.24</t>
  </si>
  <si>
    <t>15.21</t>
  </si>
  <si>
    <t>CORDÃO ÓPTICO 2,5 M</t>
  </si>
  <si>
    <t>COMP.25</t>
  </si>
  <si>
    <t>15.22</t>
  </si>
  <si>
    <t>MINI DIO</t>
  </si>
  <si>
    <t>COMP.26</t>
  </si>
  <si>
    <t>15.23</t>
  </si>
  <si>
    <t>PIG TAIL</t>
  </si>
  <si>
    <t>COMP.27</t>
  </si>
  <si>
    <t>15.24</t>
  </si>
  <si>
    <t>NOBREAK</t>
  </si>
  <si>
    <t>10691/ORSE</t>
  </si>
  <si>
    <t>NO BREAK 1.200VA - BIVOLT COM AUTONOMIA PARA SUPRIMENTO DE 30 MINUTOS, DA MICROSOL OU SIMILAR</t>
  </si>
  <si>
    <t>15.25</t>
  </si>
  <si>
    <t>ACCESS POINT (AP)</t>
  </si>
  <si>
    <t>COMP.29</t>
  </si>
  <si>
    <t>SPDA - PÁRA-RAIO</t>
  </si>
  <si>
    <t>16.1</t>
  </si>
  <si>
    <t>TRECHO AÉREO</t>
  </si>
  <si>
    <t>96973</t>
  </si>
  <si>
    <t>CORDOALHA DE COBRE NU 35 MM², NÃO ENTERRADA, COM ISOLADOR - FORNECIMENTO E INSTALAÇÃO. AF_08/2023</t>
  </si>
  <si>
    <t>16.2</t>
  </si>
  <si>
    <t>TRECHO ENTERRADO</t>
  </si>
  <si>
    <t>96977</t>
  </si>
  <si>
    <t>CORDOALHA DE COBRE NU 50 MM², ENTERRADA - FORNECIMENTO E INSTALAÇÃO. AF_08/2023</t>
  </si>
  <si>
    <t>16.3</t>
  </si>
  <si>
    <t>FRANKLIN</t>
  </si>
  <si>
    <t>11005
ORSE</t>
  </si>
  <si>
    <t>PÁRA-RAIO TIPO FRANKLIN 350MM, LATÃO CROMADO, PARA DESCIDA 2 CABOS, C/SUPORTE E CONECTORES P/CABO TERRA, INCLUSIVE MASTRO AÇO GALV 6MX2" E BASE</t>
  </si>
  <si>
    <t>16.4</t>
  </si>
  <si>
    <t>MINICAPTOR</t>
  </si>
  <si>
    <t>08795
ORSE</t>
  </si>
  <si>
    <t>TERMINAL AÉREO EM AÇO GALVANIZADO 3/8" X 50CM, COM FIXAÇÃO HORIZONTAL</t>
  </si>
  <si>
    <t>16.5</t>
  </si>
  <si>
    <t>SPLIT-BOLT 35 MM</t>
  </si>
  <si>
    <t>104752</t>
  </si>
  <si>
    <t>CONECTOR SPLIT-BOLT, PARA SPDA, PARA CABOS ATÉ 35 MM2 - FORNECIMENTO E INSTALAÇÃO. AF_08/2023</t>
  </si>
  <si>
    <t>16.6</t>
  </si>
  <si>
    <t>SPLIT-BOLT 50 MM</t>
  </si>
  <si>
    <t>104753</t>
  </si>
  <si>
    <t>CONECTOR SPLIT-BOLT, PARA SPDA, PARA CABOS ATÉ 50 MM2 - FORNECIMENTO E INSTALAÇÃO. AF_08/2023</t>
  </si>
  <si>
    <t>16.7</t>
  </si>
  <si>
    <t>PRESILHAS CORDOALHA</t>
  </si>
  <si>
    <t>11132
ORSE</t>
  </si>
  <si>
    <t>PRESILHA DE LATÃO, L=20MM, PARA FIXAÇÃO DE CABOS DE COBRE, FURO D=5MM, PARA CABOS 35MM² A 50MM², REF:TEL-744 OU SIMILAR (SPDA)</t>
  </si>
  <si>
    <t>16.8</t>
  </si>
  <si>
    <t>HASTES</t>
  </si>
  <si>
    <t>96986</t>
  </si>
  <si>
    <t>16.9</t>
  </si>
  <si>
    <t>34643</t>
  </si>
  <si>
    <t>CAIXA DE INSPECAO PARA ATERRAMENTO E PARA RAIOS, EM POLIPROPILENO,  DIAMETRO = 300 MM X ALTURA = 400 MM</t>
  </si>
  <si>
    <t>16.10</t>
  </si>
  <si>
    <t>ELETRODUTOS DESCIDAS</t>
  </si>
  <si>
    <t>96984</t>
  </si>
  <si>
    <t>ELETRODUTO PVC RÍGIDO, DIÂMETRO 40MM, COM 3 METROS, PARA SPDA - FORNECIMENTO E INSTALAÇÃO. AF_08/2023</t>
  </si>
  <si>
    <t>16.11</t>
  </si>
  <si>
    <t>ABRAÇADEIRAS E FIXAÇÃO</t>
  </si>
  <si>
    <t>16.12</t>
  </si>
  <si>
    <t>MEDIDOR BEP</t>
  </si>
  <si>
    <t>10423/ORSE</t>
  </si>
  <si>
    <t>16.13</t>
  </si>
  <si>
    <t>CAIXA DE INSPEÇÃO DESCIDA</t>
  </si>
  <si>
    <t>95777</t>
  </si>
  <si>
    <t>CONDULETE DE ALUMÍNIO, TIPO B, PARA ELETRODUTO DE AÇO GALVANIZADO DN 20 MM (3/4''), APARENTE - FORNECIMENTO E INSTALAÇÃO. AF_01/2026</t>
  </si>
  <si>
    <t>16.14</t>
  </si>
  <si>
    <t>CONECTORES DE MEDIÇÃO</t>
  </si>
  <si>
    <t>09048
ORSE</t>
  </si>
  <si>
    <t>16.15</t>
  </si>
  <si>
    <t>VEDAÇÕES PARAFUSOS E FIXAÇÕES EM GERAL</t>
  </si>
  <si>
    <t>310 ML</t>
  </si>
  <si>
    <t>16.16</t>
  </si>
  <si>
    <t>VALAS CORDOALHA</t>
  </si>
  <si>
    <t>16.17</t>
  </si>
  <si>
    <t>REATERRO CORDOALHA</t>
  </si>
  <si>
    <t xml:space="preserve">PREVENÇÃO DE INCÊNDIO </t>
  </si>
  <si>
    <t>17.1</t>
  </si>
  <si>
    <t>EXTINTORES E SINALIZAÇÃO DE EMERGÊNCIA</t>
  </si>
  <si>
    <t>17.1.1</t>
  </si>
  <si>
    <t>EXTINTORES</t>
  </si>
  <si>
    <t>01511 / ORSE</t>
  </si>
  <si>
    <t>EXTINTOR DE PÓ QUÍMICO ABC, CAPACIDADE 6 KG, ALCANCE MÉDIO DE JATO DE 5M, TEMPO DE DESCARGA 12S, NBR 9443, 9444, 10721</t>
  </si>
  <si>
    <t>17.1.2</t>
  </si>
  <si>
    <t>PLACA QUADRADA DE EQUIPAMENTO - E5 - "EXTINTOR"</t>
  </si>
  <si>
    <t>12137 / ORSE</t>
  </si>
  <si>
    <t>PLACA DE SINALIZACAO DE SEGURANCA CONTRA INCENDIO, FOTOLUMINESCENTE, QUADRADA, *20 X 20* CM, EM PVC *2* MM ANTI-CHAMAS (SIMBOLOS, CORES E PICTOGRAMAS CONFORME NBR 13434)</t>
  </si>
  <si>
    <t>17.1.3</t>
  </si>
  <si>
    <t>PLACA RETANGULAR DE ORIENTAÇÃO E SALVAMENTO - S2, S3 E S12</t>
  </si>
  <si>
    <t>12895 / ORSE</t>
  </si>
  <si>
    <t xml:space="preserve">PLACA DE SINALIZAÇÃO, FOTOLUMINESCENTE, EM PVC, ROTA DE FUGA </t>
  </si>
  <si>
    <t>17.1.4</t>
  </si>
  <si>
    <t>PLACA DE DESCRIÇÃO DAS MEDIDAS DE SEGURANÇA - M1</t>
  </si>
  <si>
    <t>37558 - I</t>
  </si>
  <si>
    <t>PLACA DE SINALIZAÇÃO DE SEGURANÇA CONTRA INCÊNDIO, FOTOLUMINESCENTEM RETANGULAR *20 X 40* CM, EM PVC *2* MM, ANTI-CHAMAS (SIMBOLOS, CORES E PICTOGRAMAS CONFORME NBR 16820)</t>
  </si>
  <si>
    <t>17.1.5</t>
  </si>
  <si>
    <t>PERFIL PARA FIXAÇÃO DE 4 PLACA EM TETO - BLOCO PRINCIPAL</t>
  </si>
  <si>
    <t>11552 - I</t>
  </si>
  <si>
    <t>PERFIL EM ALUMINIO, FORMATO U, ABAS IGUAIS, LARGURA DE 12,70 MM (1/2 POL), ESPESSURA 1,58 MM (1/16 POL) E PESO LINEAR DE APROXIMADAMENTE 0,149 KG/M</t>
  </si>
  <si>
    <t>17.2</t>
  </si>
  <si>
    <t>ILUMINAÇÃO DE EMERGÊNCIA</t>
  </si>
  <si>
    <t>17.2.1</t>
  </si>
  <si>
    <t>CONDUÍTES RÍGIDOS PVC - COR VERMELHA</t>
  </si>
  <si>
    <t>95726</t>
  </si>
  <si>
    <t>ELETRODUTO RÍGIDO SOLDÁVEL, PVC, DN 20 MM (1/2"), APARENTE - FORNECIMENTO E INSTALAÇÃO. AF_01/2026</t>
  </si>
  <si>
    <t>17.2.2</t>
  </si>
  <si>
    <t>FIAÇÃO 1,5 MM² ANTI-CHAMA</t>
  </si>
  <si>
    <t>17.2.3</t>
  </si>
  <si>
    <t>DISJUNTOR 16A</t>
  </si>
  <si>
    <t>17.2.4</t>
  </si>
  <si>
    <t>CONDULETES CAT. III</t>
  </si>
  <si>
    <t>95810 / ADAPTADO</t>
  </si>
  <si>
    <t>(ADAPTADO PARA CLASSE III, TODOS OS TIPOS) CONDULETE DE PVC, TIPO LB, PARA ELETRODUTO DE PVC SOLDÁVEL DN 20 MM (1/2''), APARENTE - FORNECIMENTO E INSTALAÇÃO. AF_01/2026</t>
  </si>
  <si>
    <t>17.2.5</t>
  </si>
  <si>
    <t>CENTRAL DO SISTEMA DE ILUMINAÇÃO</t>
  </si>
  <si>
    <t>COT. 01</t>
  </si>
  <si>
    <t>17.2.6</t>
  </si>
  <si>
    <t>BATERIAS DO SISTEMA DE ILUMINAÇÃO</t>
  </si>
  <si>
    <t>00276 / ORSE (ADAPTADO)</t>
  </si>
  <si>
    <t>(ADAPTADO PARA CENTRAIS DE ILUMINAÇÃO) BATERIA DE 12V x 7A PARA CENTRAIS DE ALARME</t>
  </si>
  <si>
    <t>17.2.7</t>
  </si>
  <si>
    <t>LUMINÁRIA BÁSICA</t>
  </si>
  <si>
    <t>97599</t>
  </si>
  <si>
    <t>LUMINÁRIA DE EMERGÊNCIA, COM 30 LÂMPADAS LED DE 2 W, SEM REATOR - FORNECIMENTO E INSTALAÇÃO. AF_09/2024</t>
  </si>
  <si>
    <t>ESQUADRIAS</t>
  </si>
  <si>
    <t>18.1</t>
  </si>
  <si>
    <t>CONTRAMARCO - JANELAS</t>
  </si>
  <si>
    <t>94589</t>
  </si>
  <si>
    <t>CONTRAMARCO DE ALUMÍNIO, FIXAÇÃO COM ARGAMASSA - FORNECIMENTO E INSTALAÇÃO. AF_11/2024</t>
  </si>
  <si>
    <t>18.2</t>
  </si>
  <si>
    <t>(J05) JANELA MAXIM-AR 0,8X0,8M - 6UN</t>
  </si>
  <si>
    <t>94569
ADAPTADO</t>
  </si>
  <si>
    <t>(ADAPTADO PARA 80X80 (A X L) CM) 
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</si>
  <si>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18.3</t>
  </si>
  <si>
    <t>(J01) JANELA MAXIM-AR 3,25X1,50M - 28UN</t>
  </si>
  <si>
    <t>(ADAPTADO PARA 70X80 (A X L) CM) 
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</si>
  <si>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18.4</t>
  </si>
  <si>
    <t>(J02) JANELA MAXIM-AR 3,75X1,50M - 4UN</t>
  </si>
  <si>
    <t>(ADAPTADO PARA 70X90 (A X L) CM) 
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</si>
  <si>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18.5</t>
  </si>
  <si>
    <t>(J03) JANELA MAXIM-AR 3,65X1,50M - 4UN</t>
  </si>
  <si>
    <t>18.6</t>
  </si>
  <si>
    <t>(J04) JANELA MAXIM-AR 2,00X1,50M - 4UN</t>
  </si>
  <si>
    <t>(ADAPTADO PARA 70X95 (A X L) CM) 
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</si>
  <si>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18.7</t>
  </si>
  <si>
    <t>(J06) JANELA MAXIM-AR 1,0X1,0M - 1UN</t>
  </si>
  <si>
    <t>(ADAPTADO PARA 100X100 (A X L) CM) 
JANELA DE ALUMÍNIO TIPO MAXIM-AR, BATENTE/ REQUADRO 3 A 14 CM, VIDRO INCLUSO, FIXAÇÃO COM PARAFUSO, SEM GUARNIÇÃO/ ALIZAR, DIMENSÕES 60X80 (A X L) CM, SEM ACABAMENTO, VEDAÇÃO COM SILICONE, EXCLUSIVE CONTRAMARCO - FORNECIMENTO E INSTALAÇÃO. AF_11/2024</t>
  </si>
  <si>
    <t>18.8</t>
  </si>
  <si>
    <t>(VF01) VIDRO FIXO 1,85X0,70M - 1UN</t>
  </si>
  <si>
    <t>102179</t>
  </si>
  <si>
    <t>INSTALAÇÃO DE VIDRO TEMPERADO, E = 6 MM, ENCAIXADO EM PERFIL U. AF_11/2025</t>
  </si>
  <si>
    <t>18.9</t>
  </si>
  <si>
    <t>(VF02) VISOR DE VIDRO PLUMBÍFERO 0,90X1,00M - 1UN</t>
  </si>
  <si>
    <t>04895
ORSE</t>
  </si>
  <si>
    <t>VISOR PLUMBÍFERO COM MOLDURA, COM ESP=60MM, NACIONAL</t>
  </si>
  <si>
    <t>18.10</t>
  </si>
  <si>
    <t>(VF03) VISOR DE VIDRO PLUMBÍFERO 1,00X1,00M - 1UN</t>
  </si>
  <si>
    <t>18.11</t>
  </si>
  <si>
    <t>(P01) PORTA EM ALUMINO 0,7X1,90M - 6UN</t>
  </si>
  <si>
    <t>91341</t>
  </si>
  <si>
    <t>18.12</t>
  </si>
  <si>
    <t>(P02) PORTA EM MADEIRA COM CHAPA 0,9X2,1M - 5UN</t>
  </si>
  <si>
    <t>COMP.01</t>
  </si>
  <si>
    <t>KIT DE PORTA-PRONTA DE MADEIRA EM ACABAMENTO MELAMÍNICO BRANCO, FOLHA LEVE OU MÉDIA, E BATENTE METÁLICO, 90X210CM, COM REVESTIMENTO RESISTENTE A IMPACTOS (90X40CM), FIXAÇÃO COM ARGAMASSA - FORNECIMENTO E INSTALAÇÃO. AF_12/2019</t>
  </si>
  <si>
    <t>18.13</t>
  </si>
  <si>
    <t xml:space="preserve">(P03) PORTA EM MADEIRA 0,9X2,1M - 23UN </t>
  </si>
  <si>
    <t>90797</t>
  </si>
  <si>
    <t>KIT DE PORTA-PRONTA DE MADEIRA EM ACABAMENTO MELAMÍNICO BRANCO, FOLHA LEVE OU MÉDIA, E BATENTE METÁLICO, 90X210CM, FIXAÇÃO COM ARGAMASSA - FORNECIMENTO E INSTALAÇÃO. AF_10/2025</t>
  </si>
  <si>
    <t>18.14</t>
  </si>
  <si>
    <t xml:space="preserve">(P04) PORTA EM MADEIRA 1,0X2,1M - 7UN </t>
  </si>
  <si>
    <t>90797
ADAPTADO</t>
  </si>
  <si>
    <t>(ADAPTADO PARA 100X210 (A X L) CM) 
KIT DE PORTA-PRONTA DE MADEIRA EM ACABAMENTO MELAMÍNICO BRANCO, FOLHA LEVE OU MÉDIA, E BATENTE METÁLICO, 90X210CM, FIXAÇÃO COM ARGAMASSA - FORNECIMENTO E INSTALAÇÃO. AF_10/2025</t>
  </si>
  <si>
    <t>18.15</t>
  </si>
  <si>
    <t xml:space="preserve">(P13) PORTA EM MADEIRA 1,50X2,80M - 1UN </t>
  </si>
  <si>
    <t>90843
ADAPTADO</t>
  </si>
  <si>
    <t>(ADAPTADO PARA 150X280 (A X L) CM) 
KIT DE PORTA DE MADEIRA PARA PINTURA, SEMI-OCA (LEVE OU MÉDIA), PADRÃO MÉDIO, 80X210CM, ESPESSURA DE 3,5CM, ITENS INCLUSOS: DOBRADIÇAS, MONTAGEM E INSTALAÇÃO DO BATENTE, FECHADURA COM EXECUÇÃO DO FURO - FORNECIMENTO E INSTALAÇÃO. AF_10/2025</t>
  </si>
  <si>
    <t>18.16</t>
  </si>
  <si>
    <t>(P11) PORTA DE CORRER 1,0X2,10M -3UN</t>
  </si>
  <si>
    <t>COMP.02</t>
  </si>
  <si>
    <t>PORTA DE MADEIRA, FOLHA MEDIA (NBR 15930) DE 100 X 2100 MM, DE 35 MM A 40 MM DE ESPESSURA, NUCLEO SEMI-SOLIDO (SARRAFEADO), CAPA LISA EM HDF, ACABAMENTO EM PRIMER PARA PINTURA</t>
  </si>
  <si>
    <t>18.17</t>
  </si>
  <si>
    <t>(P10) PORTA EM VIDRO C/ VIDRO FIXO 2,90X2,80M - 1UN</t>
  </si>
  <si>
    <t>COMP.04</t>
  </si>
  <si>
    <t xml:space="preserve">PORTA DE ALUMÍNIO DE ABRIR PARA VIDRO SEM GUARNIÇÃO, COM VIDRO VIDRO NA PARTE SUPERIOR, FIXAÇÃO COM PARAFUSOS, INCLUSIVE VIDROS - FORNECIMENTO E INSTALAÇÃO. AF_12/2019                                                                                </t>
  </si>
  <si>
    <t>18.18</t>
  </si>
  <si>
    <t>(P09) PORTA EM VIDRO C/ VIDRO FIXO 3,25X2,80M - 3UN</t>
  </si>
  <si>
    <t>18.19</t>
  </si>
  <si>
    <t>(P07) PORTA EM VIDRO C/ VIDRO FIXO 2,45X2,80M - 1UN</t>
  </si>
  <si>
    <t>18.20</t>
  </si>
  <si>
    <t>FECHADURA DAS PORTAS EM MADEIRA</t>
  </si>
  <si>
    <t>90830</t>
  </si>
  <si>
    <t>FECHADURA DE EMBUTIR COM CILINDRO, EXTERNA, COMPLETA, ACABAMENTO PADRÃO MÉDIO, INCLUSO EXECUÇÃO DE FURO - FORNECIMENTO E INSTALAÇÃO. AF_10/2025</t>
  </si>
  <si>
    <t>18.21</t>
  </si>
  <si>
    <t>(P05) PORTA DE CHUMBO (BARITADA) 1,0X2,10M - 1UN</t>
  </si>
  <si>
    <t>COMP.15</t>
  </si>
  <si>
    <t>18.22</t>
  </si>
  <si>
    <t>(P06) PORTA EM MADEIRA ARTICULADA, TIPO CAMARÃO, 1,00X2,10M - 2UN</t>
  </si>
  <si>
    <t>COMP.18</t>
  </si>
  <si>
    <t>PORTA EM MADEIRA ARTICULADA, TIPO CAMARÃO, 1,00X2,10M - FORNECIMENTO E INSTALAÇÃO</t>
  </si>
  <si>
    <t>18.23</t>
  </si>
  <si>
    <t>(P12) PORTA DE CORRER DE CHUMBO (BARITADA) 1,0X2,10M- 1UN</t>
  </si>
  <si>
    <t>COMP.16</t>
  </si>
  <si>
    <t>18.24</t>
  </si>
  <si>
    <t>(P08) PORTA EM ALUMINO E VIDRO 1,5X2,80M - 5UN</t>
  </si>
  <si>
    <t>COMP.03</t>
  </si>
  <si>
    <t>PORTA DE ALUMÍNIO DE ABRIR PARA VIDRO SEM GUARNIÇÃO, FIXAÇÃO COM PARAFUSOS, INCLUSIVE VIDROS - FORNECIMENTO E INSTALAÇÃO. AF_12/2019</t>
  </si>
  <si>
    <t xml:space="preserve">REVESTIMENTOS </t>
  </si>
  <si>
    <t>19.1</t>
  </si>
  <si>
    <t>REQUADRO DE ESQUADRIAS - CHAPISCO</t>
  </si>
  <si>
    <t>19.2</t>
  </si>
  <si>
    <t>REQUADRO DE ESQUADRIAS - MASSA ÚNICA</t>
  </si>
  <si>
    <t>19.3</t>
  </si>
  <si>
    <t>ACABAMENTO - ESPAÇOS COM REVESTIMENTO CERÂMICO</t>
  </si>
  <si>
    <t>19.4</t>
  </si>
  <si>
    <t>104951</t>
  </si>
  <si>
    <t>MASSA ÚNICA, EM ARGAMASSA TRAÇO 1:2:8, PREPARO MECÂNICO, APLICADA MANUALMENTE EM PAREDES INTERNAS DE AMBIENTES COM ÁREA MAIOR QUE 10M², E = 17,5MM, COM TALISCAS. AF_03/2024</t>
  </si>
  <si>
    <t>19.5</t>
  </si>
  <si>
    <t xml:space="preserve">REVESTIMENTO CERÂMICO PARA PAREDES </t>
  </si>
  <si>
    <t>87273</t>
  </si>
  <si>
    <t>REVESTIMENTO CERÂMICO PARA PAREDES INTERNAS COM PLACAS TIPO ESMALTADA DE DIMENSÕES 33X45 CM APLICADAS NA ALTURA INTEIRA DAS PAREDES. AF_02/2023_PE</t>
  </si>
  <si>
    <t>19.6</t>
  </si>
  <si>
    <t xml:space="preserve">CANTONEIRA PARA PILARES EM AMBIENTES COM REVESTIMENTO CERÂMICO DE PAREDE                                        </t>
  </si>
  <si>
    <t>COMP.05</t>
  </si>
  <si>
    <t>CANTONEIRA ALUMINIO ABAS IGUAIS 1 ", E = 3 /16 "</t>
  </si>
  <si>
    <t>19.7</t>
  </si>
  <si>
    <t>ACABAMENTO - BASE DA BANCADA (PIA) - LABORATÓRIO DE BIOQUÍMICA</t>
  </si>
  <si>
    <t>19.8</t>
  </si>
  <si>
    <t>ACABAMENTO - BASE DA BANCADA (ILHA) - LABORATÓRIO DE BIOQUÍMICA</t>
  </si>
  <si>
    <t>19.9</t>
  </si>
  <si>
    <t>ACABAMENTO - BASE DA BANCADA - LABORATÓRIO DE BIOQUÍMICA</t>
  </si>
  <si>
    <t>19.10</t>
  </si>
  <si>
    <t>19.11</t>
  </si>
  <si>
    <t>19.12</t>
  </si>
  <si>
    <t>19.13</t>
  </si>
  <si>
    <t>REVESTIMENTO CERÂMICO - BASE DA BANCADA (PIA) - LABORATÓRIO DE BIOQUÍMICA</t>
  </si>
  <si>
    <t>19.14</t>
  </si>
  <si>
    <t>REVESTIMENTO CERÂMICO - BASE DA BANCADA (ILHA) - LABORATÓRIO DE BIOQUÍMICA</t>
  </si>
  <si>
    <t>19.15</t>
  </si>
  <si>
    <t>REVESTIMENTO CERÂMICO - BASE DA BANCADA - LABORATÓRIO DE BIOQUÍMICA</t>
  </si>
  <si>
    <t>19.16</t>
  </si>
  <si>
    <t>DIVISÓRIA COM MASSA BARITADA - SALA DXA</t>
  </si>
  <si>
    <t>07601
ORSE</t>
  </si>
  <si>
    <t>DIVISÓRIA MACIÇA, BLINDADA COM CHUMBO DE 1MM, REVESTIDA EM LAMINADO MELAMÍNICO (FÓRMICA) PARA PROTEÇÃO RADIOLÓGICA CONTRA RADIAÇÕES IONIZANTES, MODULAÇÃO 60x310CM, ESTRUTURA METÁLICA, PERFIS PVC DE ALTO IMPACTO, REMOVÍVEL, IMPERMEABILIZADA, E INSTALADA</t>
  </si>
  <si>
    <t>PISOS</t>
  </si>
  <si>
    <t>20.1</t>
  </si>
  <si>
    <t>PREPARO DO PISO (CAMADA MÉDIA 15 CM)</t>
  </si>
  <si>
    <t>20.2</t>
  </si>
  <si>
    <t>PREPARO DO PISO - EXTERNO E INTERNO</t>
  </si>
  <si>
    <t>97113</t>
  </si>
  <si>
    <t>APLICAÇÃO DE LONA PLÁSTICA PARA EXECUÇÃO DE PAVIMENTOS DE CONCRETO. AF_04/2022</t>
  </si>
  <si>
    <t>20.3</t>
  </si>
  <si>
    <t xml:space="preserve">BASE DO CONTRAPISO </t>
  </si>
  <si>
    <t>94993</t>
  </si>
  <si>
    <t>EXECUÇÃO DE PASSEIO (CALÇADA) OU PISO DE CONCRETO COM CONCRETO MOLDADO IN LOCO, USINADO, ACABAMENTO CONVENCIONAL, ESPESSURA 6 CM, ARMADO. AF_08/2022</t>
  </si>
  <si>
    <t>20.4</t>
  </si>
  <si>
    <t>CONTRAPISO</t>
  </si>
  <si>
    <t>87620</t>
  </si>
  <si>
    <t>CONTRAPISO EM ARGAMASSA TRAÇO 1:4 (CIMENTO E AREIA), PREPARO MECÂNICO COM BETONEIRA 400 L, APLICADO EM ÁREAS SECAS SOBRE LAJE, ADERIDO, ACABAMENTO NÃO REFORÇADO, ESPESSURA 2CM. AF_07/2021</t>
  </si>
  <si>
    <t>20.5</t>
  </si>
  <si>
    <t>CIMENTO QUEIMADO - CIRCULAÇÃO INTERNA</t>
  </si>
  <si>
    <t>98679</t>
  </si>
  <si>
    <t>20.6</t>
  </si>
  <si>
    <t>101748</t>
  </si>
  <si>
    <t>PREPARO DE CONTRAPISO COM POLITRIZ. AF_02/2026_PE</t>
  </si>
  <si>
    <t>20.7</t>
  </si>
  <si>
    <t>PISO CERÂMICO</t>
  </si>
  <si>
    <t>87251</t>
  </si>
  <si>
    <t>REVESTIMENTO CERÂMICO PARA PISO COM PLACAS TIPO ESMALTADA DE DIMENSÕES 45X45 CM APLICADA EM AMBIENTES DE ÁREA MAIOR QUE 10 M2. AF_02/2023_PE</t>
  </si>
  <si>
    <t>20.8</t>
  </si>
  <si>
    <t>RODAPÉ CERÂMICO</t>
  </si>
  <si>
    <t>20.9</t>
  </si>
  <si>
    <t xml:space="preserve">IMPERMEABILIZAÇÃO ÁREAS MOLHADAS </t>
  </si>
  <si>
    <t>20.10</t>
  </si>
  <si>
    <t>PISO VINILICO - AUDITÓRIO</t>
  </si>
  <si>
    <t>106790</t>
  </si>
  <si>
    <t>PISO VINÍLICO SEMI-FLEXÍVEL EM RÉGUAS, PADRÃO LISO, ESPESSURA 4,0 MM, FIXADO COM COLA. AF_02/2026</t>
  </si>
  <si>
    <t>20.11</t>
  </si>
  <si>
    <t>RODAPÉ EM POLIESTILENO - AUDITÓRIO</t>
  </si>
  <si>
    <t>98688</t>
  </si>
  <si>
    <t>RODAPÉ EM POLIESTIRENO, ALTURA 5 CM. AF_02/2026</t>
  </si>
  <si>
    <t>20.12</t>
  </si>
  <si>
    <t>LIXAMENTO E LIMPEZA - AUDITÓRIO</t>
  </si>
  <si>
    <t>102488</t>
  </si>
  <si>
    <t>PREPARO DO PISO CIMENTADO PARA PINTURA - LIXAMENTO E LIMPEZA. AF_05/2021</t>
  </si>
  <si>
    <t>20.13</t>
  </si>
  <si>
    <t>AUTO NIVELANTE - AUDITÓRIO</t>
  </si>
  <si>
    <t>88476</t>
  </si>
  <si>
    <t>CONTRAPISO COM ARGAMASSA AUTONIVELANTE, APLICADO SOBRE LAJE, ADERIDO, ESPESSURA 2CM. AF_07/2021</t>
  </si>
  <si>
    <t>20.14</t>
  </si>
  <si>
    <t>PRIMER EPÓXI - AUDITÓRIO</t>
  </si>
  <si>
    <t>COMP.17</t>
  </si>
  <si>
    <t>20.15</t>
  </si>
  <si>
    <t>CANTONEIRA PARA DEGRAUS - AUDITÓRIO</t>
  </si>
  <si>
    <t>20.16</t>
  </si>
  <si>
    <t>FITA ANTIDERRAPANTE - RAMPAS - INCOLOR</t>
  </si>
  <si>
    <t>02228/ORSE</t>
  </si>
  <si>
    <t>FITA ANTIDERRAPANTE SAFETY-WALK "3M" L=5CM OU SIMILAR</t>
  </si>
  <si>
    <t>20.17</t>
  </si>
  <si>
    <t>PISO GRANILITE</t>
  </si>
  <si>
    <t>104162</t>
  </si>
  <si>
    <t>PISO EM GRANILITE, MARMORITE OU GRANITINA EM AMBIENTES INTERNOS, COM ESPESSURA DE 8 MM, INCLUSO MISTURA EM BETONEIRA, COLOCAÇÃO DAS JUNTAS, APLICAÇÃO DO PISO, 4 POLIMENTOS COM POLITRIZ, ESTUCAMENTO, SELADOR E CERA. AF_02/2026_PE</t>
  </si>
  <si>
    <t>20.18</t>
  </si>
  <si>
    <t>RODAPÉ GRANILITE</t>
  </si>
  <si>
    <t>101741</t>
  </si>
  <si>
    <t>RODAPÉ EM MARMORITE, ALTURA 10CM. AF_02/2026_PE</t>
  </si>
  <si>
    <t>FORRO E ACABAMENTOS</t>
  </si>
  <si>
    <t>21.1</t>
  </si>
  <si>
    <t xml:space="preserve">FORRO EM DRYWALL </t>
  </si>
  <si>
    <t>96110</t>
  </si>
  <si>
    <t>FORRO EM DRYWALL PARA AMBIENTES RESIDENCIAIS, INCLUSIVE ESTRUTURA UNIDIRECIONAL DE FIXAÇÃO. AF_08/2023_PS</t>
  </si>
  <si>
    <t>21.2</t>
  </si>
  <si>
    <t>ISOLAMENTO TERMOACÚSTICO - SALAS DE AULA,  LABORATÓRIOS, E AUDITÓRIO</t>
  </si>
  <si>
    <t>07704/ORSE</t>
  </si>
  <si>
    <t>21.3</t>
  </si>
  <si>
    <t>ACABAMENTO DO FORRO</t>
  </si>
  <si>
    <t>88494</t>
  </si>
  <si>
    <t>EMASSAMENTO COM MASSA LÁTEX, APLICAÇÃO EM TETO, UMA DEMÃO, LIXAMENTO MANUAL. AF_04/2023</t>
  </si>
  <si>
    <t>21.4</t>
  </si>
  <si>
    <t>FORRO EM DRYWALL RESISTENTE À ÁGUA</t>
  </si>
  <si>
    <t>COMP.10</t>
  </si>
  <si>
    <t>21.5</t>
  </si>
  <si>
    <t>21.6</t>
  </si>
  <si>
    <t>ACABAMENTO DA LAJE</t>
  </si>
  <si>
    <t>87881</t>
  </si>
  <si>
    <t>CHAPISCO APLICADO NO TETO OU EM ALVENARIA E ESTRUTURA, COM ROLO PARA TEXTURA ACRÍLICA. ARGAMASSA TRAÇO 1:4 E EMULSÃO POLIMÉRICA (ADESIVO) COM PREPARO MANUAL. AF_10/2022</t>
  </si>
  <si>
    <t>21.7</t>
  </si>
  <si>
    <t>90406</t>
  </si>
  <si>
    <t>MASSA ÚNICA, EM ARGAMASSA TRAÇO 1:2:8, PREPARO MECÂNICO, APLICADA MANUALMENTE EM TETO, E = 17,5MM, COM TALISCAS. AF_03/2024</t>
  </si>
  <si>
    <t>21.8</t>
  </si>
  <si>
    <t>ENTORNO E PAISAGISMO</t>
  </si>
  <si>
    <t>22.1</t>
  </si>
  <si>
    <t>CALÇADA ENTORNO DO PRÉDIO (H=5CM)</t>
  </si>
  <si>
    <t>94990</t>
  </si>
  <si>
    <t>EXECUÇÃO DE PASSEIO (CALÇADA) OU PISO DE CONCRETO COM CONCRETO MOLDADO IN LOCO, FEITO EM OBRA, ACABAMENTO CONVENCIONAL, NÃO ARMADO. AF_08/2022</t>
  </si>
  <si>
    <t>22.2</t>
  </si>
  <si>
    <t xml:space="preserve">CALÇADA FACHADA </t>
  </si>
  <si>
    <t>101114</t>
  </si>
  <si>
    <t>ESCAVAÇÃO HORIZONTAL EM SOLO DE 1A CATEGORIA COM TRATOR DE ESTEIRAS (100HP/LÂMINA: 2,19M3). AF_07/2020</t>
  </si>
  <si>
    <t>22.3</t>
  </si>
  <si>
    <t>COMPACTAÇÃO DO SOLO - EXTERNO E INTERNO</t>
  </si>
  <si>
    <t>22.4</t>
  </si>
  <si>
    <t>GRAMA - ENTORNO E JARDIM CENTRAL</t>
  </si>
  <si>
    <t>98504</t>
  </si>
  <si>
    <t>PLANTIO DE GRAMA BATATAIS EM PLACAS. AF_07/2024</t>
  </si>
  <si>
    <t>22.5</t>
  </si>
  <si>
    <t>ARGILA EXPANDIDA</t>
  </si>
  <si>
    <t>09883
ORSE</t>
  </si>
  <si>
    <t xml:space="preserve">ARGILA EXPANDIDA PARA ORNAMENTAÇÃO DE VASOS E JARDINS </t>
  </si>
  <si>
    <t>22.6</t>
  </si>
  <si>
    <t>VASO - FACHADA</t>
  </si>
  <si>
    <t>07425
ORSE</t>
  </si>
  <si>
    <t>PLANTA - JIBOIA</t>
  </si>
  <si>
    <t>22.7</t>
  </si>
  <si>
    <t>CANTEIRO - FACHADA</t>
  </si>
  <si>
    <t>12621
ORSE</t>
  </si>
  <si>
    <t xml:space="preserve">PLANTA - COSTELA DE ADÃO </t>
  </si>
  <si>
    <t>22.8</t>
  </si>
  <si>
    <t>12624/ORSE</t>
  </si>
  <si>
    <t>22.9</t>
  </si>
  <si>
    <t>07147
ORSE</t>
  </si>
  <si>
    <t>PLANTA - LÍRIO DA PAZ</t>
  </si>
  <si>
    <t>22.10</t>
  </si>
  <si>
    <t>12622
ORSE</t>
  </si>
  <si>
    <t>PLANTA - FILODRENDO ROXO</t>
  </si>
  <si>
    <t>22.11</t>
  </si>
  <si>
    <t>BANCO EM CONCRETO - JARDIM CENTRAL</t>
  </si>
  <si>
    <t>13886
ORSE</t>
  </si>
  <si>
    <t>BANCO EM CONCRETO ARMADO FCK=35MPA, MODELO QUADRANTE, NAS DIMENSÕES C=1,50M L=0,50M E=0,05M, INCLUÍDA A PINTURA.DA RELEVO PREMOLDADOS/SIMILAR.</t>
  </si>
  <si>
    <t>PINTURAS</t>
  </si>
  <si>
    <t>23.1</t>
  </si>
  <si>
    <t>PINTURA DO FORRO EM DRYWALL - 02 DEMÃOS</t>
  </si>
  <si>
    <t>88484</t>
  </si>
  <si>
    <t>FUNDO SELADOR ACRÍLICO, APLICAÇÃO MANUAL EM TETO, UMA DEMÃO. AF_04/2023</t>
  </si>
  <si>
    <t>23.2</t>
  </si>
  <si>
    <t>PINTURA DO FORRO EM DRYWALL</t>
  </si>
  <si>
    <t>104640</t>
  </si>
  <si>
    <t>PINTURA LÁTEX ACRÍLICA STANDARD, APLICAÇÃO MANUAL EM TETO, DUAS DEMÃOS. AF_04/2023</t>
  </si>
  <si>
    <t>23.3</t>
  </si>
  <si>
    <t>PINTURA DA LAJE - 02 DEMÃOS</t>
  </si>
  <si>
    <t>23.4</t>
  </si>
  <si>
    <t>PINTURA DA LAJE</t>
  </si>
  <si>
    <t>23.5</t>
  </si>
  <si>
    <t>PINTURA INTERNA - 02 DEMÃOS</t>
  </si>
  <si>
    <t>23.6</t>
  </si>
  <si>
    <t>PINTURA INTERNA</t>
  </si>
  <si>
    <t>102219</t>
  </si>
  <si>
    <t>PINTURA TINTA DE ACABAMENTO (PIGMENTADA) ESMALTE SINTÉTICO ACETINADO EM MADEIRA, 2 DEMÃOS. AF_01/2021</t>
  </si>
  <si>
    <t>23.7</t>
  </si>
  <si>
    <t>PINTURA EXTERNA - 02 DEMÃOS</t>
  </si>
  <si>
    <t>23.8</t>
  </si>
  <si>
    <t>PINTURA EXTERNA</t>
  </si>
  <si>
    <t>04939
ORSE</t>
  </si>
  <si>
    <t>23.9</t>
  </si>
  <si>
    <t>PINTURA PLATIBANDA - EXTERNA - 02 DEMÃOS</t>
  </si>
  <si>
    <t>23.10</t>
  </si>
  <si>
    <t>PINTURA PLATIBANDA - EXTERNA</t>
  </si>
  <si>
    <t>23.11</t>
  </si>
  <si>
    <t>PINTURA PLATIBANDA - INTERNA - 02 DEMÃOS</t>
  </si>
  <si>
    <t>23.12</t>
  </si>
  <si>
    <t>PINTURA PLATIBANDA - INTERNA</t>
  </si>
  <si>
    <t>23.13</t>
  </si>
  <si>
    <t>98562</t>
  </si>
  <si>
    <t>IMPERMEABILIZAÇÃO DE SUPERFÍCIE COM ARGAMASSA DE CIMENTO E AREIA, COM ADITIVO IMPERMEABILIZANTE, E = 1,5CM. AF_09/2023</t>
  </si>
  <si>
    <t>23.14</t>
  </si>
  <si>
    <t xml:space="preserve">PINTURA DE ESQUADRIAS </t>
  </si>
  <si>
    <t>102193</t>
  </si>
  <si>
    <t>LIXAMENTO DE MADEIRA PARA APLICAÇÃO DE FUNDO OU PINTURA. AF_01/2021</t>
  </si>
  <si>
    <t>23.15</t>
  </si>
  <si>
    <t>102220</t>
  </si>
  <si>
    <t>PINTURA TINTA DE ACABAMENTO (PIGMENTADA) ESMALTE SINTÉTICO BRILHANTE EM MADEIRA, 2 DEMÃOS. AF_01/2021</t>
  </si>
  <si>
    <t>23.16</t>
  </si>
  <si>
    <t>VERNIZ DAS ESTRUTURAS</t>
  </si>
  <si>
    <t>102213</t>
  </si>
  <si>
    <t>PINTURA VERNIZ (INCOLOR) ALQUÍDICO EM MADEIRA, USO INTERNO E EXTERNO, 2 DEMÃOS. AF_01/2021</t>
  </si>
  <si>
    <t>LOUÇAS E ACESSÓRIOS</t>
  </si>
  <si>
    <t>24.1</t>
  </si>
  <si>
    <t>APOIO GUICHE</t>
  </si>
  <si>
    <t>10759
ORSE</t>
  </si>
  <si>
    <t>BANCADA EM GRANITO CINZA ANDORINHA, E=2CM</t>
  </si>
  <si>
    <t>24.2</t>
  </si>
  <si>
    <t>LAVATÓRIOS  - PNE</t>
  </si>
  <si>
    <t>86942</t>
  </si>
  <si>
    <t>LAVATÓRIO LOUÇA BRANCA SUSPENSO, *40 X 30* CM OU EQUIVALENTE, PADRÃO POPULAR, INCLUSO SIFÃO TIPO GARRAFA EM PVC, VÁLVULA E ENGATE FLEXÍVEL 30 CM EM PLÁSTICO E TORNEIRA CROMADA DE MESA, PADRÃO POPULAR - FORNECIMENTO E INSTALAÇÃO. AF_02/2026</t>
  </si>
  <si>
    <t>24.3</t>
  </si>
  <si>
    <t>VASO SANITÁRIO</t>
  </si>
  <si>
    <t>86931</t>
  </si>
  <si>
    <t>BACIA SANITÁRIA COM CAIXA ACOPLADA LOUÇA BRANCA, INCLUSO ENGATE FLEXÍVEL EM PLÁSTICO BRANCO, 1/2" X 40 CM - FORNECIMENTO E INSTALAÇÃO. AF_02/2026</t>
  </si>
  <si>
    <t>24.4</t>
  </si>
  <si>
    <t xml:space="preserve">ASSENTO </t>
  </si>
  <si>
    <t>100849</t>
  </si>
  <si>
    <t>ASSENTO SANITÁRIO CONVENCIONAL - FORNECIMENTO E INSTALAÇÃO. AF_02/2026</t>
  </si>
  <si>
    <t>24.5</t>
  </si>
  <si>
    <t>MICTÓRIOS</t>
  </si>
  <si>
    <t>100858</t>
  </si>
  <si>
    <t>MICTÓRIO SIFONADO COM VÁLVULA DE DESCARGA EM LOUÇA BRANCA - PADRÃO MÉDIO - FORNECIMENTO E INSTALAÇÃO. AF_02/2026</t>
  </si>
  <si>
    <t>24.6</t>
  </si>
  <si>
    <t>TORNEIRA LIMPEZA/JARDIM</t>
  </si>
  <si>
    <t>86913</t>
  </si>
  <si>
    <t>TORNEIRA CROMADA 1/2" OU 3/4" PARA TANQUE, PADRÃO POPULAR - FORNECIMENTO E INSTALAÇÃO. AF_02/2026</t>
  </si>
  <si>
    <t>24.7</t>
  </si>
  <si>
    <t>BANCADAS - SANITÁRIOS</t>
  </si>
  <si>
    <t>24.8</t>
  </si>
  <si>
    <t>100861</t>
  </si>
  <si>
    <t>SUPORTE MÃO FRANCESA EM AÇO, ABAS IGUAIS 30 CM, CAPACIDADE MÍNIMA 60 KG, BRANCO - FORNECIMENTO E INSTALAÇÃO. AF_02/2026</t>
  </si>
  <si>
    <t>24.9</t>
  </si>
  <si>
    <t>BANCADA - SALA DE CONVIVÊNCIA (CUBA E FOGÃO)</t>
  </si>
  <si>
    <t>24.10</t>
  </si>
  <si>
    <t>24.11</t>
  </si>
  <si>
    <t>BANCADA - SALA DE CONVIVÊNCIA (MICROONDAS)</t>
  </si>
  <si>
    <t>24.12</t>
  </si>
  <si>
    <t>24.13</t>
  </si>
  <si>
    <t>BANCADA (PIA) - LABORATÓRIO DE BIOMECÂNICA</t>
  </si>
  <si>
    <t>24.14</t>
  </si>
  <si>
    <t>24.15</t>
  </si>
  <si>
    <t>BANCADA (PIA) - LABORATÓRIO DE APTIDÃO CARDIORRESPIRATÓRIA</t>
  </si>
  <si>
    <t>24.16</t>
  </si>
  <si>
    <t>24.17</t>
  </si>
  <si>
    <t>24.18</t>
  </si>
  <si>
    <t>24.19</t>
  </si>
  <si>
    <t>24.20</t>
  </si>
  <si>
    <t>BANCADA (PIA) - SALA DE LIMPEZA</t>
  </si>
  <si>
    <t>24.21</t>
  </si>
  <si>
    <t>24.22</t>
  </si>
  <si>
    <t>BANCADA - SALA DE PROCEDIMENTOS</t>
  </si>
  <si>
    <t>24.23</t>
  </si>
  <si>
    <t>SUPORTE MÃO FRANCESA EM AÇO, ABAS IGUAIS 40 CM, CAPACIDADE MÍNIMA 70 KG, BRANCO - FORNECIMENTO E INSTALAÇÃO. AF_02/2026</t>
  </si>
  <si>
    <t>24.24</t>
  </si>
  <si>
    <t>BANCADA - SALA DE EUTANASIA</t>
  </si>
  <si>
    <t>24.25</t>
  </si>
  <si>
    <t>24.26</t>
  </si>
  <si>
    <t>CUBAS - LABORATÓRIOS, SALA DE CONVIVÊNCIA E SALA DE LIMPEZA</t>
  </si>
  <si>
    <t>100852</t>
  </si>
  <si>
    <t>CUBA DE EMBUTIR RETANGULAR DE AÇO INOXIDÁVEL, 56 X 33 X 12 CM - FORNECIMENTO E INSTALAÇÃO. AF_02/2026</t>
  </si>
  <si>
    <t>24.27</t>
  </si>
  <si>
    <t>TORNEIRA PIAS</t>
  </si>
  <si>
    <t>86909</t>
  </si>
  <si>
    <t>TORNEIRA CROMADA TUBO MÓVEL, DE MESA, 1/2" OU 3/4", PARA PIA DE COZINHA, PADRÃO ALTO - FORNECIMENTO E INSTALAÇÃO. AF_02/2026</t>
  </si>
  <si>
    <t>24.28</t>
  </si>
  <si>
    <t>CUBAS - SANITÁRIOS</t>
  </si>
  <si>
    <t>86901</t>
  </si>
  <si>
    <t>CUBA DE EMBUTIR OVAL EM LOUÇA BRANCA, 35 X 50CM OU EQUIVALENTE - FORNECIMENTO E INSTALAÇÃO. AF_02/2026</t>
  </si>
  <si>
    <t>24.29</t>
  </si>
  <si>
    <t>TORNEIRA LAVATÓRIOS</t>
  </si>
  <si>
    <t>03259
ORSE</t>
  </si>
  <si>
    <t>FORNECIMENTO E INSTALAÇÃO DE TORNEIRA PRESSMATIC COMPACT DE MESA, REF. 17160606, DOCOL OU SIMILAR</t>
  </si>
  <si>
    <t>24.30</t>
  </si>
  <si>
    <t>BANCADAS - ENGATE</t>
  </si>
  <si>
    <t>86884</t>
  </si>
  <si>
    <t>ENGATE FLEXÍVEL EM PLÁSTICO BRANCO, 1/2" X 30CM - FORNECIMENTO E INSTALAÇÃO. AF_02/2026</t>
  </si>
  <si>
    <t>24.31</t>
  </si>
  <si>
    <t>BANCADAS - SIFÃO</t>
  </si>
  <si>
    <t>86883</t>
  </si>
  <si>
    <t>SIFÃO DO TIPO FLEXÍVEL EM PVC 1" X 1.1/2" - FORNECIMENTO E INSTALAÇÃO. AF_02/2026</t>
  </si>
  <si>
    <t>24.32</t>
  </si>
  <si>
    <t>BANCADA - VÁLVULA</t>
  </si>
  <si>
    <t>86880</t>
  </si>
  <si>
    <t>VÁLVULA EM PLÁSTICO CROMADO TIPO AMERICANA 3.1/2" X 1.1/2" SEM ADAPTADOR PARA PIA - FORNECIMENTO E INSTALAÇÃO. AF_02/2026</t>
  </si>
  <si>
    <t>24.33</t>
  </si>
  <si>
    <t>ACESSORIOS BWC</t>
  </si>
  <si>
    <t>95547</t>
  </si>
  <si>
    <t>SABONETEIRA PLÁSTICA TIPO DISPENSER PARA SABONETE LÍQUIDO COM RESERVATÓRIO 800 A 1500 ML, INCLUSO FIXAÇÃO. AF_02/2026</t>
  </si>
  <si>
    <t>24.34</t>
  </si>
  <si>
    <t>ROLAO</t>
  </si>
  <si>
    <t>106766</t>
  </si>
  <si>
    <t>DISPENSER DE PLÁSTICO PARA PAPEL HIGIÊNICO, INCLUSO FIXAÇÃO. AF_02/2026</t>
  </si>
  <si>
    <t>24.35</t>
  </si>
  <si>
    <t>PAPEL TOALHA</t>
  </si>
  <si>
    <t>106765</t>
  </si>
  <si>
    <t>DISPENSER DE PLÁSTICO PARA TOALHA DE PAPEL INTERFOLHADA, INCLUSO FIXAÇÃO. AF_02/2026</t>
  </si>
  <si>
    <t>24.36</t>
  </si>
  <si>
    <t>ESPELHO BANCADA (H=60CM)</t>
  </si>
  <si>
    <t>09718             ORSE</t>
  </si>
  <si>
    <t>ESPELHO DE CRISTAL 4MM COM MOLDURA DE ALUMÍNIO</t>
  </si>
  <si>
    <t>24.37</t>
  </si>
  <si>
    <t>BARRA PNE - 40CM</t>
  </si>
  <si>
    <t>100870
ADAPTADO</t>
  </si>
  <si>
    <t>(ADAPTADO PARA COMPRIMENTO 40 CM) BARRA DE APOIO RETA, EM ALUMÍNIO, COMPRIMENTO 60 CM, FIXADA NA PAREDE - FORNECIMENTO E INSTALAÇÃO. AF_02/2026</t>
  </si>
  <si>
    <t>24.38</t>
  </si>
  <si>
    <t>BARRA PNE - 60CM</t>
  </si>
  <si>
    <t>100870</t>
  </si>
  <si>
    <t>BARRA DE APOIO RETA, EM ALUMÍNIO, COMPRIMENTO 60 CM, FIXADA NA PAREDE - FORNECIMENTO E INSTALAÇÃO. AF_02/2026</t>
  </si>
  <si>
    <t>24.39</t>
  </si>
  <si>
    <t>BARRA PNE - 70CM</t>
  </si>
  <si>
    <t>100871</t>
  </si>
  <si>
    <t>BARRA DE APOIO RETA, EM ALUMÍNIO, COMPRIMENTO 70 CM, FIXADA NA PAREDE - FORNECIMENTO E INSTALAÇÃO. AF_02/2026</t>
  </si>
  <si>
    <t>24.40</t>
  </si>
  <si>
    <t>BARRA PNE - 80CM</t>
  </si>
  <si>
    <t>100872</t>
  </si>
  <si>
    <t>BARRA DE APOIO RETA, EM ALUMÍNIO, COMPRIMENTO 80 CM, FIXADA NA PAREDE - FORNECIMENTO E INSTALAÇÃO. AF_02/2026</t>
  </si>
  <si>
    <t>24.41</t>
  </si>
  <si>
    <t>TANQUE</t>
  </si>
  <si>
    <t>86875</t>
  </si>
  <si>
    <t>TANQUE DE MÁRMORE SINTÉTICO COM COLUNA, 22L OU EQUIVALENTE FORNECIMENTO E INSTALAÇÃO. AF_02/2026</t>
  </si>
  <si>
    <t>24.42</t>
  </si>
  <si>
    <t>CORRIMÃO</t>
  </si>
  <si>
    <t>CORRIMÃO SIMPLES FIXADO EM PAREDE, DIÂMETRO EXTERNO = 1 1/2", EM ALUMÍNIO. AF_10/2025_PS</t>
  </si>
  <si>
    <t>24.43</t>
  </si>
  <si>
    <t>CHUVEIRO / LAVA OLHOS</t>
  </si>
  <si>
    <t>10041
ORSE</t>
  </si>
  <si>
    <t>CHUVEIRO E LAVA-OLHOS DE EMERGÊNCIA E BACIA EM AÇO INOX, DA MARCA ADAMO, REF. 01486 OU SIMILAR</t>
  </si>
  <si>
    <t>24.44</t>
  </si>
  <si>
    <t>BEBEDOURO</t>
  </si>
  <si>
    <t>11982
ORSE</t>
  </si>
  <si>
    <t xml:space="preserve">BEBEDOURO CONJUGADO, ELÉTRICO, REFRIGERAÇÃO POR COMPRESSÃO,110V, INOX, LIBELL PRESS SIDE OU SIMILAR </t>
  </si>
  <si>
    <t>ACESSIBILIDADE</t>
  </si>
  <si>
    <t>25.1</t>
  </si>
  <si>
    <t>PISO PODOTÁTIL EM BORRACHA</t>
  </si>
  <si>
    <t>COMP. 07</t>
  </si>
  <si>
    <t xml:space="preserve">PISO TATIL ALERTA OU DIRECIONAL, DE BORRACHA, COLORIDO, 25 X 25 CM, E = 5 MM, COLADO                                                                             </t>
  </si>
  <si>
    <t>25.2</t>
  </si>
  <si>
    <t>PISO PODOTÁTIL EM CONCRETO</t>
  </si>
  <si>
    <t>COMP.08</t>
  </si>
  <si>
    <t>PISO PODOTÁTIL DE ALERTA OU DIRECIONAL, DE CONCRETO, DIM 25X25CM, ASSENTADO SOBRE ARGAMASSA. AF_03/2024</t>
  </si>
  <si>
    <t>25.3</t>
  </si>
  <si>
    <t>MAPA TÁTIL</t>
  </si>
  <si>
    <t>08804
ORSE</t>
  </si>
  <si>
    <t>MAPA TÁTIL EM ACRÍLICO MEDINDO 70 X 50CM, COM SUPORTE EM CHAPA EM FERRO 1" E TUBO DE FERRO GALVANIZADO Ø=4", PINTADOS E PLACA EM GRANITO CINZA ANDORINHA</t>
  </si>
  <si>
    <t>25.4</t>
  </si>
  <si>
    <t>PLACA INDICATIVA BRAILE</t>
  </si>
  <si>
    <t>07321         ORSE</t>
  </si>
  <si>
    <t>SINALIZAÇÃO PARA DEFICIENTES -  PLACA EM PVC (PS), DIM 150 X 150 MM</t>
  </si>
  <si>
    <t>COMUNICAÇÃO VISUAL</t>
  </si>
  <si>
    <t>26.1</t>
  </si>
  <si>
    <t>PLACA DE SINALIZAÇÃO DE PORTAS</t>
  </si>
  <si>
    <t>10719
ORSE</t>
  </si>
  <si>
    <t>PLACA DE INDICATIVA EM ACRÍLICO E ADESIVO, COM SINALIZAÇÃO PARA DEFICIENTES, DIM.: 12 X 30 CM</t>
  </si>
  <si>
    <t>26.2</t>
  </si>
  <si>
    <t xml:space="preserve">PLACA DE SINALIZAÇÃO - PPED </t>
  </si>
  <si>
    <t>10851
ADAPTADO</t>
  </si>
  <si>
    <t>(ADAPTADO PARA 60X100 (A X L) CM) 
PLACA DE ACRILICO TRANSPARENTE ADESIVADA PARA SINALIZACAO DE PORTAS, BORDA POLIDA, DE *25 X 8*, E = 6 MM (NAO INCLUI ACESSORIOS PARA FIXACAO)</t>
  </si>
  <si>
    <t>26.3</t>
  </si>
  <si>
    <t xml:space="preserve">PLACA DE SINALIZAÇÃO - CHM </t>
  </si>
  <si>
    <t>(ADAPTADO PARA 40X100 (A X L) CM) 
PLACA DE ACRILICO TRANSPARENTE ADESIVADA PARA SINALIZACAO DE PORTAS, BORDA POLIDA, DE *25 X 8*, E = 6 MM (NAO INCLUI ACESSORIOS PARA FIXACAO)</t>
  </si>
  <si>
    <t>26.4</t>
  </si>
  <si>
    <t>LETREIRO - FACHADA</t>
  </si>
  <si>
    <t>12951
ORSE</t>
  </si>
  <si>
    <t>CONFECÇÃO E INSTALAÇÃO DE LETREIRO EM CHAPA PINTADO, EM ALTO RELEVO DE 20MM, DIMENSÃO 4,31 X 2,00M, FIXADO EM BRISE DE PVC PARA A ADEMA</t>
  </si>
  <si>
    <t>FINALIZAÇÕES</t>
  </si>
  <si>
    <t>27.1</t>
  </si>
  <si>
    <t>LIMPEZA GERAL DA OBRA</t>
  </si>
  <si>
    <t>02450/ORSE</t>
  </si>
  <si>
    <t>LIMPEZA GERAL</t>
  </si>
  <si>
    <t>27.2</t>
  </si>
  <si>
    <t>ENTULHO</t>
  </si>
  <si>
    <t>00026
ORSE</t>
  </si>
  <si>
    <t>COLETA E CARGA MANUAIS DE ENTULHO</t>
  </si>
  <si>
    <t>27.3</t>
  </si>
  <si>
    <t>100981</t>
  </si>
  <si>
    <t>CARGA, MANOBRA E DESCARGA DE ENTULHO EM CAMINHÃO BASCULANTE 6 M³ - CARGA COM ESCAVADEIRA HIDRÁULICA (CAÇAMBA DE 0,80 M³ / 111 HP) E DESCARGA LIVRE (UNIDADE: M3). AF_02/2026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</si>
</sst>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1">
    <numFmt numFmtId="164" formatCode="[$R$-416]\ #,##0.00;[Red]\-[$R$-416]\ #,##0.00"/>
    <numFmt numFmtId="165" formatCode="[$R$-416]\ #,##0.000;[Red]\-[$R$-416]\ #,##0.000"/>
    <numFmt numFmtId="166" formatCode="[$R$ -416]#,##0.00"/>
    <numFmt numFmtId="167" formatCode="[$R$-416]\ #,##0.00;[RED]\-[$R$-416]\ #,##0.00"/>
    <numFmt numFmtId="168" formatCode="dd/MM/yyyy"/>
    <numFmt numFmtId="169" formatCode="_-&quot;R$ &quot;* #,##0.00_-;&quot;-R$ &quot;* #,##0.00_-;_-&quot;R$ &quot;* \-??_-;_-@"/>
    <numFmt numFmtId="170" formatCode="0.0%"/>
    <numFmt numFmtId="171" formatCode="#,##0.000"/>
    <numFmt numFmtId="172" formatCode="#,##0.0000000"/>
    <numFmt numFmtId="173" formatCode="* #,##0.00\ ;\-* #,##0.00\ ;* \-#\ ;@\ "/>
    <numFmt numFmtId="174" formatCode="d.m"/>
  </numFmts>
  <fonts count="39">
    <font>
      <sz val="10.0"/>
      <color rgb="FF000000"/>
      <name val="Calibri"/>
      <scheme val="minor"/>
    </font>
    <font>
      <sz val="11.0"/>
      <color rgb="FF000000"/>
      <name val="Calibri"/>
    </font>
    <font>
      <sz val="10.0"/>
      <color rgb="FF000000"/>
      <name val="Calibri"/>
    </font>
    <font>
      <color theme="1"/>
      <name val="Arial"/>
    </font>
    <font>
      <sz val="10.0"/>
      <color theme="1"/>
      <name val="Calibri"/>
    </font>
    <font/>
    <font>
      <b/>
      <sz val="10.0"/>
      <color rgb="FF000000"/>
      <name val="Calibri"/>
    </font>
    <font>
      <color theme="1"/>
      <name val="Calibri"/>
    </font>
    <font>
      <b/>
      <sz val="13.0"/>
      <color rgb="FF345168"/>
      <name val="Calibri"/>
    </font>
    <font>
      <b/>
      <sz val="12.0"/>
      <color rgb="FF345168"/>
      <name val="Calibri"/>
    </font>
    <font>
      <sz val="12.0"/>
      <color rgb="FF000000"/>
      <name val="Calibri"/>
    </font>
    <font>
      <sz val="10.0"/>
      <color rgb="FF345168"/>
      <name val="Calibri"/>
    </font>
    <font>
      <b/>
      <sz val="12.0"/>
      <color rgb="FF000000"/>
      <name val="Calibri"/>
    </font>
    <font>
      <sz val="11.0"/>
      <color theme="1"/>
      <name val="Calibri"/>
    </font>
    <font>
      <sz val="16.0"/>
      <color rgb="FFFF0000"/>
      <name val="Calibri"/>
    </font>
    <font>
      <sz val="8.0"/>
      <color theme="1"/>
      <name val="Calibri"/>
    </font>
    <font>
      <sz val="8.0"/>
      <color rgb="FF000000"/>
      <name val="Calibri"/>
    </font>
    <font>
      <b/>
      <sz val="14.0"/>
      <color rgb="FFFFFFFF"/>
      <name val="Calibri"/>
    </font>
    <font>
      <b/>
      <sz val="12.0"/>
      <color rgb="FFFFFFFF"/>
      <name val="Calibri"/>
    </font>
    <font>
      <b/>
      <sz val="10.0"/>
      <color theme="1"/>
      <name val="Calibri"/>
    </font>
    <font>
      <color rgb="FF000000"/>
      <name val="Calibri"/>
    </font>
    <font>
      <b/>
      <sz val="10.0"/>
      <color rgb="FFFFFFFF"/>
      <name val="Calibri"/>
    </font>
    <font>
      <u/>
      <sz val="8.0"/>
      <color rgb="FF0000FF"/>
      <name val="Calibri"/>
    </font>
    <font>
      <i/>
      <sz val="10.0"/>
      <color theme="1"/>
      <name val="Calibri"/>
    </font>
    <font>
      <u/>
      <sz val="8.0"/>
      <color rgb="FF0000FF"/>
      <name val="Calibri"/>
    </font>
    <font>
      <u/>
      <sz val="8.0"/>
      <color rgb="FF0000FF"/>
      <name val="Calibri"/>
    </font>
    <font>
      <u/>
      <color rgb="FF0563C1"/>
      <name val="Calibri"/>
    </font>
    <font>
      <sz val="8.0"/>
      <color theme="1"/>
      <name val="&quot;liberation sans&quot;"/>
    </font>
    <font>
      <i/>
      <color theme="1"/>
      <name val="Calibri"/>
    </font>
    <font>
      <b/>
      <color theme="1"/>
      <name val="Calibri"/>
    </font>
    <font>
      <u/>
      <sz val="8.0"/>
      <color rgb="FF0563C1"/>
      <name val="Calibri"/>
    </font>
    <font>
      <u/>
      <sz val="8.0"/>
      <color rgb="FF0563C1"/>
      <name val="Calibri"/>
    </font>
    <font>
      <u/>
      <sz val="8.0"/>
      <color rgb="FF0000FF"/>
      <name val="Calibri"/>
    </font>
    <font>
      <b/>
      <sz val="8.0"/>
      <color theme="1"/>
      <name val="Calibri"/>
    </font>
    <font>
      <sz val="8.0"/>
      <color theme="1"/>
      <name val="Arial"/>
    </font>
    <font>
      <b/>
      <sz val="8.0"/>
      <color theme="1"/>
      <name val="Arial"/>
    </font>
    <font>
      <b/>
      <sz val="14.0"/>
      <color theme="1"/>
      <name val="Calibri"/>
    </font>
    <font>
      <b/>
      <color rgb="FF000000"/>
      <name val="Calibri"/>
    </font>
    <font>
      <i/>
      <sz val="10.0"/>
      <color rgb="FF00000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345168"/>
        <bgColor rgb="FF345168"/>
      </patternFill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  <fill>
      <patternFill patternType="solid">
        <fgColor rgb="FFD0E0E3"/>
        <bgColor rgb="FFD0E0E3"/>
      </patternFill>
    </fill>
    <fill>
      <patternFill patternType="solid">
        <fgColor rgb="FFB4C7DC"/>
        <bgColor rgb="FFB4C7DC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  <fill>
      <patternFill patternType="solid">
        <fgColor rgb="FFB5C6DB"/>
        <bgColor rgb="FFB5C6DB"/>
      </patternFill>
    </fill>
  </fills>
  <borders count="39">
    <border/>
    <border>
      <left/>
      <top/>
      <bottom/>
    </border>
    <border>
      <top/>
      <bottom/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top style="thin">
        <color rgb="FFFFFFFF"/>
      </top>
      <bottom style="thin">
        <color rgb="FFFFFFFF"/>
      </bottom>
    </border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</border>
    <border>
      <right style="thin">
        <color rgb="FFFFFFFF"/>
      </right>
    </border>
    <border>
      <left style="thin">
        <color rgb="FFFFFFFF"/>
      </left>
      <bottom style="thin">
        <color rgb="FFFFFFFF"/>
      </bottom>
    </border>
    <border>
      <bottom style="thin">
        <color rgb="FFFFFFFF"/>
      </bottom>
    </border>
    <border>
      <left style="thin">
        <color rgb="FFFFFFFF"/>
      </left>
      <right style="thin">
        <color rgb="FFFFFFFF"/>
      </right>
    </border>
    <border>
      <right style="thin">
        <color rgb="FFFFFFFF"/>
      </right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hair">
        <color rgb="FF000000"/>
      </left>
    </border>
    <border>
      <right style="hair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bottom style="medium">
        <color rgb="FFFFFFFF"/>
      </bottom>
    </border>
    <border>
      <left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left style="thin">
        <color rgb="FF666666"/>
      </left>
      <top style="thin">
        <color rgb="FF666666"/>
      </top>
      <bottom style="thin">
        <color rgb="FF666666"/>
      </bottom>
    </border>
  </borders>
  <cellStyleXfs count="1">
    <xf borderId="0" fillId="0" fontId="0" numFmtId="0" applyAlignment="1" applyFont="1"/>
  </cellStyleXfs>
  <cellXfs count="602">
    <xf borderId="0" fillId="0" fontId="0" numFmtId="0" xfId="0" applyAlignment="1" applyFont="1">
      <alignment readingOrder="0" shrinkToFit="0" vertical="bottom" wrapText="0"/>
    </xf>
    <xf borderId="0" fillId="2" fontId="1" numFmtId="49" xfId="0" applyAlignment="1" applyFill="1" applyFont="1" applyNumberFormat="1">
      <alignment horizontal="center" vertical="center"/>
    </xf>
    <xf borderId="0" fillId="2" fontId="2" numFmtId="49" xfId="0" applyAlignment="1" applyFill="1" applyFont="1" applyNumberFormat="1">
      <alignment vertical="center"/>
    </xf>
    <xf borderId="1" fillId="2" fontId="3" numFmtId="0" xfId="0" applyAlignment="1" applyBorder="1" applyFill="1" applyFont="1">
      <alignment vertical="center"/>
    </xf>
    <xf borderId="0" fillId="0" fontId="2" numFmtId="49" xfId="0" applyAlignment="1" applyFont="1" applyNumberFormat="1">
      <alignment vertical="center"/>
    </xf>
    <xf borderId="0" fillId="0" fontId="4" numFmtId="0" xfId="0" applyAlignment="1" applyFont="1">
      <alignment vertical="center"/>
    </xf>
    <xf borderId="2" fillId="0" fontId="5" numFmtId="0" xfId="0" applyBorder="1" applyFont="1"/>
    <xf borderId="0" fillId="0" fontId="6" numFmtId="164" xfId="0" applyAlignment="1" applyFont="1" applyNumberFormat="1">
      <alignment shrinkToFit="0" vertical="center" wrapText="1"/>
    </xf>
    <xf borderId="0" fillId="0" fontId="4" numFmtId="0" xfId="0" applyAlignment="1" applyFont="1">
      <alignment shrinkToFit="0" vertical="center" wrapText="1"/>
    </xf>
    <xf borderId="0" fillId="0" fontId="7" numFmtId="0" xfId="0" applyAlignment="1" applyFont="1">
      <alignment vertical="center"/>
    </xf>
    <xf borderId="3" fillId="0" fontId="2" numFmtId="49" xfId="0" applyAlignment="1" applyBorder="1" applyFont="1" applyNumberFormat="1">
      <alignment horizontal="center" vertical="center"/>
    </xf>
    <xf borderId="0" fillId="0" fontId="2" numFmtId="49" xfId="0" applyAlignment="1" applyFont="1" applyNumberFormat="1">
      <alignment horizontal="center" vertical="center"/>
    </xf>
    <xf borderId="4" fillId="0" fontId="5" numFmtId="0" xfId="0" applyBorder="1" applyFont="1"/>
    <xf borderId="5" fillId="0" fontId="5" numFmtId="0" xfId="0" applyBorder="1" applyFont="1"/>
    <xf borderId="6" fillId="0" fontId="3" numFmtId="49" xfId="0" applyAlignment="1" applyBorder="1" applyFont="1" applyNumberFormat="1">
      <alignment vertical="center"/>
    </xf>
    <xf borderId="7" fillId="0" fontId="2" numFmtId="49" xfId="0" applyAlignment="1" applyBorder="1" applyFont="1" applyNumberFormat="1">
      <alignment horizontal="center" vertical="center"/>
    </xf>
    <xf borderId="7" fillId="0" fontId="3" numFmtId="49" xfId="0" applyAlignment="1" applyBorder="1" applyFont="1" applyNumberFormat="1">
      <alignment vertical="center"/>
    </xf>
    <xf borderId="8" fillId="0" fontId="2" numFmtId="49" xfId="0" applyAlignment="1" applyBorder="1" applyFont="1" applyNumberFormat="1">
      <alignment horizontal="left" shrinkToFit="0" vertical="center" wrapText="1"/>
    </xf>
    <xf borderId="6" fillId="0" fontId="2" numFmtId="49" xfId="0" applyAlignment="1" applyBorder="1" applyFont="1" applyNumberFormat="1">
      <alignment horizontal="left" shrinkToFit="0" vertical="center" wrapText="1"/>
    </xf>
    <xf borderId="9" fillId="0" fontId="5" numFmtId="0" xfId="0" applyBorder="1" applyFont="1"/>
    <xf borderId="3" fillId="0" fontId="8" numFmtId="0" xfId="0" applyAlignment="1" applyBorder="1" applyFont="1">
      <alignment horizontal="center" shrinkToFit="0" wrapText="1"/>
    </xf>
    <xf borderId="3" fillId="0" fontId="8" numFmtId="0" xfId="0" applyAlignment="1" applyBorder="1" applyFont="1">
      <alignment horizontal="center" shrinkToFit="0" vertical="center" wrapText="1"/>
    </xf>
    <xf borderId="5" fillId="0" fontId="9" numFmtId="0" xfId="0" applyAlignment="1" applyBorder="1" applyFont="1">
      <alignment horizontal="center" shrinkToFit="0" wrapText="1"/>
    </xf>
    <xf borderId="0" fillId="0" fontId="2" numFmtId="0" xfId="0" applyAlignment="1" applyFont="1">
      <alignment vertical="center"/>
    </xf>
    <xf borderId="3" fillId="0" fontId="9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horizontal="center" vertical="center"/>
    </xf>
    <xf borderId="10" fillId="0" fontId="5" numFmtId="0" xfId="0" applyBorder="1" applyFont="1"/>
    <xf borderId="11" fillId="0" fontId="5" numFmtId="0" xfId="0" applyBorder="1" applyFont="1"/>
    <xf borderId="7" fillId="0" fontId="2" numFmtId="0" xfId="0" applyAlignment="1" applyBorder="1" applyFont="1">
      <alignment horizontal="center" vertical="center"/>
    </xf>
    <xf borderId="12" fillId="0" fontId="7" numFmtId="0" xfId="0" applyAlignment="1" applyBorder="1" applyFont="1">
      <alignment horizontal="center" shrinkToFit="0" wrapText="1"/>
    </xf>
    <xf borderId="13" fillId="0" fontId="5" numFmtId="0" xfId="0" applyBorder="1" applyFont="1"/>
    <xf borderId="14" fillId="0" fontId="5" numFmtId="0" xfId="0" applyBorder="1" applyFont="1"/>
    <xf borderId="15" fillId="0" fontId="5" numFmtId="0" xfId="0" applyBorder="1" applyFont="1"/>
    <xf borderId="15" fillId="0" fontId="7" numFmtId="0" xfId="0" applyAlignment="1" applyBorder="1" applyFont="1">
      <alignment horizontal="center" shrinkToFit="0" wrapText="1"/>
    </xf>
    <xf borderId="12" fillId="0" fontId="7" numFmtId="0" xfId="0" applyAlignment="1" applyBorder="1" applyFont="1">
      <alignment horizontal="center" shrinkToFit="0" vertical="center" wrapText="1"/>
    </xf>
    <xf borderId="0" fillId="0" fontId="10" numFmtId="164" xfId="0" applyAlignment="1" applyFont="1" applyNumberFormat="1">
      <alignment vertical="center"/>
    </xf>
    <xf borderId="0" fillId="0" fontId="10" numFmtId="10" xfId="0" applyAlignment="1" applyFont="1" applyNumberFormat="1">
      <alignment horizontal="right" vertical="center"/>
    </xf>
    <xf borderId="3" fillId="0" fontId="2" numFmtId="0" xfId="0" applyAlignment="1" applyBorder="1" applyFont="1">
      <alignment horizontal="center" vertical="center"/>
    </xf>
    <xf borderId="0" fillId="2" fontId="11" numFmtId="49" xfId="0" applyAlignment="1" applyFill="1" applyFont="1" applyNumberFormat="1">
      <alignment horizontal="center" shrinkToFit="0" wrapText="1"/>
    </xf>
    <xf borderId="16" fillId="3" fontId="2" numFmtId="164" xfId="0" applyAlignment="1" applyBorder="1" applyFill="1" applyFont="1" applyNumberFormat="1">
      <alignment horizontal="center" vertical="center"/>
    </xf>
    <xf borderId="6" fillId="0" fontId="3" numFmtId="0" xfId="0" applyAlignment="1" applyBorder="1" applyFont="1">
      <alignment vertical="center"/>
    </xf>
    <xf borderId="0" fillId="2" fontId="11" numFmtId="0" xfId="0" applyAlignment="1" applyFill="1" applyFont="1">
      <alignment horizontal="center" shrinkToFit="0" wrapText="1"/>
    </xf>
    <xf borderId="12" fillId="4" fontId="9" numFmtId="0" xfId="0" applyAlignment="1" applyBorder="1" applyFill="1" applyFont="1">
      <alignment horizontal="center" shrinkToFit="0" vertical="center" wrapText="1"/>
    </xf>
    <xf borderId="15" fillId="4" fontId="9" numFmtId="0" xfId="0" applyAlignment="1" applyBorder="1" applyFill="1" applyFont="1">
      <alignment horizontal="center" shrinkToFit="0" wrapText="1"/>
    </xf>
    <xf borderId="0" fillId="0" fontId="10" numFmtId="0" xfId="0" applyAlignment="1" applyFont="1">
      <alignment vertical="center"/>
    </xf>
    <xf borderId="12" fillId="4" fontId="4" numFmtId="0" xfId="0" applyAlignment="1" applyBorder="1" applyFill="1" applyFont="1">
      <alignment horizontal="center" shrinkToFit="0" vertical="center" wrapText="1"/>
    </xf>
    <xf borderId="15" fillId="4" fontId="7" numFmtId="0" xfId="0" applyAlignment="1" applyBorder="1" applyFill="1" applyFont="1">
      <alignment horizontal="center" shrinkToFit="0" wrapText="1"/>
    </xf>
    <xf borderId="0" fillId="0" fontId="12" numFmtId="164" xfId="0" applyAlignment="1" applyFont="1" applyNumberFormat="1">
      <alignment vertical="center"/>
    </xf>
    <xf borderId="0" fillId="0" fontId="10" numFmtId="164" xfId="0" applyAlignment="1" applyFont="1" applyNumberFormat="1">
      <alignment horizontal="right" vertical="center"/>
    </xf>
    <xf borderId="16" fillId="3" fontId="2" numFmtId="10" xfId="0" applyAlignment="1" applyBorder="1" applyFill="1" applyFont="1" applyNumberFormat="1">
      <alignment horizontal="center" vertical="center"/>
    </xf>
    <xf borderId="12" fillId="0" fontId="4" numFmtId="0" xfId="0" applyAlignment="1" applyBorder="1" applyFont="1">
      <alignment horizontal="center" shrinkToFit="0" vertical="center" wrapText="1"/>
    </xf>
    <xf borderId="0" fillId="0" fontId="12" numFmtId="164" xfId="0" applyAlignment="1" applyFont="1" applyNumberFormat="1">
      <alignment horizontal="right" vertical="center"/>
    </xf>
    <xf borderId="15" fillId="0" fontId="13" numFmtId="0" xfId="0" applyAlignment="1" applyBorder="1" applyFont="1">
      <alignment horizontal="center" shrinkToFit="0" wrapText="1"/>
    </xf>
    <xf borderId="6" fillId="0" fontId="4" numFmtId="0" xfId="0" applyAlignment="1" applyBorder="1" applyFont="1">
      <alignment horizontal="center" vertical="center"/>
    </xf>
    <xf borderId="12" fillId="0" fontId="5" numFmtId="0" xfId="0" applyBorder="1" applyFont="1"/>
    <xf borderId="13" fillId="0" fontId="14" numFmtId="0" xfId="0" applyAlignment="1" applyBorder="1" applyFont="1">
      <alignment horizontal="center" readingOrder="0" shrinkToFit="0" vertical="center" wrapText="1"/>
    </xf>
    <xf borderId="3" fillId="0" fontId="4" numFmtId="0" xfId="0" applyAlignment="1" applyBorder="1" applyFont="1">
      <alignment horizontal="center" vertical="center"/>
    </xf>
    <xf borderId="13" fillId="0" fontId="15" numFmtId="0" xfId="0" applyAlignment="1" applyBorder="1" applyFont="1">
      <alignment horizontal="center" shrinkToFit="0" wrapText="1"/>
    </xf>
    <xf borderId="16" fillId="3" fontId="6" numFmtId="164" xfId="0" applyAlignment="1" applyBorder="1" applyFill="1" applyFont="1" applyNumberFormat="1">
      <alignment horizontal="center" vertical="center"/>
    </xf>
    <xf borderId="3" fillId="0" fontId="16" numFmtId="0" xfId="0" applyAlignment="1" applyBorder="1" applyFont="1">
      <alignment horizontal="center" shrinkToFit="0" vertical="center" wrapText="1"/>
    </xf>
    <xf borderId="0" fillId="0" fontId="3" numFmtId="0" xfId="0" applyAlignment="1" applyFont="1">
      <alignment vertical="center"/>
    </xf>
    <xf borderId="0" fillId="0" fontId="11" numFmtId="49" xfId="0" applyAlignment="1" applyFont="1" applyNumberFormat="1">
      <alignment horizontal="center" shrinkToFit="0" wrapText="1"/>
    </xf>
    <xf borderId="0" fillId="0" fontId="11" numFmtId="0" xfId="0" applyAlignment="1" applyFont="1">
      <alignment horizontal="center" shrinkToFit="0" wrapText="1"/>
    </xf>
    <xf borderId="0" fillId="0" fontId="15" numFmtId="0" xfId="0" applyAlignment="1" applyFont="1">
      <alignment horizontal="center" shrinkToFit="0" vertical="center" wrapText="1"/>
    </xf>
    <xf borderId="0" fillId="0" fontId="17" numFmtId="0" xfId="0" applyAlignment="1" applyFont="1">
      <alignment horizontal="center" vertical="center"/>
    </xf>
    <xf borderId="0" fillId="2" fontId="18" numFmtId="0" xfId="0" applyAlignment="1" applyFill="1" applyFont="1">
      <alignment horizontal="center" vertical="center"/>
    </xf>
    <xf borderId="1" fillId="2" fontId="18" numFmtId="0" xfId="0" applyAlignment="1" applyBorder="1" applyFill="1" applyFont="1">
      <alignment horizontal="center" vertical="center"/>
    </xf>
    <xf borderId="6" fillId="0" fontId="11" numFmtId="49" xfId="0" applyAlignment="1" applyBorder="1" applyFont="1" applyNumberFormat="1">
      <alignment horizontal="center" shrinkToFit="0" wrapText="1"/>
    </xf>
    <xf borderId="6" fillId="0" fontId="2" numFmtId="49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horizontal="left" shrinkToFit="0" vertical="center" wrapText="1"/>
    </xf>
    <xf borderId="0" fillId="0" fontId="4" numFmtId="165" xfId="0" applyAlignment="1" applyFont="1" applyNumberFormat="1">
      <alignment horizontal="center" vertical="center"/>
    </xf>
    <xf borderId="0" fillId="0" fontId="2" numFmtId="0" xfId="0" applyAlignment="1" applyFont="1">
      <alignment horizontal="center" shrinkToFit="0" vertical="center" wrapText="1"/>
    </xf>
    <xf borderId="7" fillId="0" fontId="2" numFmtId="49" xfId="0" applyAlignment="1" applyBorder="1" applyFont="1" applyNumberFormat="1">
      <alignment horizontal="center" shrinkToFit="0" vertical="center" wrapText="1"/>
    </xf>
    <xf borderId="3" fillId="0" fontId="9" numFmtId="0" xfId="0" applyAlignment="1" applyBorder="1" applyFont="1">
      <alignment horizontal="center" shrinkToFit="0" wrapText="1"/>
    </xf>
    <xf borderId="17" fillId="0" fontId="2" numFmtId="0" xfId="0" applyAlignment="1" applyBorder="1" applyFont="1">
      <alignment horizontal="left" shrinkToFit="0" vertical="center" wrapText="1"/>
    </xf>
    <xf borderId="18" fillId="5" fontId="15" numFmtId="0" xfId="0" applyAlignment="1" applyBorder="1" applyFill="1" applyFont="1">
      <alignment shrinkToFit="0" vertical="center" wrapText="1"/>
    </xf>
    <xf borderId="19" fillId="0" fontId="2" numFmtId="0" xfId="0" applyAlignment="1" applyBorder="1" applyFont="1">
      <alignment horizontal="center" vertical="center"/>
    </xf>
    <xf borderId="20" fillId="0" fontId="5" numFmtId="0" xfId="0" applyBorder="1" applyFont="1"/>
    <xf borderId="17" fillId="0" fontId="2" numFmtId="0" xfId="0" applyAlignment="1" applyBorder="1" applyFont="1">
      <alignment horizontal="center" shrinkToFit="0" vertical="center" wrapText="1"/>
    </xf>
    <xf borderId="6" fillId="0" fontId="7" numFmtId="0" xfId="0" applyBorder="1" applyFont="1"/>
    <xf borderId="19" fillId="0" fontId="2" numFmtId="4" xfId="0" applyAlignment="1" applyBorder="1" applyFont="1" applyNumberFormat="1">
      <alignment horizontal="center" vertical="center"/>
    </xf>
    <xf borderId="17" fillId="0" fontId="6" numFmtId="166" xfId="0" applyAlignment="1" applyBorder="1" applyFont="1" applyNumberFormat="1">
      <alignment horizontal="center" shrinkToFit="0" vertical="center" wrapText="1"/>
    </xf>
    <xf borderId="21" fillId="0" fontId="5" numFmtId="0" xfId="0" applyBorder="1" applyFont="1"/>
    <xf borderId="0" fillId="0" fontId="7" numFmtId="0" xfId="0" applyFont="1"/>
    <xf borderId="14" fillId="0" fontId="2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vertical="center"/>
    </xf>
    <xf borderId="17" fillId="3" fontId="19" numFmtId="0" xfId="0" applyAlignment="1" applyBorder="1" applyFill="1" applyFont="1">
      <alignment shrinkToFit="0" vertical="center" wrapText="1"/>
    </xf>
    <xf borderId="17" fillId="0" fontId="5" numFmtId="0" xfId="0" applyBorder="1" applyFont="1"/>
    <xf borderId="16" fillId="0" fontId="15" numFmtId="0" xfId="0" applyAlignment="1" applyBorder="1" applyFont="1">
      <alignment horizontal="center" shrinkToFit="0" vertical="center" wrapText="1"/>
    </xf>
    <xf borderId="19" fillId="0" fontId="5" numFmtId="0" xfId="0" applyBorder="1" applyFont="1"/>
    <xf borderId="0" fillId="4" fontId="19" numFmtId="0" xfId="0" applyAlignment="1" applyFill="1" applyFont="1">
      <alignment shrinkToFit="0" vertical="center" wrapText="1"/>
    </xf>
    <xf borderId="19" fillId="0" fontId="2" numFmtId="49" xfId="0" applyAlignment="1" applyBorder="1" applyFont="1" applyNumberFormat="1">
      <alignment horizontal="center" shrinkToFit="0" vertical="center" wrapText="1"/>
    </xf>
    <xf borderId="18" fillId="0" fontId="15" numFmtId="0" xfId="0" applyAlignment="1" applyBorder="1" applyFont="1">
      <alignment shrinkToFit="0" vertical="center" wrapText="1"/>
    </xf>
    <xf borderId="13" fillId="0" fontId="15" numFmtId="0" xfId="0" applyAlignment="1" applyBorder="1" applyFont="1">
      <alignment horizontal="center" shrinkToFit="0" vertical="center" wrapText="1"/>
    </xf>
    <xf borderId="22" fillId="0" fontId="4" numFmtId="0" xfId="0" applyAlignment="1" applyBorder="1" applyFont="1">
      <alignment shrinkToFit="0" vertical="center" wrapText="1"/>
    </xf>
    <xf borderId="16" fillId="0" fontId="15" numFmtId="0" xfId="0" applyAlignment="1" applyBorder="1" applyFont="1">
      <alignment shrinkToFit="0" vertical="center" wrapText="1"/>
    </xf>
    <xf borderId="0" fillId="4" fontId="20" numFmtId="0" xfId="0" applyAlignment="1" applyFill="1" applyFont="1">
      <alignment horizontal="left" vertical="center"/>
    </xf>
    <xf borderId="6" fillId="0" fontId="2" numFmtId="166" xfId="0" applyAlignment="1" applyBorder="1" applyFont="1" applyNumberFormat="1">
      <alignment horizontal="center" vertical="center"/>
    </xf>
    <xf borderId="17" fillId="4" fontId="2" numFmtId="0" xfId="0" applyAlignment="1" applyBorder="1" applyFill="1" applyFont="1">
      <alignment vertical="center"/>
    </xf>
    <xf borderId="17" fillId="4" fontId="2" numFmtId="0" xfId="0" applyAlignment="1" applyBorder="1" applyFill="1" applyFont="1">
      <alignment horizontal="center" vertical="center"/>
    </xf>
    <xf borderId="24" fillId="0" fontId="2" numFmtId="49" xfId="0" applyAlignment="1" applyBorder="1" applyFont="1" applyNumberFormat="1">
      <alignment horizontal="center" vertical="center"/>
    </xf>
    <xf borderId="23" fillId="4" fontId="2" numFmtId="0" xfId="0" applyAlignment="1" applyBorder="1" applyFill="1" applyFont="1">
      <alignment horizontal="center" vertical="center"/>
    </xf>
    <xf borderId="16" fillId="0" fontId="3" numFmtId="0" xfId="0" applyAlignment="1" applyBorder="1" applyFont="1">
      <alignment vertical="center"/>
    </xf>
    <xf borderId="25" fillId="0" fontId="5" numFmtId="0" xfId="0" applyBorder="1" applyFont="1"/>
    <xf borderId="23" fillId="0" fontId="4" numFmtId="0" xfId="0" applyAlignment="1" applyBorder="1" applyFont="1">
      <alignment horizontal="center" shrinkToFit="0" vertical="center" wrapText="1"/>
    </xf>
    <xf borderId="23" fillId="0" fontId="4" numFmtId="0" xfId="0" applyAlignment="1" applyBorder="1" applyFont="1">
      <alignment horizontal="center" vertical="center"/>
    </xf>
    <xf borderId="0" fillId="2" fontId="21" numFmtId="49" xfId="0" applyAlignment="1" applyFill="1" applyFont="1" applyNumberFormat="1">
      <alignment horizontal="center" vertical="center"/>
    </xf>
    <xf borderId="23" fillId="0" fontId="4" numFmtId="0" xfId="0" applyAlignment="1" applyBorder="1" applyFont="1">
      <alignment shrinkToFit="0" vertical="center" wrapText="1"/>
    </xf>
    <xf borderId="0" fillId="2" fontId="21" numFmtId="49" xfId="0" applyAlignment="1" applyFill="1" applyFont="1" applyNumberFormat="1">
      <alignment horizontal="left" shrinkToFit="0" vertical="center" wrapText="1"/>
    </xf>
    <xf borderId="23" fillId="0" fontId="4" numFmtId="0" xfId="0" applyAlignment="1" applyBorder="1" applyFont="1">
      <alignment vertical="center"/>
    </xf>
    <xf borderId="0" fillId="2" fontId="21" numFmtId="49" xfId="0" applyAlignment="1" applyFill="1" applyFont="1" applyNumberFormat="1">
      <alignment horizontal="center" shrinkToFit="0" vertical="center" wrapText="1"/>
    </xf>
    <xf borderId="0" fillId="4" fontId="4" numFmtId="0" xfId="0" applyAlignment="1" applyFill="1" applyFont="1">
      <alignment shrinkToFit="0" vertical="center" wrapText="1"/>
    </xf>
    <xf borderId="0" fillId="2" fontId="21" numFmtId="0" xfId="0" applyAlignment="1" applyFill="1" applyFont="1">
      <alignment horizontal="center" shrinkToFit="0" vertical="center" wrapText="1"/>
    </xf>
    <xf borderId="16" fillId="4" fontId="15" numFmtId="0" xfId="0" applyAlignment="1" applyBorder="1" applyFill="1" applyFont="1">
      <alignment shrinkToFit="0" vertical="center" wrapText="1"/>
    </xf>
    <xf borderId="0" fillId="2" fontId="21" numFmtId="2" xfId="0" applyAlignment="1" applyFill="1" applyFont="1" applyNumberFormat="1">
      <alignment horizontal="center" vertical="center"/>
    </xf>
    <xf borderId="0" fillId="2" fontId="21" numFmtId="0" xfId="0" applyAlignment="1" applyFill="1" applyFont="1">
      <alignment horizontal="center" vertical="center"/>
    </xf>
    <xf borderId="16" fillId="0" fontId="15" numFmtId="166" xfId="0" applyAlignment="1" applyBorder="1" applyFont="1" applyNumberFormat="1">
      <alignment horizontal="center" shrinkToFit="0" vertical="center" wrapText="1"/>
    </xf>
    <xf borderId="16" fillId="0" fontId="2" numFmtId="0" xfId="0" applyAlignment="1" applyBorder="1" applyFont="1">
      <alignment horizontal="left" vertical="center"/>
    </xf>
    <xf borderId="0" fillId="0" fontId="2" numFmtId="0" xfId="0" applyAlignment="1" applyFont="1">
      <alignment horizontal="center" vertical="center"/>
    </xf>
    <xf borderId="16" fillId="0" fontId="2" numFmtId="0" xfId="0" applyAlignment="1" applyBorder="1" applyFont="1">
      <alignment horizontal="center" vertical="center"/>
    </xf>
    <xf borderId="16" fillId="0" fontId="2" numFmtId="0" xfId="0" applyAlignment="1" applyBorder="1" applyFont="1">
      <alignment horizontal="left" shrinkToFit="0" vertical="center" wrapText="1"/>
    </xf>
    <xf borderId="0" fillId="0" fontId="19" numFmtId="0" xfId="0" applyAlignment="1" applyFont="1">
      <alignment horizontal="center" vertical="center"/>
    </xf>
    <xf borderId="23" fillId="0" fontId="2" numFmtId="4" xfId="0" applyAlignment="1" applyBorder="1" applyFont="1" applyNumberFormat="1">
      <alignment horizontal="center" shrinkToFit="0" vertical="center" wrapText="1"/>
    </xf>
    <xf borderId="23" fillId="0" fontId="2" numFmtId="2" xfId="0" applyAlignment="1" applyBorder="1" applyFont="1" applyNumberFormat="1">
      <alignment horizontal="center" vertical="center"/>
    </xf>
    <xf borderId="23" fillId="0" fontId="2" numFmtId="167" xfId="0" applyAlignment="1" applyBorder="1" applyFont="1" applyNumberFormat="1">
      <alignment horizontal="center" vertical="center"/>
    </xf>
    <xf borderId="23" fillId="0" fontId="2" numFmtId="166" xfId="0" applyAlignment="1" applyBorder="1" applyFont="1" applyNumberFormat="1">
      <alignment horizontal="center" shrinkToFit="0" vertical="center" wrapText="1"/>
    </xf>
    <xf borderId="25" fillId="0" fontId="2" numFmtId="49" xfId="0" applyAlignment="1" applyBorder="1" applyFont="1" applyNumberFormat="1">
      <alignment horizontal="center" vertical="center"/>
    </xf>
    <xf borderId="16" fillId="4" fontId="2" numFmtId="0" xfId="0" applyAlignment="1" applyBorder="1" applyFill="1" applyFont="1">
      <alignment horizontal="left" vertical="center"/>
    </xf>
    <xf borderId="16" fillId="4" fontId="2" numFmtId="0" xfId="0" applyAlignment="1" applyBorder="1" applyFill="1" applyFont="1">
      <alignment horizontal="center" vertical="center"/>
    </xf>
    <xf borderId="0" fillId="0" fontId="19" numFmtId="164" xfId="0" applyAlignment="1" applyFont="1" applyNumberFormat="1">
      <alignment horizontal="center" vertical="center"/>
    </xf>
    <xf borderId="16" fillId="4" fontId="2" numFmtId="0" xfId="0" applyAlignment="1" applyBorder="1" applyFill="1" applyFont="1">
      <alignment horizontal="left" shrinkToFit="0" vertical="center" wrapText="1"/>
    </xf>
    <xf borderId="23" fillId="4" fontId="2" numFmtId="4" xfId="0" applyAlignment="1" applyBorder="1" applyFill="1" applyFont="1" applyNumberFormat="1">
      <alignment horizontal="center" shrinkToFit="0" vertical="center" wrapText="1"/>
    </xf>
    <xf borderId="23" fillId="4" fontId="2" numFmtId="166" xfId="0" applyAlignment="1" applyBorder="1" applyFill="1" applyFont="1" applyNumberFormat="1">
      <alignment horizontal="center" vertical="center"/>
    </xf>
    <xf borderId="23" fillId="4" fontId="2" numFmtId="167" xfId="0" applyAlignment="1" applyBorder="1" applyFill="1" applyFont="1" applyNumberFormat="1">
      <alignment horizontal="center" vertical="center"/>
    </xf>
    <xf borderId="16" fillId="6" fontId="19" numFmtId="49" xfId="0" applyAlignment="1" applyBorder="1" applyFill="1" applyFont="1" applyNumberFormat="1">
      <alignment horizontal="center" shrinkToFit="0" vertical="center" wrapText="1"/>
    </xf>
    <xf borderId="26" fillId="0" fontId="15" numFmtId="166" xfId="0" applyAlignment="1" applyBorder="1" applyFont="1" applyNumberFormat="1">
      <alignment horizontal="center" shrinkToFit="0" vertical="center" wrapText="1"/>
    </xf>
    <xf borderId="20" fillId="6" fontId="19" numFmtId="164" xfId="0" applyAlignment="1" applyBorder="1" applyFill="1" applyFont="1" applyNumberFormat="1">
      <alignment shrinkToFit="0" vertical="center" wrapText="1"/>
    </xf>
    <xf borderId="20" fillId="6" fontId="19" numFmtId="164" xfId="0" applyAlignment="1" applyBorder="1" applyFill="1" applyFont="1" applyNumberFormat="1">
      <alignment horizontal="center" shrinkToFit="0" vertical="center" wrapText="1"/>
    </xf>
    <xf borderId="21" fillId="6" fontId="19" numFmtId="164" xfId="0" applyAlignment="1" applyBorder="1" applyFill="1" applyFont="1" applyNumberFormat="1">
      <alignment horizontal="center" shrinkToFit="0" vertical="center" wrapText="1"/>
    </xf>
    <xf borderId="16" fillId="0" fontId="15" numFmtId="4" xfId="0" applyAlignment="1" applyBorder="1" applyFont="1" applyNumberFormat="1">
      <alignment horizontal="center" shrinkToFit="0" vertical="center" wrapText="1"/>
    </xf>
    <xf borderId="23" fillId="4" fontId="2" numFmtId="166" xfId="0" applyAlignment="1" applyBorder="1" applyFill="1" applyFont="1" applyNumberFormat="1">
      <alignment horizontal="center" shrinkToFit="0" vertical="center" wrapText="1"/>
    </xf>
    <xf borderId="27" fillId="0" fontId="5" numFmtId="0" xfId="0" applyBorder="1" applyFont="1"/>
    <xf borderId="0" fillId="0" fontId="2" numFmtId="0" xfId="0" applyFont="1"/>
    <xf borderId="0" fillId="4" fontId="4" numFmtId="10" xfId="0" applyAlignment="1" applyFill="1" applyFont="1" applyNumberFormat="1">
      <alignment vertical="center"/>
    </xf>
    <xf borderId="16" fillId="4" fontId="15" numFmtId="0" xfId="0" applyAlignment="1" applyBorder="1" applyFill="1" applyFont="1">
      <alignment horizontal="left" shrinkToFit="0" vertical="center" wrapText="1"/>
    </xf>
    <xf borderId="0" fillId="0" fontId="7" numFmtId="166" xfId="0" applyAlignment="1" applyFont="1" applyNumberFormat="1">
      <alignment vertical="center"/>
    </xf>
    <xf borderId="23" fillId="4" fontId="2" numFmtId="167" xfId="0" applyAlignment="1" applyBorder="1" applyFill="1" applyFont="1" applyNumberFormat="1">
      <alignment horizontal="center" shrinkToFit="0" vertical="center" wrapText="1"/>
    </xf>
    <xf borderId="0" fillId="0" fontId="4" numFmtId="164" xfId="0" applyAlignment="1" applyFont="1" applyNumberFormat="1">
      <alignment vertical="center"/>
    </xf>
    <xf borderId="16" fillId="4" fontId="22" numFmtId="0" xfId="0" applyAlignment="1" applyBorder="1" applyFill="1" applyFont="1">
      <alignment horizontal="center" shrinkToFit="0" vertical="center" wrapText="1"/>
    </xf>
    <xf borderId="0" fillId="4" fontId="19" numFmtId="166" xfId="0" applyAlignment="1" applyFill="1" applyFont="1" applyNumberFormat="1">
      <alignment horizontal="center" vertical="center"/>
    </xf>
    <xf borderId="22" fillId="0" fontId="4" numFmtId="49" xfId="0" applyAlignment="1" applyBorder="1" applyFont="1" applyNumberFormat="1">
      <alignment horizontal="center" shrinkToFit="0" vertical="center" wrapText="1"/>
    </xf>
    <xf borderId="23" fillId="0" fontId="4" numFmtId="49" xfId="0" applyAlignment="1" applyBorder="1" applyFont="1" applyNumberFormat="1">
      <alignment horizontal="left" shrinkToFit="0" vertical="center" wrapText="1"/>
    </xf>
    <xf borderId="23" fillId="0" fontId="23" numFmtId="49" xfId="0" applyAlignment="1" applyBorder="1" applyFont="1" applyNumberFormat="1">
      <alignment horizontal="center" shrinkToFit="0" vertical="center" wrapText="1"/>
    </xf>
    <xf borderId="23" fillId="0" fontId="4" numFmtId="49" xfId="0" applyAlignment="1" applyBorder="1" applyFont="1" applyNumberFormat="1">
      <alignment horizontal="center" shrinkToFit="0" vertical="center" wrapText="1"/>
    </xf>
    <xf borderId="23" fillId="4" fontId="4" numFmtId="2" xfId="0" applyAlignment="1" applyBorder="1" applyFill="1" applyFont="1" applyNumberFormat="1">
      <alignment horizontal="center" vertical="center"/>
    </xf>
    <xf borderId="23" fillId="4" fontId="4" numFmtId="164" xfId="0" applyAlignment="1" applyBorder="1" applyFill="1" applyFont="1" applyNumberFormat="1">
      <alignment horizontal="center" vertical="center"/>
    </xf>
    <xf borderId="16" fillId="0" fontId="24" numFmtId="166" xfId="0" applyAlignment="1" applyBorder="1" applyFont="1" applyNumberFormat="1">
      <alignment horizontal="center" shrinkToFit="0" vertical="center" wrapText="1"/>
    </xf>
    <xf borderId="23" fillId="0" fontId="4" numFmtId="164" xfId="0" applyAlignment="1" applyBorder="1" applyFont="1" applyNumberFormat="1">
      <alignment horizontal="center" shrinkToFit="0" vertical="center" wrapText="1"/>
    </xf>
    <xf borderId="16" fillId="0" fontId="2" numFmtId="164" xfId="0" applyAlignment="1" applyBorder="1" applyFont="1" applyNumberFormat="1">
      <alignment horizontal="center" shrinkToFit="0" vertical="center" wrapText="1"/>
    </xf>
    <xf borderId="16" fillId="0" fontId="25" numFmtId="4" xfId="0" applyAlignment="1" applyBorder="1" applyFont="1" applyNumberFormat="1">
      <alignment shrinkToFit="0" vertical="center" wrapText="1"/>
    </xf>
    <xf borderId="16" fillId="4" fontId="15" numFmtId="168" xfId="0" applyAlignment="1" applyBorder="1" applyFill="1" applyFont="1" applyNumberFormat="1">
      <alignment horizontal="center" shrinkToFit="0" vertical="center" wrapText="1"/>
    </xf>
    <xf borderId="0" fillId="4" fontId="7" numFmtId="0" xfId="0" applyFill="1" applyFont="1"/>
    <xf borderId="16" fillId="0" fontId="6" numFmtId="164" xfId="0" applyAlignment="1" applyBorder="1" applyFont="1" applyNumberFormat="1">
      <alignment horizontal="center" shrinkToFit="0" vertical="center" wrapText="1"/>
    </xf>
    <xf borderId="16" fillId="4" fontId="15" numFmtId="166" xfId="0" applyAlignment="1" applyBorder="1" applyFill="1" applyFont="1" applyNumberFormat="1">
      <alignment horizontal="center" shrinkToFit="0" vertical="center" wrapText="1"/>
    </xf>
    <xf borderId="22" fillId="0" fontId="5" numFmtId="0" xfId="0" applyBorder="1" applyFont="1"/>
    <xf borderId="0" fillId="4" fontId="18" numFmtId="0" xfId="0" applyAlignment="1" applyFill="1" applyFont="1">
      <alignment horizontal="center" shrinkToFit="0" vertical="top" wrapText="1"/>
    </xf>
    <xf borderId="16" fillId="0" fontId="6" numFmtId="166" xfId="0" applyAlignment="1" applyBorder="1" applyFont="1" applyNumberFormat="1">
      <alignment horizontal="center" shrinkToFit="0" vertical="center" wrapText="1"/>
    </xf>
    <xf borderId="0" fillId="0" fontId="3" numFmtId="166" xfId="0" applyAlignment="1" applyFont="1" applyNumberFormat="1">
      <alignment vertical="center"/>
    </xf>
    <xf borderId="23" fillId="4" fontId="23" numFmtId="49" xfId="0" applyAlignment="1" applyBorder="1" applyFill="1" applyFont="1" applyNumberFormat="1">
      <alignment horizontal="center" shrinkToFit="0" vertical="center" wrapText="1"/>
    </xf>
    <xf borderId="23" fillId="4" fontId="4" numFmtId="49" xfId="0" applyAlignment="1" applyBorder="1" applyFill="1" applyFont="1" applyNumberFormat="1">
      <alignment shrinkToFit="0" vertical="center" wrapText="1"/>
    </xf>
    <xf borderId="23" fillId="4" fontId="4" numFmtId="49" xfId="0" applyAlignment="1" applyBorder="1" applyFill="1" applyFont="1" applyNumberFormat="1">
      <alignment horizontal="center" shrinkToFit="0" vertical="center" wrapText="1"/>
    </xf>
    <xf borderId="23" fillId="4" fontId="4" numFmtId="164" xfId="0" applyAlignment="1" applyBorder="1" applyFill="1" applyFont="1" applyNumberFormat="1">
      <alignment horizontal="center" readingOrder="0" vertical="center"/>
    </xf>
    <xf borderId="18" fillId="2" fontId="18" numFmtId="0" xfId="0" applyAlignment="1" applyBorder="1" applyFill="1" applyFont="1">
      <alignment horizontal="center" shrinkToFit="0" vertical="top" wrapText="1"/>
    </xf>
    <xf borderId="16" fillId="0" fontId="7" numFmtId="0" xfId="0" applyBorder="1" applyFont="1"/>
    <xf borderId="18" fillId="0" fontId="15" numFmtId="166" xfId="0" applyAlignment="1" applyBorder="1" applyFont="1" applyNumberFormat="1">
      <alignment shrinkToFit="0" vertical="center" wrapText="1"/>
    </xf>
    <xf borderId="0" fillId="0" fontId="26" numFmtId="0" xfId="0" applyAlignment="1" applyFont="1">
      <alignment vertical="center"/>
    </xf>
    <xf borderId="23" fillId="0" fontId="4" numFmtId="49" xfId="0" applyAlignment="1" applyBorder="1" applyFont="1" applyNumberFormat="1">
      <alignment shrinkToFit="0" vertical="center" wrapText="1"/>
    </xf>
    <xf borderId="0" fillId="2" fontId="18" numFmtId="0" xfId="0" applyAlignment="1" applyFill="1" applyFont="1">
      <alignment horizontal="center" shrinkToFit="0" vertical="top" wrapText="1"/>
    </xf>
    <xf borderId="23" fillId="0" fontId="4" numFmtId="2" xfId="0" applyAlignment="1" applyBorder="1" applyFont="1" applyNumberFormat="1">
      <alignment horizontal="center" vertical="center"/>
    </xf>
    <xf borderId="26" fillId="0" fontId="4" numFmtId="49" xfId="0" applyAlignment="1" applyBorder="1" applyFont="1" applyNumberFormat="1">
      <alignment vertical="center"/>
    </xf>
    <xf borderId="26" fillId="0" fontId="4" numFmtId="0" xfId="0" applyAlignment="1" applyBorder="1" applyFont="1">
      <alignment vertical="center"/>
    </xf>
    <xf borderId="28" fillId="4" fontId="19" numFmtId="49" xfId="0" applyAlignment="1" applyBorder="1" applyFill="1" applyFont="1" applyNumberFormat="1">
      <alignment horizontal="center" shrinkToFit="0" vertical="center" wrapText="1"/>
    </xf>
    <xf borderId="26" fillId="0" fontId="4" numFmtId="0" xfId="0" applyAlignment="1" applyBorder="1" applyFont="1">
      <alignment shrinkToFit="0" vertical="center" wrapText="1"/>
    </xf>
    <xf borderId="17" fillId="4" fontId="19" numFmtId="49" xfId="0" applyAlignment="1" applyBorder="1" applyFill="1" applyFont="1" applyNumberFormat="1">
      <alignment horizontal="center" shrinkToFit="0" vertical="center" wrapText="1"/>
    </xf>
    <xf borderId="26" fillId="0" fontId="4" numFmtId="0" xfId="0" applyAlignment="1" applyBorder="1" applyFont="1">
      <alignment horizontal="center" shrinkToFit="0" vertical="center" wrapText="1"/>
    </xf>
    <xf borderId="0" fillId="4" fontId="4" numFmtId="164" xfId="0" applyAlignment="1" applyFill="1" applyFont="1" applyNumberFormat="1">
      <alignment vertical="center"/>
    </xf>
    <xf borderId="18" fillId="0" fontId="19" numFmtId="0" xfId="0" applyAlignment="1" applyBorder="1" applyFont="1">
      <alignment horizontal="center" shrinkToFit="0" vertical="center" wrapText="1"/>
    </xf>
    <xf borderId="0" fillId="4" fontId="4" numFmtId="0" xfId="0" applyAlignment="1" applyFill="1" applyFont="1">
      <alignment vertical="center"/>
    </xf>
    <xf borderId="22" fillId="6" fontId="19" numFmtId="49" xfId="0" applyAlignment="1" applyBorder="1" applyFill="1" applyFont="1" applyNumberFormat="1">
      <alignment horizontal="center" shrinkToFit="0" vertical="center" wrapText="1"/>
    </xf>
    <xf borderId="17" fillId="6" fontId="19" numFmtId="49" xfId="0" applyAlignment="1" applyBorder="1" applyFill="1" applyFont="1" applyNumberFormat="1">
      <alignment shrinkToFit="0" vertical="center" wrapText="1"/>
    </xf>
    <xf borderId="17" fillId="6" fontId="19" numFmtId="49" xfId="0" applyAlignment="1" applyBorder="1" applyFill="1" applyFont="1" applyNumberFormat="1">
      <alignment horizontal="center" shrinkToFit="0" vertical="center" wrapText="1"/>
    </xf>
    <xf borderId="23" fillId="6" fontId="19" numFmtId="49" xfId="0" applyAlignment="1" applyBorder="1" applyFill="1" applyFont="1" applyNumberFormat="1">
      <alignment horizontal="center" shrinkToFit="0" vertical="center" wrapText="1"/>
    </xf>
    <xf borderId="23" fillId="6" fontId="19" numFmtId="166" xfId="0" applyAlignment="1" applyBorder="1" applyFill="1" applyFont="1" applyNumberFormat="1">
      <alignment horizontal="center" shrinkToFit="0" vertical="center" wrapText="1"/>
    </xf>
    <xf borderId="0" fillId="0" fontId="4" numFmtId="166" xfId="0" applyAlignment="1" applyFont="1" applyNumberFormat="1">
      <alignment vertical="center"/>
    </xf>
    <xf borderId="0" fillId="0" fontId="19" numFmtId="0" xfId="0" applyAlignment="1" applyFont="1">
      <alignment horizontal="center" shrinkToFit="0" vertical="center" wrapText="1"/>
    </xf>
    <xf borderId="16" fillId="0" fontId="4" numFmtId="0" xfId="0" applyAlignment="1" applyBorder="1" applyFont="1">
      <alignment horizontal="center" shrinkToFit="0" vertical="top" wrapText="1"/>
    </xf>
    <xf borderId="0" fillId="0" fontId="4" numFmtId="0" xfId="0" applyAlignment="1" applyFont="1">
      <alignment horizontal="center" shrinkToFit="0" vertical="top" wrapText="1"/>
    </xf>
    <xf borderId="23" fillId="0" fontId="4" numFmtId="164" xfId="0" applyAlignment="1" applyBorder="1" applyFont="1" applyNumberFormat="1">
      <alignment horizontal="center" vertical="center"/>
    </xf>
    <xf borderId="16" fillId="0" fontId="2" numFmtId="49" xfId="0" applyAlignment="1" applyBorder="1" applyFont="1" applyNumberFormat="1">
      <alignment horizontal="center"/>
    </xf>
    <xf borderId="0" fillId="4" fontId="15" numFmtId="0" xfId="0" applyAlignment="1" applyFill="1" applyFont="1">
      <alignment shrinkToFit="0" vertical="center" wrapText="1"/>
    </xf>
    <xf borderId="0" fillId="4" fontId="15" numFmtId="166" xfId="0" applyAlignment="1" applyFill="1" applyFont="1" applyNumberFormat="1">
      <alignment horizontal="right" shrinkToFit="0" vertical="center" wrapText="1"/>
    </xf>
    <xf borderId="0" fillId="0" fontId="15" numFmtId="166" xfId="0" applyAlignment="1" applyFont="1" applyNumberFormat="1">
      <alignment horizontal="right" shrinkToFit="0" vertical="center" wrapText="1"/>
    </xf>
    <xf borderId="0" fillId="0" fontId="15" numFmtId="166" xfId="0" applyAlignment="1" applyFont="1" applyNumberFormat="1">
      <alignment horizontal="center" shrinkToFit="0" vertical="center" wrapText="1"/>
    </xf>
    <xf borderId="16" fillId="0" fontId="4" numFmtId="164" xfId="0" applyBorder="1" applyFont="1" applyNumberFormat="1"/>
    <xf borderId="16" fillId="0" fontId="4" numFmtId="164" xfId="0" applyAlignment="1" applyBorder="1" applyFont="1" applyNumberFormat="1">
      <alignment horizontal="left" vertical="center"/>
    </xf>
    <xf borderId="23" fillId="4" fontId="4" numFmtId="166" xfId="0" applyAlignment="1" applyBorder="1" applyFill="1" applyFont="1" applyNumberFormat="1">
      <alignment horizontal="center" vertical="center"/>
    </xf>
    <xf borderId="16" fillId="0" fontId="2" numFmtId="10" xfId="0" applyAlignment="1" applyBorder="1" applyFont="1" applyNumberFormat="1">
      <alignment horizontal="center" vertical="top"/>
    </xf>
    <xf borderId="16" fillId="7" fontId="2" numFmtId="10" xfId="0" applyAlignment="1" applyBorder="1" applyFill="1" applyFont="1" applyNumberFormat="1">
      <alignment horizontal="right"/>
    </xf>
    <xf borderId="17" fillId="4" fontId="19" numFmtId="0" xfId="0" applyAlignment="1" applyBorder="1" applyFill="1" applyFont="1">
      <alignment shrinkToFit="0" vertical="center" wrapText="1"/>
    </xf>
    <xf borderId="17" fillId="4" fontId="19" numFmtId="0" xfId="0" applyAlignment="1" applyBorder="1" applyFill="1" applyFont="1">
      <alignment horizontal="center" shrinkToFit="0" vertical="center" wrapText="1"/>
    </xf>
    <xf borderId="16" fillId="0" fontId="2" numFmtId="169" xfId="0" applyAlignment="1" applyBorder="1" applyFont="1" applyNumberFormat="1">
      <alignment horizontal="right"/>
    </xf>
    <xf borderId="23" fillId="8" fontId="4" numFmtId="49" xfId="0" applyAlignment="1" applyBorder="1" applyFill="1" applyFont="1" applyNumberFormat="1">
      <alignment shrinkToFit="0" vertical="center" wrapText="1"/>
    </xf>
    <xf borderId="23" fillId="8" fontId="4" numFmtId="49" xfId="0" applyAlignment="1" applyBorder="1" applyFill="1" applyFont="1" applyNumberFormat="1">
      <alignment horizontal="center" shrinkToFit="0" vertical="center" wrapText="1"/>
    </xf>
    <xf borderId="16" fillId="4" fontId="15" numFmtId="4" xfId="0" applyAlignment="1" applyBorder="1" applyFill="1" applyFont="1" applyNumberFormat="1">
      <alignment horizontal="center" shrinkToFit="0" vertical="center" wrapText="1"/>
    </xf>
    <xf borderId="23" fillId="4" fontId="4" numFmtId="49" xfId="0" applyAlignment="1" applyBorder="1" applyFill="1" applyFont="1" applyNumberFormat="1">
      <alignment horizontal="left" shrinkToFit="0" vertical="center" wrapText="1"/>
    </xf>
    <xf borderId="23" fillId="4" fontId="23" numFmtId="0" xfId="0" applyAlignment="1" applyBorder="1" applyFill="1" applyFont="1">
      <alignment horizontal="center" shrinkToFit="0" vertical="center" wrapText="1"/>
    </xf>
    <xf borderId="23" fillId="4" fontId="4" numFmtId="0" xfId="0" applyAlignment="1" applyBorder="1" applyFill="1" applyFont="1">
      <alignment shrinkToFit="0" vertical="center" wrapText="1"/>
    </xf>
    <xf borderId="23" fillId="4" fontId="4" numFmtId="0" xfId="0" applyAlignment="1" applyBorder="1" applyFill="1" applyFont="1">
      <alignment horizontal="center" shrinkToFit="0" vertical="center" wrapText="1"/>
    </xf>
    <xf borderId="17" fillId="0" fontId="4" numFmtId="49" xfId="0" applyAlignment="1" applyBorder="1" applyFont="1" applyNumberFormat="1">
      <alignment vertical="center"/>
    </xf>
    <xf borderId="17" fillId="0" fontId="4" numFmtId="49" xfId="0" applyAlignment="1" applyBorder="1" applyFont="1" applyNumberFormat="1">
      <alignment horizontal="center" vertical="center"/>
    </xf>
    <xf borderId="23" fillId="4" fontId="4" numFmtId="164" xfId="0" applyAlignment="1" applyBorder="1" applyFill="1" applyFont="1" applyNumberFormat="1">
      <alignment horizontal="center" shrinkToFit="0" vertical="center" wrapText="1"/>
    </xf>
    <xf borderId="0" fillId="0" fontId="2" numFmtId="10" xfId="0" applyAlignment="1" applyFont="1" applyNumberFormat="1">
      <alignment horizontal="right"/>
    </xf>
    <xf borderId="16" fillId="0" fontId="4" numFmtId="49" xfId="0" applyBorder="1" applyFont="1" applyNumberFormat="1"/>
    <xf borderId="16" fillId="7" fontId="2" numFmtId="170" xfId="0" applyAlignment="1" applyBorder="1" applyFill="1" applyFont="1" applyNumberFormat="1">
      <alignment horizontal="right"/>
    </xf>
    <xf borderId="22" fillId="3" fontId="19" numFmtId="49" xfId="0" applyAlignment="1" applyBorder="1" applyFill="1" applyFont="1" applyNumberFormat="1">
      <alignment horizontal="center" shrinkToFit="0" vertical="center" wrapText="1"/>
    </xf>
    <xf borderId="17" fillId="3" fontId="19" numFmtId="49" xfId="0" applyAlignment="1" applyBorder="1" applyFill="1" applyFont="1" applyNumberFormat="1">
      <alignment horizontal="left" shrinkToFit="0" vertical="center" wrapText="0"/>
    </xf>
    <xf borderId="17" fillId="3" fontId="23" numFmtId="49" xfId="0" applyAlignment="1" applyBorder="1" applyFill="1" applyFont="1" applyNumberFormat="1">
      <alignment horizontal="center" shrinkToFit="0" vertical="center" wrapText="1"/>
    </xf>
    <xf borderId="16" fillId="0" fontId="7" numFmtId="0" xfId="0" applyAlignment="1" applyBorder="1" applyFont="1">
      <alignment vertical="center"/>
    </xf>
    <xf borderId="17" fillId="3" fontId="4" numFmtId="49" xfId="0" applyAlignment="1" applyBorder="1" applyFill="1" applyFont="1" applyNumberFormat="1">
      <alignment shrinkToFit="0" vertical="center" wrapText="1"/>
    </xf>
    <xf borderId="17" fillId="3" fontId="4" numFmtId="49" xfId="0" applyAlignment="1" applyBorder="1" applyFill="1" applyFont="1" applyNumberFormat="1">
      <alignment horizontal="center" shrinkToFit="0" vertical="center" wrapText="1"/>
    </xf>
    <xf borderId="17" fillId="3" fontId="4" numFmtId="2" xfId="0" applyAlignment="1" applyBorder="1" applyFill="1" applyFont="1" applyNumberFormat="1">
      <alignment horizontal="center" vertical="center"/>
    </xf>
    <xf borderId="17" fillId="3" fontId="4" numFmtId="164" xfId="0" applyAlignment="1" applyBorder="1" applyFill="1" applyFont="1" applyNumberFormat="1">
      <alignment horizontal="center" vertical="center"/>
    </xf>
    <xf borderId="21" fillId="3" fontId="6" numFmtId="164" xfId="0" applyAlignment="1" applyBorder="1" applyFill="1" applyFont="1" applyNumberFormat="1">
      <alignment horizontal="center" shrinkToFit="0" vertical="center" wrapText="1"/>
    </xf>
    <xf borderId="0" fillId="4" fontId="7" numFmtId="164" xfId="0" applyAlignment="1" applyFill="1" applyFont="1" applyNumberFormat="1">
      <alignment vertical="center"/>
    </xf>
    <xf borderId="0" fillId="4" fontId="7" numFmtId="0" xfId="0" applyAlignment="1" applyFill="1" applyFont="1">
      <alignment vertical="center"/>
    </xf>
    <xf borderId="17" fillId="4" fontId="2" numFmtId="0" xfId="0" applyAlignment="1" applyBorder="1" applyFill="1" applyFont="1">
      <alignment shrinkToFit="0" vertical="center" wrapText="1"/>
    </xf>
    <xf borderId="23" fillId="0" fontId="5" numFmtId="0" xfId="0" applyBorder="1" applyFont="1"/>
    <xf borderId="16" fillId="0" fontId="7" numFmtId="0" xfId="0" applyAlignment="1" applyBorder="1" applyFont="1">
      <alignment horizontal="center"/>
    </xf>
    <xf borderId="23" fillId="0" fontId="7" numFmtId="4" xfId="0" applyAlignment="1" applyBorder="1" applyFont="1" applyNumberFormat="1">
      <alignment horizontal="center" shrinkToFit="0" wrapText="1"/>
    </xf>
    <xf borderId="23" fillId="0" fontId="7" numFmtId="2" xfId="0" applyAlignment="1" applyBorder="1" applyFont="1" applyNumberFormat="1">
      <alignment horizontal="center"/>
    </xf>
    <xf borderId="23" fillId="0" fontId="7" numFmtId="167" xfId="0" applyAlignment="1" applyBorder="1" applyFont="1" applyNumberFormat="1">
      <alignment horizontal="center"/>
    </xf>
    <xf borderId="23" fillId="0" fontId="7" numFmtId="166" xfId="0" applyAlignment="1" applyBorder="1" applyFont="1" applyNumberFormat="1">
      <alignment horizontal="center" shrinkToFit="0" wrapText="1"/>
    </xf>
    <xf borderId="23" fillId="4" fontId="2" numFmtId="171" xfId="0" applyAlignment="1" applyBorder="1" applyFill="1" applyFont="1" applyNumberFormat="1">
      <alignment horizontal="center" shrinkToFit="0" vertical="center" wrapText="1"/>
    </xf>
    <xf borderId="23" fillId="4" fontId="2" numFmtId="2" xfId="0" applyAlignment="1" applyBorder="1" applyFill="1" applyFont="1" applyNumberFormat="1">
      <alignment horizontal="center" vertical="center"/>
    </xf>
    <xf borderId="16" fillId="0" fontId="2" numFmtId="49" xfId="0" applyAlignment="1" applyBorder="1" applyFont="1" applyNumberFormat="1">
      <alignment horizontal="center"/>
    </xf>
    <xf borderId="17" fillId="4" fontId="20" numFmtId="0" xfId="0" applyAlignment="1" applyBorder="1" applyFill="1" applyFont="1">
      <alignment horizontal="left" shrinkToFit="0" vertical="center" wrapText="1"/>
    </xf>
    <xf borderId="16" fillId="0" fontId="4" numFmtId="49" xfId="0" applyBorder="1" applyFont="1" applyNumberFormat="1"/>
    <xf borderId="22" fillId="0" fontId="4" numFmtId="0" xfId="0" applyAlignment="1" applyBorder="1" applyFont="1">
      <alignment vertical="center"/>
    </xf>
    <xf borderId="0" fillId="0" fontId="27" numFmtId="164" xfId="0" applyAlignment="1" applyFont="1" applyNumberFormat="1">
      <alignment horizontal="center" vertical="center"/>
    </xf>
    <xf borderId="16" fillId="4" fontId="7" numFmtId="4" xfId="0" applyAlignment="1" applyBorder="1" applyFill="1" applyFont="1" applyNumberFormat="1">
      <alignment horizontal="center" shrinkToFit="0" vertical="center" wrapText="1"/>
    </xf>
    <xf borderId="0" fillId="0" fontId="27" numFmtId="0" xfId="0" applyAlignment="1" applyFont="1">
      <alignment horizontal="center" vertical="center"/>
    </xf>
    <xf borderId="16" fillId="0" fontId="4" numFmtId="164" xfId="0" applyAlignment="1" applyBorder="1" applyFont="1" applyNumberFormat="1">
      <alignment horizontal="left" vertical="center"/>
    </xf>
    <xf borderId="16" fillId="4" fontId="7" numFmtId="2" xfId="0" applyAlignment="1" applyBorder="1" applyFill="1" applyFont="1" applyNumberFormat="1">
      <alignment horizontal="center" shrinkToFit="0" vertical="center" wrapText="1"/>
    </xf>
    <xf borderId="16" fillId="0" fontId="2" numFmtId="10" xfId="0" applyAlignment="1" applyBorder="1" applyFont="1" applyNumberFormat="1">
      <alignment horizontal="center" vertical="top"/>
    </xf>
    <xf borderId="16" fillId="0" fontId="4" numFmtId="9" xfId="0" applyBorder="1" applyFont="1" applyNumberFormat="1"/>
    <xf borderId="16" fillId="4" fontId="28" numFmtId="49" xfId="0" applyAlignment="1" applyBorder="1" applyFill="1" applyFont="1" applyNumberFormat="1">
      <alignment horizontal="center" shrinkToFit="0" vertical="center" wrapText="1"/>
    </xf>
    <xf borderId="0" fillId="0" fontId="27" numFmtId="164" xfId="0" applyAlignment="1" applyFont="1" applyNumberFormat="1">
      <alignment horizontal="left" vertical="center"/>
    </xf>
    <xf borderId="22" fillId="4" fontId="7" numFmtId="49" xfId="0" applyAlignment="1" applyBorder="1" applyFill="1" applyFont="1" applyNumberFormat="1">
      <alignment shrinkToFit="0" wrapText="1"/>
    </xf>
    <xf borderId="16" fillId="4" fontId="7" numFmtId="0" xfId="0" applyAlignment="1" applyBorder="1" applyFill="1" applyFont="1">
      <alignment horizontal="center" shrinkToFit="0" vertical="center" wrapText="1"/>
    </xf>
    <xf borderId="16" fillId="0" fontId="2" numFmtId="169" xfId="0" applyAlignment="1" applyBorder="1" applyFont="1" applyNumberFormat="1">
      <alignment horizontal="right"/>
    </xf>
    <xf borderId="16" fillId="0" fontId="7" numFmtId="4" xfId="0" applyAlignment="1" applyBorder="1" applyFont="1" applyNumberFormat="1">
      <alignment horizontal="center" shrinkToFit="0" vertical="center" wrapText="1"/>
    </xf>
    <xf borderId="16" fillId="4" fontId="7" numFmtId="166" xfId="0" applyAlignment="1" applyBorder="1" applyFill="1" applyFont="1" applyNumberFormat="1">
      <alignment horizontal="center" shrinkToFit="0" vertical="center" wrapText="1"/>
    </xf>
    <xf borderId="0" fillId="0" fontId="2" numFmtId="10" xfId="0" applyAlignment="1" applyFont="1" applyNumberFormat="1">
      <alignment horizontal="right"/>
    </xf>
    <xf borderId="22" fillId="0" fontId="7" numFmtId="0" xfId="0" applyAlignment="1" applyBorder="1" applyFont="1">
      <alignment shrinkToFit="0" wrapText="1"/>
    </xf>
    <xf borderId="16" fillId="4" fontId="2" numFmtId="49" xfId="0" applyAlignment="1" applyBorder="1" applyFill="1" applyFont="1" applyNumberFormat="1">
      <alignment horizontal="center" vertical="center"/>
    </xf>
    <xf borderId="16" fillId="0" fontId="29" numFmtId="166" xfId="0" applyAlignment="1" applyBorder="1" applyFont="1" applyNumberFormat="1">
      <alignment horizontal="center" shrinkToFit="0" vertical="center" wrapText="1"/>
    </xf>
    <xf borderId="0" fillId="0" fontId="6" numFmtId="166" xfId="0" applyAlignment="1" applyFont="1" applyNumberFormat="1">
      <alignment horizontal="center" shrinkToFit="0" vertical="center" wrapText="1"/>
    </xf>
    <xf borderId="18" fillId="3" fontId="29" numFmtId="0" xfId="0" applyAlignment="1" applyBorder="1" applyFill="1" applyFont="1">
      <alignment shrinkToFit="0" wrapText="1"/>
    </xf>
    <xf borderId="16" fillId="4" fontId="7" numFmtId="0" xfId="0" applyAlignment="1" applyBorder="1" applyFill="1" applyFont="1">
      <alignment shrinkToFit="0" wrapText="1"/>
    </xf>
    <xf borderId="16" fillId="4" fontId="7" numFmtId="0" xfId="0" applyBorder="1" applyFill="1" applyFont="1"/>
    <xf borderId="16" fillId="4" fontId="7" numFmtId="0" xfId="0" applyAlignment="1" applyBorder="1" applyFill="1" applyFont="1">
      <alignment horizontal="center" shrinkToFit="0" wrapText="1"/>
    </xf>
    <xf borderId="16" fillId="4" fontId="7" numFmtId="0" xfId="0" applyAlignment="1" applyBorder="1" applyFill="1" applyFont="1">
      <alignment horizontal="center"/>
    </xf>
    <xf borderId="16" fillId="4" fontId="7" numFmtId="0" xfId="0" applyAlignment="1" applyBorder="1" applyFill="1" applyFont="1">
      <alignment shrinkToFit="0" vertical="center" wrapText="1"/>
    </xf>
    <xf borderId="16" fillId="4" fontId="7" numFmtId="167" xfId="0" applyAlignment="1" applyBorder="1" applyFill="1" applyFont="1" applyNumberFormat="1">
      <alignment horizontal="center" shrinkToFit="0" vertical="center" wrapText="1"/>
    </xf>
    <xf borderId="16" fillId="0" fontId="7" numFmtId="0" xfId="0" applyAlignment="1" applyBorder="1" applyFont="1">
      <alignment shrinkToFit="0" vertical="center" wrapText="1"/>
    </xf>
    <xf borderId="16" fillId="0" fontId="7" numFmtId="4" xfId="0" applyAlignment="1" applyBorder="1" applyFont="1" applyNumberFormat="1">
      <alignment shrinkToFit="0" vertical="center" wrapText="1"/>
    </xf>
    <xf borderId="22" fillId="9" fontId="19" numFmtId="49" xfId="0" applyAlignment="1" applyBorder="1" applyFill="1" applyFont="1" applyNumberFormat="1">
      <alignment horizontal="center" shrinkToFit="0" vertical="center" wrapText="1"/>
    </xf>
    <xf borderId="16" fillId="0" fontId="7" numFmtId="2" xfId="0" applyAlignment="1" applyBorder="1" applyFont="1" applyNumberFormat="1">
      <alignment shrinkToFit="0" vertical="center" wrapText="1"/>
    </xf>
    <xf borderId="17" fillId="9" fontId="19" numFmtId="49" xfId="0" applyAlignment="1" applyBorder="1" applyFill="1" applyFont="1" applyNumberFormat="1">
      <alignment shrinkToFit="0" vertical="center" wrapText="1"/>
    </xf>
    <xf borderId="16" fillId="0" fontId="7" numFmtId="167" xfId="0" applyAlignment="1" applyBorder="1" applyFont="1" applyNumberFormat="1">
      <alignment shrinkToFit="0" vertical="center" wrapText="1"/>
    </xf>
    <xf borderId="17" fillId="9" fontId="19" numFmtId="49" xfId="0" applyAlignment="1" applyBorder="1" applyFill="1" applyFont="1" applyNumberFormat="1">
      <alignment horizontal="center" shrinkToFit="0" vertical="center" wrapText="1"/>
    </xf>
    <xf borderId="16" fillId="4" fontId="30" numFmtId="0" xfId="0" applyAlignment="1" applyBorder="1" applyFill="1" applyFont="1">
      <alignment horizontal="center" shrinkToFit="0" vertical="center" wrapText="1"/>
    </xf>
    <xf borderId="16" fillId="0" fontId="7" numFmtId="166" xfId="0" applyAlignment="1" applyBorder="1" applyFont="1" applyNumberFormat="1">
      <alignment shrinkToFit="0" vertical="center" wrapText="1"/>
    </xf>
    <xf borderId="23" fillId="9" fontId="19" numFmtId="49" xfId="0" applyAlignment="1" applyBorder="1" applyFill="1" applyFont="1" applyNumberFormat="1">
      <alignment horizontal="center" shrinkToFit="0" vertical="center" wrapText="1"/>
    </xf>
    <xf borderId="21" fillId="9" fontId="19" numFmtId="164" xfId="0" applyAlignment="1" applyBorder="1" applyFill="1" applyFont="1" applyNumberFormat="1">
      <alignment horizontal="center" shrinkToFit="0" vertical="center" wrapText="1"/>
    </xf>
    <xf borderId="0" fillId="0" fontId="7" numFmtId="0" xfId="0" applyAlignment="1" applyFont="1">
      <alignment shrinkToFit="0" vertical="center" wrapText="1"/>
    </xf>
    <xf borderId="0" fillId="0" fontId="7" numFmtId="4" xfId="0" applyAlignment="1" applyFont="1" applyNumberFormat="1">
      <alignment shrinkToFit="0" vertical="center" wrapText="1"/>
    </xf>
    <xf borderId="0" fillId="0" fontId="7" numFmtId="2" xfId="0" applyAlignment="1" applyFont="1" applyNumberFormat="1">
      <alignment shrinkToFit="0" vertical="center" wrapText="1"/>
    </xf>
    <xf borderId="0" fillId="0" fontId="7" numFmtId="167" xfId="0" applyAlignment="1" applyFont="1" applyNumberFormat="1">
      <alignment shrinkToFit="0" vertical="center" wrapText="1"/>
    </xf>
    <xf borderId="0" fillId="0" fontId="7" numFmtId="166" xfId="0" applyAlignment="1" applyFont="1" applyNumberFormat="1">
      <alignment shrinkToFit="0" vertical="center" wrapText="1"/>
    </xf>
    <xf borderId="0" fillId="0" fontId="29" numFmtId="166" xfId="0" applyAlignment="1" applyFont="1" applyNumberFormat="1">
      <alignment horizontal="center" shrinkToFit="0" vertical="center" wrapText="1"/>
    </xf>
    <xf borderId="0" fillId="4" fontId="19" numFmtId="164" xfId="0" applyAlignment="1" applyFill="1" applyFont="1" applyNumberFormat="1">
      <alignment vertical="center"/>
    </xf>
    <xf borderId="18" fillId="3" fontId="29" numFmtId="0" xfId="0" applyAlignment="1" applyBorder="1" applyFill="1" applyFont="1">
      <alignment shrinkToFit="0" vertical="center" wrapText="1"/>
    </xf>
    <xf borderId="0" fillId="4" fontId="19" numFmtId="0" xfId="0" applyAlignment="1" applyFill="1" applyFont="1">
      <alignment vertical="center"/>
    </xf>
    <xf borderId="16" fillId="0" fontId="7" numFmtId="0" xfId="0" applyAlignment="1" applyBorder="1" applyFont="1">
      <alignment horizontal="center" shrinkToFit="0" vertical="center" wrapText="1"/>
    </xf>
    <xf borderId="16" fillId="4" fontId="31" numFmtId="166" xfId="0" applyAlignment="1" applyBorder="1" applyFill="1" applyFont="1" applyNumberFormat="1">
      <alignment horizontal="center" shrinkToFit="0" vertical="center" wrapText="1"/>
    </xf>
    <xf borderId="16" fillId="0" fontId="7" numFmtId="2" xfId="0" applyAlignment="1" applyBorder="1" applyFont="1" applyNumberFormat="1">
      <alignment horizontal="center" shrinkToFit="0" vertical="center" wrapText="1"/>
    </xf>
    <xf borderId="16" fillId="0" fontId="7" numFmtId="167" xfId="0" applyAlignment="1" applyBorder="1" applyFont="1" applyNumberFormat="1">
      <alignment horizontal="center" shrinkToFit="0" vertical="center" wrapText="1"/>
    </xf>
    <xf borderId="16" fillId="0" fontId="7" numFmtId="166" xfId="0" applyAlignment="1" applyBorder="1" applyFont="1" applyNumberFormat="1">
      <alignment horizontal="center" shrinkToFit="0" vertical="center" wrapText="1"/>
    </xf>
    <xf borderId="16" fillId="4" fontId="15" numFmtId="0" xfId="0" applyAlignment="1" applyBorder="1" applyFill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4" fontId="20" numFmtId="49" xfId="0" applyAlignment="1" applyFill="1" applyFont="1" applyNumberFormat="1">
      <alignment horizontal="left" vertical="center"/>
    </xf>
    <xf borderId="16" fillId="4" fontId="2" numFmtId="0" xfId="0" applyAlignment="1" applyBorder="1" applyFill="1" applyFont="1">
      <alignment horizontal="center" shrinkToFit="0" vertical="center" wrapText="1"/>
    </xf>
    <xf borderId="0" fillId="4" fontId="2" numFmtId="0" xfId="0" applyAlignment="1" applyFill="1" applyFont="1">
      <alignment horizontal="left" vertical="center"/>
    </xf>
    <xf borderId="0" fillId="4" fontId="2" numFmtId="0" xfId="0" applyAlignment="1" applyFill="1" applyFont="1">
      <alignment horizontal="center" vertical="center"/>
    </xf>
    <xf borderId="0" fillId="4" fontId="2" numFmtId="0" xfId="0" applyAlignment="1" applyFill="1" applyFont="1">
      <alignment horizontal="left" shrinkToFit="0" vertical="center" wrapText="1"/>
    </xf>
    <xf borderId="0" fillId="4" fontId="2" numFmtId="4" xfId="0" applyAlignment="1" applyFill="1" applyFont="1" applyNumberFormat="1">
      <alignment horizontal="center" shrinkToFit="0" vertical="center" wrapText="1"/>
    </xf>
    <xf borderId="0" fillId="4" fontId="2" numFmtId="166" xfId="0" applyAlignment="1" applyFill="1" applyFont="1" applyNumberFormat="1">
      <alignment horizontal="center" vertical="center"/>
    </xf>
    <xf borderId="0" fillId="4" fontId="2" numFmtId="167" xfId="0" applyAlignment="1" applyFill="1" applyFont="1" applyNumberFormat="1">
      <alignment horizontal="center" vertical="center"/>
    </xf>
    <xf borderId="0" fillId="4" fontId="2" numFmtId="166" xfId="0" applyAlignment="1" applyFill="1" applyFont="1" applyNumberFormat="1">
      <alignment horizontal="center" shrinkToFit="0" vertical="center" wrapText="1"/>
    </xf>
    <xf borderId="17" fillId="3" fontId="29" numFmtId="0" xfId="0" applyAlignment="1" applyBorder="1" applyFill="1" applyFont="1">
      <alignment shrinkToFit="0" wrapText="1"/>
    </xf>
    <xf borderId="0" fillId="4" fontId="29" numFmtId="0" xfId="0" applyAlignment="1" applyFill="1" applyFont="1">
      <alignment shrinkToFit="0" wrapText="1"/>
    </xf>
    <xf borderId="0" fillId="4" fontId="7" numFmtId="49" xfId="0" applyFill="1" applyFont="1" applyNumberFormat="1"/>
    <xf borderId="17" fillId="4" fontId="7" numFmtId="0" xfId="0" applyBorder="1" applyFill="1" applyFont="1"/>
    <xf borderId="17" fillId="4" fontId="7" numFmtId="4" xfId="0" applyBorder="1" applyFill="1" applyFont="1" applyNumberFormat="1"/>
    <xf borderId="17" fillId="4" fontId="7" numFmtId="166" xfId="0" applyBorder="1" applyFill="1" applyFont="1" applyNumberFormat="1"/>
    <xf borderId="23" fillId="4" fontId="7" numFmtId="167" xfId="0" applyBorder="1" applyFill="1" applyFont="1" applyNumberFormat="1"/>
    <xf borderId="18" fillId="6" fontId="29" numFmtId="49" xfId="0" applyAlignment="1" applyBorder="1" applyFill="1" applyFont="1" applyNumberFormat="1">
      <alignment horizontal="center" shrinkToFit="0" vertical="center" wrapText="1"/>
    </xf>
    <xf borderId="23" fillId="0" fontId="7" numFmtId="166" xfId="0" applyAlignment="1" applyBorder="1" applyFont="1" applyNumberFormat="1">
      <alignment horizontal="center"/>
    </xf>
    <xf borderId="23" fillId="0" fontId="7" numFmtId="166" xfId="0" applyBorder="1" applyFont="1" applyNumberFormat="1"/>
    <xf borderId="18" fillId="6" fontId="29" numFmtId="49" xfId="0" applyAlignment="1" applyBorder="1" applyFill="1" applyFont="1" applyNumberFormat="1">
      <alignment shrinkToFit="0" vertical="center" wrapText="1"/>
    </xf>
    <xf borderId="16" fillId="0" fontId="7" numFmtId="0" xfId="0" applyAlignment="1" applyBorder="1" applyFont="1">
      <alignment shrinkToFit="0" wrapText="1"/>
    </xf>
    <xf borderId="20" fillId="6" fontId="7" numFmtId="49" xfId="0" applyAlignment="1" applyBorder="1" applyFill="1" applyFont="1" applyNumberFormat="1">
      <alignment vertical="center"/>
    </xf>
    <xf borderId="20" fillId="6" fontId="7" numFmtId="2" xfId="0" applyAlignment="1" applyBorder="1" applyFill="1" applyFont="1" applyNumberFormat="1">
      <alignment vertical="center"/>
    </xf>
    <xf borderId="20" fillId="6" fontId="7" numFmtId="164" xfId="0" applyAlignment="1" applyBorder="1" applyFill="1" applyFont="1" applyNumberFormat="1">
      <alignment vertical="center"/>
    </xf>
    <xf borderId="23" fillId="4" fontId="7" numFmtId="172" xfId="0" applyAlignment="1" applyBorder="1" applyFill="1" applyFont="1" applyNumberFormat="1">
      <alignment horizontal="center" shrinkToFit="0" wrapText="1"/>
    </xf>
    <xf borderId="21" fillId="6" fontId="7" numFmtId="164" xfId="0" applyAlignment="1" applyBorder="1" applyFill="1" applyFont="1" applyNumberFormat="1">
      <alignment vertical="center"/>
    </xf>
    <xf borderId="23" fillId="4" fontId="7" numFmtId="166" xfId="0" applyAlignment="1" applyBorder="1" applyFill="1" applyFont="1" applyNumberFormat="1">
      <alignment horizontal="center" shrinkToFit="0" wrapText="1"/>
    </xf>
    <xf borderId="23" fillId="4" fontId="7" numFmtId="167" xfId="0" applyAlignment="1" applyBorder="1" applyFill="1" applyFont="1" applyNumberFormat="1">
      <alignment horizontal="center" shrinkToFit="0" wrapText="1"/>
    </xf>
    <xf borderId="16" fillId="6" fontId="29" numFmtId="164" xfId="0" applyAlignment="1" applyBorder="1" applyFill="1" applyFont="1" applyNumberFormat="1">
      <alignment horizontal="center" shrinkToFit="0" vertical="center" wrapText="1"/>
    </xf>
    <xf borderId="23" fillId="4" fontId="7" numFmtId="167" xfId="0" applyAlignment="1" applyBorder="1" applyFill="1" applyFont="1" applyNumberFormat="1">
      <alignment horizontal="center"/>
    </xf>
    <xf borderId="16" fillId="4" fontId="7" numFmtId="49" xfId="0" applyAlignment="1" applyBorder="1" applyFill="1" applyFont="1" applyNumberFormat="1">
      <alignment horizontal="center" shrinkToFit="0" vertical="center" wrapText="1"/>
    </xf>
    <xf borderId="16" fillId="4" fontId="7" numFmtId="49" xfId="0" applyAlignment="1" applyBorder="1" applyFill="1" applyFont="1" applyNumberFormat="1">
      <alignment shrinkToFit="0" vertical="center" wrapText="1"/>
    </xf>
    <xf borderId="16" fillId="0" fontId="7" numFmtId="2" xfId="0" applyAlignment="1" applyBorder="1" applyFont="1" applyNumberFormat="1">
      <alignment horizontal="center" vertical="center"/>
    </xf>
    <xf borderId="16" fillId="4" fontId="7" numFmtId="164" xfId="0" applyAlignment="1" applyBorder="1" applyFill="1" applyFont="1" applyNumberFormat="1">
      <alignment horizontal="center" shrinkToFit="0" vertical="center" wrapText="1"/>
    </xf>
    <xf borderId="23" fillId="4" fontId="7" numFmtId="166" xfId="0" applyAlignment="1" applyBorder="1" applyFill="1" applyFont="1" applyNumberFormat="1">
      <alignment horizontal="center"/>
    </xf>
    <xf borderId="16" fillId="0" fontId="7" numFmtId="4" xfId="0" applyBorder="1" applyFont="1" applyNumberFormat="1"/>
    <xf borderId="16" fillId="0" fontId="7" numFmtId="2" xfId="0" applyBorder="1" applyFont="1" applyNumberFormat="1"/>
    <xf borderId="16" fillId="0" fontId="7" numFmtId="167" xfId="0" applyBorder="1" applyFont="1" applyNumberFormat="1"/>
    <xf borderId="16" fillId="0" fontId="7" numFmtId="166" xfId="0" applyBorder="1" applyFont="1" applyNumberFormat="1"/>
    <xf borderId="16" fillId="4" fontId="29" numFmtId="164" xfId="0" applyAlignment="1" applyBorder="1" applyFill="1" applyFont="1" applyNumberFormat="1">
      <alignment horizontal="center" shrinkToFit="0" vertical="center" wrapText="1"/>
    </xf>
    <xf borderId="16" fillId="0" fontId="29" numFmtId="166" xfId="0" applyAlignment="1" applyBorder="1" applyFont="1" applyNumberFormat="1">
      <alignment horizontal="center" shrinkToFit="0" wrapText="1"/>
    </xf>
    <xf borderId="17" fillId="0" fontId="4" numFmtId="49" xfId="0" applyAlignment="1" applyBorder="1" applyFont="1" applyNumberFormat="1">
      <alignment horizontal="center" shrinkToFit="0" vertical="center" wrapText="1"/>
    </xf>
    <xf borderId="17" fillId="0" fontId="4" numFmtId="49" xfId="0" applyAlignment="1" applyBorder="1" applyFont="1" applyNumberFormat="1">
      <alignment horizontal="left" shrinkToFit="0" vertical="center" wrapText="1"/>
    </xf>
    <xf borderId="17" fillId="0" fontId="23" numFmtId="49" xfId="0" applyAlignment="1" applyBorder="1" applyFont="1" applyNumberFormat="1">
      <alignment horizontal="center" shrinkToFit="0" vertical="center" wrapText="1"/>
    </xf>
    <xf borderId="17" fillId="0" fontId="4" numFmtId="49" xfId="0" applyAlignment="1" applyBorder="1" applyFont="1" applyNumberFormat="1">
      <alignment shrinkToFit="0" vertical="center" wrapText="1"/>
    </xf>
    <xf borderId="17" fillId="4" fontId="4" numFmtId="2" xfId="0" applyAlignment="1" applyBorder="1" applyFill="1" applyFont="1" applyNumberFormat="1">
      <alignment horizontal="center" vertical="center"/>
    </xf>
    <xf borderId="17" fillId="4" fontId="4" numFmtId="164" xfId="0" applyAlignment="1" applyBorder="1" applyFill="1" applyFont="1" applyNumberFormat="1">
      <alignment horizontal="center" vertical="center"/>
    </xf>
    <xf borderId="17" fillId="0" fontId="4" numFmtId="164" xfId="0" applyAlignment="1" applyBorder="1" applyFont="1" applyNumberFormat="1">
      <alignment horizontal="center" shrinkToFit="0" vertical="center" wrapText="1"/>
    </xf>
    <xf borderId="17" fillId="0" fontId="2" numFmtId="164" xfId="0" applyAlignment="1" applyBorder="1" applyFont="1" applyNumberFormat="1">
      <alignment horizontal="center" shrinkToFit="0" vertical="center" wrapText="1"/>
    </xf>
    <xf borderId="23" fillId="0" fontId="6" numFmtId="164" xfId="0" applyAlignment="1" applyBorder="1" applyFont="1" applyNumberFormat="1">
      <alignment horizontal="center" shrinkToFit="0" vertical="center" wrapText="1"/>
    </xf>
    <xf borderId="23" fillId="4" fontId="7" numFmtId="172" xfId="0" applyAlignment="1" applyBorder="1" applyFill="1" applyFont="1" applyNumberFormat="1">
      <alignment horizontal="center" shrinkToFit="0" vertical="center" wrapText="1"/>
    </xf>
    <xf borderId="23" fillId="4" fontId="7" numFmtId="166" xfId="0" applyAlignment="1" applyBorder="1" applyFill="1" applyFont="1" applyNumberFormat="1">
      <alignment horizontal="center" shrinkToFit="0" vertical="center" wrapText="1"/>
    </xf>
    <xf borderId="23" fillId="4" fontId="7" numFmtId="166" xfId="0" applyAlignment="1" applyBorder="1" applyFill="1" applyFont="1" applyNumberFormat="1">
      <alignment horizontal="center" vertical="center"/>
    </xf>
    <xf borderId="16" fillId="0" fontId="28" numFmtId="49" xfId="0" applyAlignment="1" applyBorder="1" applyFont="1" applyNumberFormat="1">
      <alignment horizontal="center" shrinkToFit="0" vertical="center" wrapText="1"/>
    </xf>
    <xf borderId="16" fillId="4" fontId="32" numFmtId="166" xfId="0" applyAlignment="1" applyBorder="1" applyFill="1" applyFont="1" applyNumberFormat="1">
      <alignment horizontal="center" shrinkToFit="0" vertical="center" wrapText="1"/>
    </xf>
    <xf borderId="28" fillId="4" fontId="7" numFmtId="166" xfId="0" applyBorder="1" applyFill="1" applyFont="1" applyNumberFormat="1"/>
    <xf borderId="16" fillId="4" fontId="7" numFmtId="166" xfId="0" applyAlignment="1" applyBorder="1" applyFill="1" applyFont="1" applyNumberFormat="1">
      <alignment shrinkToFit="0" wrapText="1"/>
    </xf>
    <xf borderId="16" fillId="0" fontId="7" numFmtId="49" xfId="0" applyAlignment="1" applyBorder="1" applyFont="1" applyNumberFormat="1">
      <alignment horizontal="center" shrinkToFit="0" vertical="center" wrapText="1"/>
    </xf>
    <xf borderId="16" fillId="0" fontId="28" numFmtId="49" xfId="0" applyAlignment="1" applyBorder="1" applyFont="1" applyNumberFormat="1">
      <alignment shrinkToFit="0" vertical="center" wrapText="1"/>
    </xf>
    <xf borderId="16" fillId="0" fontId="7" numFmtId="49" xfId="0" applyAlignment="1" applyBorder="1" applyFont="1" applyNumberFormat="1">
      <alignment shrinkToFit="0" vertical="center" wrapText="1"/>
    </xf>
    <xf borderId="16" fillId="0" fontId="7" numFmtId="164" xfId="0" applyAlignment="1" applyBorder="1" applyFont="1" applyNumberFormat="1">
      <alignment horizontal="center" vertical="center"/>
    </xf>
    <xf borderId="1" fillId="2" fontId="7" numFmtId="0" xfId="0" applyAlignment="1" applyBorder="1" applyFill="1" applyFont="1">
      <alignment vertical="center"/>
    </xf>
    <xf borderId="16" fillId="0" fontId="7" numFmtId="164" xfId="0" applyAlignment="1" applyBorder="1" applyFont="1" applyNumberFormat="1">
      <alignment horizontal="center" shrinkToFit="0" vertical="center" wrapText="1"/>
    </xf>
    <xf borderId="0" fillId="4" fontId="14" numFmtId="0" xfId="0" applyAlignment="1" applyFill="1" applyFont="1">
      <alignment readingOrder="0" shrinkToFit="0" vertical="center" wrapText="1"/>
    </xf>
    <xf borderId="16" fillId="0" fontId="29" numFmtId="164" xfId="0" applyAlignment="1" applyBorder="1" applyFont="1" applyNumberFormat="1">
      <alignment horizontal="center" shrinkToFit="0" vertical="center" wrapText="1"/>
    </xf>
    <xf borderId="17" fillId="0" fontId="4" numFmtId="2" xfId="0" applyAlignment="1" applyBorder="1" applyFont="1" applyNumberFormat="1">
      <alignment horizontal="center" vertical="center"/>
    </xf>
    <xf borderId="16" fillId="6" fontId="29" numFmtId="49" xfId="0" applyAlignment="1" applyBorder="1" applyFill="1" applyFont="1" applyNumberFormat="1">
      <alignment horizontal="center" vertical="center"/>
    </xf>
    <xf borderId="18" fillId="6" fontId="29" numFmtId="49" xfId="0" applyAlignment="1" applyBorder="1" applyFill="1" applyFont="1" applyNumberFormat="1">
      <alignment vertical="center"/>
    </xf>
    <xf borderId="21" fillId="6" fontId="7" numFmtId="49" xfId="0" applyAlignment="1" applyBorder="1" applyFill="1" applyFont="1" applyNumberFormat="1">
      <alignment vertical="center"/>
    </xf>
    <xf borderId="16" fillId="6" fontId="29" numFmtId="164" xfId="0" applyAlignment="1" applyBorder="1" applyFill="1" applyFont="1" applyNumberFormat="1">
      <alignment horizontal="center" vertical="center"/>
    </xf>
    <xf borderId="0" fillId="4" fontId="7" numFmtId="10" xfId="0" applyAlignment="1" applyFill="1" applyFont="1" applyNumberFormat="1">
      <alignment horizontal="right" vertical="center"/>
    </xf>
    <xf borderId="0" fillId="2" fontId="17" numFmtId="0" xfId="0" applyAlignment="1" applyFill="1" applyFont="1">
      <alignment horizontal="center" vertical="bottom"/>
    </xf>
    <xf borderId="0" fillId="0" fontId="2" numFmtId="49" xfId="0" applyFont="1" applyNumberFormat="1"/>
    <xf borderId="0" fillId="0" fontId="7" numFmtId="164" xfId="0" applyAlignment="1" applyFont="1" applyNumberFormat="1">
      <alignment vertical="center"/>
    </xf>
    <xf borderId="8" fillId="0" fontId="2" numFmtId="49" xfId="0" applyAlignment="1" applyBorder="1" applyFont="1" applyNumberFormat="1">
      <alignment horizontal="center" shrinkToFit="0" vertical="center" wrapText="1"/>
    </xf>
    <xf borderId="16" fillId="0" fontId="2" numFmtId="0" xfId="0" applyAlignment="1" applyBorder="1" applyFont="1">
      <alignment shrinkToFit="0" vertical="bottom" wrapText="1"/>
    </xf>
    <xf borderId="16" fillId="0" fontId="19" numFmtId="164" xfId="0" applyAlignment="1" applyBorder="1" applyFont="1" applyNumberFormat="1">
      <alignment horizontal="left" vertical="center"/>
    </xf>
    <xf borderId="0" fillId="0" fontId="10" numFmtId="164" xfId="0" applyFont="1" applyNumberFormat="1"/>
    <xf borderId="0" fillId="0" fontId="10" numFmtId="10" xfId="0" applyAlignment="1" applyFont="1" applyNumberFormat="1">
      <alignment horizontal="right"/>
    </xf>
    <xf borderId="23" fillId="0" fontId="28" numFmtId="49" xfId="0" applyAlignment="1" applyBorder="1" applyFont="1" applyNumberFormat="1">
      <alignment horizontal="center" shrinkToFit="0" vertical="center" wrapText="1"/>
    </xf>
    <xf borderId="16" fillId="0" fontId="6" numFmtId="10" xfId="0" applyAlignment="1" applyBorder="1" applyFont="1" applyNumberFormat="1">
      <alignment horizontal="right" vertical="top"/>
    </xf>
    <xf borderId="23" fillId="0" fontId="7" numFmtId="49" xfId="0" applyAlignment="1" applyBorder="1" applyFont="1" applyNumberFormat="1">
      <alignment shrinkToFit="0" vertical="center" wrapText="1"/>
    </xf>
    <xf borderId="0" fillId="0" fontId="10" numFmtId="0" xfId="0" applyFont="1"/>
    <xf borderId="23" fillId="0" fontId="7" numFmtId="49" xfId="0" applyAlignment="1" applyBorder="1" applyFont="1" applyNumberFormat="1">
      <alignment horizontal="center" shrinkToFit="0" vertical="center" wrapText="1"/>
    </xf>
    <xf borderId="0" fillId="0" fontId="12" numFmtId="164" xfId="0" applyFont="1" applyNumberFormat="1"/>
    <xf borderId="0" fillId="0" fontId="10" numFmtId="164" xfId="0" applyAlignment="1" applyFont="1" applyNumberFormat="1">
      <alignment horizontal="right"/>
    </xf>
    <xf borderId="23" fillId="0" fontId="28" numFmtId="49" xfId="0" applyAlignment="1" applyBorder="1" applyFont="1" applyNumberFormat="1">
      <alignment shrinkToFit="0" vertical="center" wrapText="1"/>
    </xf>
    <xf borderId="0" fillId="0" fontId="12" numFmtId="164" xfId="0" applyAlignment="1" applyFont="1" applyNumberFormat="1">
      <alignment horizontal="right"/>
    </xf>
    <xf borderId="23" fillId="4" fontId="2" numFmtId="0" xfId="0" applyAlignment="1" applyBorder="1" applyFill="1" applyFont="1">
      <alignment horizontal="center" shrinkToFit="0" vertical="center" wrapText="1"/>
    </xf>
    <xf borderId="5" fillId="0" fontId="16" numFmtId="0" xfId="0" applyAlignment="1" applyBorder="1" applyFont="1">
      <alignment horizontal="center" shrinkToFit="0" vertical="center" wrapText="1"/>
    </xf>
    <xf borderId="0" fillId="0" fontId="17" numFmtId="0" xfId="0" applyAlignment="1" applyFont="1">
      <alignment horizontal="center" vertical="bottom"/>
    </xf>
    <xf borderId="23" fillId="0" fontId="2" numFmtId="0" xfId="0" applyAlignment="1" applyBorder="1" applyFont="1">
      <alignment horizontal="center" vertical="center"/>
    </xf>
    <xf borderId="18" fillId="0" fontId="33" numFmtId="0" xfId="0" applyAlignment="1" applyBorder="1" applyFont="1">
      <alignment horizontal="center" vertical="bottom"/>
    </xf>
    <xf borderId="26" fillId="0" fontId="33" numFmtId="0" xfId="0" applyAlignment="1" applyBorder="1" applyFont="1">
      <alignment horizontal="center" vertical="bottom"/>
    </xf>
    <xf borderId="29" fillId="0" fontId="33" numFmtId="0" xfId="0" applyAlignment="1" applyBorder="1" applyFont="1">
      <alignment horizontal="center" vertical="bottom"/>
    </xf>
    <xf borderId="30" fillId="0" fontId="5" numFmtId="0" xfId="0" applyBorder="1" applyFont="1"/>
    <xf borderId="0" fillId="0" fontId="2" numFmtId="169" xfId="0" applyAlignment="1" applyFont="1" applyNumberFormat="1">
      <alignment horizontal="right"/>
    </xf>
    <xf borderId="31" fillId="0" fontId="5" numFmtId="0" xfId="0" applyBorder="1" applyFont="1"/>
    <xf borderId="18" fillId="0" fontId="2" numFmtId="49" xfId="0" applyAlignment="1" applyBorder="1" applyFont="1" applyNumberFormat="1">
      <alignment horizontal="center"/>
    </xf>
    <xf borderId="20" fillId="0" fontId="2" numFmtId="49" xfId="0" applyAlignment="1" applyBorder="1" applyFont="1" applyNumberFormat="1">
      <alignment horizontal="center"/>
    </xf>
    <xf borderId="0" fillId="0" fontId="2" numFmtId="49" xfId="0" applyAlignment="1" applyFont="1" applyNumberFormat="1">
      <alignment horizontal="center"/>
    </xf>
    <xf borderId="26" fillId="0" fontId="33" numFmtId="0" xfId="0" applyAlignment="1" applyBorder="1" applyFont="1">
      <alignment horizontal="center" shrinkToFit="0" vertical="bottom" wrapText="1"/>
    </xf>
    <xf borderId="16" fillId="0" fontId="4" numFmtId="49" xfId="0" applyAlignment="1" applyBorder="1" applyFont="1" applyNumberFormat="1">
      <alignment vertical="bottom"/>
    </xf>
    <xf borderId="16" fillId="0" fontId="19" numFmtId="0" xfId="0" applyAlignment="1" applyBorder="1" applyFont="1">
      <alignment horizontal="right" shrinkToFit="0" vertical="top" wrapText="1"/>
    </xf>
    <xf borderId="16" fillId="0" fontId="4" numFmtId="0" xfId="0" applyAlignment="1" applyBorder="1" applyFont="1">
      <alignment vertical="bottom"/>
    </xf>
    <xf borderId="28" fillId="0" fontId="5" numFmtId="0" xfId="0" applyBorder="1" applyFont="1"/>
    <xf borderId="16" fillId="0" fontId="33" numFmtId="0" xfId="0" applyAlignment="1" applyBorder="1" applyFont="1">
      <alignment horizontal="center" vertical="bottom"/>
    </xf>
    <xf borderId="18" fillId="0" fontId="6" numFmtId="169" xfId="0" applyAlignment="1" applyBorder="1" applyFont="1" applyNumberFormat="1">
      <alignment horizontal="right" vertical="top"/>
    </xf>
    <xf borderId="16" fillId="0" fontId="34" numFmtId="0" xfId="0" applyAlignment="1" applyBorder="1" applyFont="1">
      <alignment horizontal="center" vertical="bottom"/>
    </xf>
    <xf borderId="18" fillId="0" fontId="15" numFmtId="0" xfId="0" applyAlignment="1" applyBorder="1" applyFont="1">
      <alignment vertical="bottom"/>
    </xf>
    <xf borderId="16" fillId="0" fontId="7" numFmtId="166" xfId="0" applyAlignment="1" applyBorder="1" applyFont="1" applyNumberFormat="1">
      <alignment vertical="bottom"/>
    </xf>
    <xf borderId="16" fillId="0" fontId="34" numFmtId="10" xfId="0" applyAlignment="1" applyBorder="1" applyFont="1" applyNumberFormat="1">
      <alignment horizontal="center" vertical="bottom"/>
    </xf>
    <xf borderId="16" fillId="0" fontId="7" numFmtId="0" xfId="0" applyAlignment="1" applyBorder="1" applyFont="1">
      <alignment vertical="bottom"/>
    </xf>
    <xf borderId="16" fillId="0" fontId="15" numFmtId="10" xfId="0" applyAlignment="1" applyBorder="1" applyFont="1" applyNumberFormat="1">
      <alignment horizontal="center" vertical="bottom"/>
    </xf>
    <xf borderId="29" fillId="0" fontId="15" numFmtId="0" xfId="0" applyAlignment="1" applyBorder="1" applyFont="1">
      <alignment vertical="top"/>
    </xf>
    <xf borderId="16" fillId="0" fontId="7" numFmtId="173" xfId="0" applyAlignment="1" applyBorder="1" applyFont="1" applyNumberFormat="1">
      <alignment horizontal="center" vertical="center"/>
    </xf>
    <xf borderId="16" fillId="0" fontId="34" numFmtId="174" xfId="0" applyAlignment="1" applyBorder="1" applyFont="1" applyNumberFormat="1">
      <alignment horizontal="right" vertical="bottom"/>
    </xf>
    <xf borderId="32" fillId="0" fontId="5" numFmtId="0" xfId="0" applyBorder="1" applyFont="1"/>
    <xf borderId="33" fillId="0" fontId="5" numFmtId="0" xfId="0" applyBorder="1" applyFont="1"/>
    <xf borderId="0" fillId="0" fontId="6" numFmtId="169" xfId="0" applyAlignment="1" applyFont="1" applyNumberFormat="1">
      <alignment horizontal="right" vertical="top"/>
    </xf>
    <xf borderId="16" fillId="0" fontId="4" numFmtId="9" xfId="0" applyAlignment="1" applyBorder="1" applyFont="1" applyNumberFormat="1">
      <alignment vertical="bottom"/>
    </xf>
    <xf borderId="17" fillId="0" fontId="7" numFmtId="0" xfId="0" applyBorder="1" applyFont="1"/>
    <xf borderId="18" fillId="7" fontId="6" numFmtId="10" xfId="0" applyAlignment="1" applyBorder="1" applyFill="1" applyFont="1" applyNumberFormat="1">
      <alignment horizontal="right"/>
    </xf>
    <xf borderId="16" fillId="4" fontId="7" numFmtId="2" xfId="0" applyAlignment="1" applyBorder="1" applyFill="1" applyFont="1" applyNumberFormat="1">
      <alignment horizontal="center" vertical="center"/>
    </xf>
    <xf borderId="16" fillId="0" fontId="35" numFmtId="10" xfId="0" applyAlignment="1" applyBorder="1" applyFont="1" applyNumberFormat="1">
      <alignment horizontal="center" vertical="bottom"/>
    </xf>
    <xf borderId="0" fillId="4" fontId="7" numFmtId="49" xfId="0" applyAlignment="1" applyFill="1" applyFont="1" applyNumberFormat="1">
      <alignment vertical="center"/>
    </xf>
    <xf borderId="0" fillId="4" fontId="7" numFmtId="2" xfId="0" applyAlignment="1" applyFill="1" applyFont="1" applyNumberFormat="1">
      <alignment vertical="center"/>
    </xf>
    <xf borderId="33" fillId="0" fontId="7" numFmtId="0" xfId="0" applyBorder="1" applyFont="1"/>
    <xf borderId="18" fillId="0" fontId="34" numFmtId="0" xfId="0" applyAlignment="1" applyBorder="1" applyFont="1">
      <alignment horizontal="center" vertical="bottom"/>
    </xf>
    <xf borderId="16" fillId="0" fontId="34" numFmtId="0" xfId="0" applyAlignment="1" applyBorder="1" applyFont="1">
      <alignment horizontal="left" vertical="bottom"/>
    </xf>
    <xf borderId="16" fillId="0" fontId="4" numFmtId="49" xfId="0" applyAlignment="1" applyBorder="1" applyFont="1" applyNumberFormat="1">
      <alignment horizontal="center" shrinkToFit="0" vertical="center" wrapText="1"/>
    </xf>
    <xf borderId="16" fillId="0" fontId="4" numFmtId="49" xfId="0" applyAlignment="1" applyBorder="1" applyFont="1" applyNumberFormat="1">
      <alignment horizontal="left" shrinkToFit="0" vertical="center" wrapText="1"/>
    </xf>
    <xf borderId="16" fillId="0" fontId="23" numFmtId="49" xfId="0" applyAlignment="1" applyBorder="1" applyFont="1" applyNumberFormat="1">
      <alignment horizontal="center" shrinkToFit="0" vertical="center" wrapText="1"/>
    </xf>
    <xf borderId="16" fillId="0" fontId="4" numFmtId="49" xfId="0" applyAlignment="1" applyBorder="1" applyFont="1" applyNumberFormat="1">
      <alignment shrinkToFit="0" vertical="center" wrapText="1"/>
    </xf>
    <xf borderId="16" fillId="0" fontId="4" numFmtId="2" xfId="0" applyAlignment="1" applyBorder="1" applyFont="1" applyNumberFormat="1">
      <alignment horizontal="center" vertical="center"/>
    </xf>
    <xf borderId="16" fillId="0" fontId="4" numFmtId="164" xfId="0" applyAlignment="1" applyBorder="1" applyFont="1" applyNumberFormat="1">
      <alignment horizontal="center" vertical="center"/>
    </xf>
    <xf borderId="16" fillId="0" fontId="4" numFmtId="164" xfId="0" applyAlignment="1" applyBorder="1" applyFont="1" applyNumberFormat="1">
      <alignment horizontal="center" shrinkToFit="0" vertical="center" wrapText="1"/>
    </xf>
    <xf borderId="0" fillId="7" fontId="6" numFmtId="10" xfId="0" applyAlignment="1" applyFill="1" applyFont="1" applyNumberFormat="1">
      <alignment horizontal="right"/>
    </xf>
    <xf borderId="23" fillId="0" fontId="7" numFmtId="0" xfId="0" applyBorder="1" applyFont="1"/>
    <xf borderId="18" fillId="2" fontId="7" numFmtId="0" xfId="0" applyAlignment="1" applyBorder="1" applyFill="1" applyFont="1">
      <alignment vertical="bottom"/>
    </xf>
    <xf borderId="23" fillId="0" fontId="7" numFmtId="164" xfId="0" applyAlignment="1" applyBorder="1" applyFont="1" applyNumberFormat="1">
      <alignment horizontal="center" shrinkToFit="0" vertical="center" wrapText="1"/>
    </xf>
    <xf borderId="26" fillId="0" fontId="33" numFmtId="49" xfId="0" applyAlignment="1" applyBorder="1" applyFont="1" applyNumberFormat="1">
      <alignment horizontal="center" vertical="bottom"/>
    </xf>
    <xf borderId="23" fillId="8" fontId="2" numFmtId="4" xfId="0" applyAlignment="1" applyBorder="1" applyFill="1" applyFont="1" applyNumberFormat="1">
      <alignment horizontal="center" shrinkToFit="0" vertical="center" wrapText="1"/>
    </xf>
    <xf borderId="34" fillId="0" fontId="5" numFmtId="0" xfId="0" applyBorder="1" applyFont="1"/>
    <xf borderId="23" fillId="0" fontId="7" numFmtId="2" xfId="0" applyAlignment="1" applyBorder="1" applyFont="1" applyNumberFormat="1">
      <alignment horizontal="center" vertical="center"/>
    </xf>
    <xf borderId="0" fillId="0" fontId="19" numFmtId="49" xfId="0" applyAlignment="1" applyFont="1" applyNumberFormat="1">
      <alignment horizontal="center"/>
    </xf>
    <xf borderId="0" fillId="4" fontId="7" numFmtId="166" xfId="0" applyAlignment="1" applyFill="1" applyFont="1" applyNumberFormat="1">
      <alignment vertical="center"/>
    </xf>
    <xf borderId="0" fillId="0" fontId="19" numFmtId="0" xfId="0" applyAlignment="1" applyFont="1">
      <alignment horizontal="center"/>
    </xf>
    <xf borderId="3" fillId="0" fontId="29" numFmtId="0" xfId="0" applyBorder="1" applyFont="1"/>
    <xf borderId="0" fillId="0" fontId="36" numFmtId="0" xfId="0" applyAlignment="1" applyFont="1">
      <alignment horizontal="center" vertical="center"/>
    </xf>
    <xf borderId="0" fillId="0" fontId="7" numFmtId="0" xfId="0" applyAlignment="1" applyFont="1">
      <alignment vertical="bottom"/>
    </xf>
    <xf borderId="3" fillId="0" fontId="7" numFmtId="0" xfId="0" applyBorder="1" applyFont="1"/>
    <xf borderId="16" fillId="0" fontId="34" numFmtId="0" xfId="0" applyAlignment="1" applyBorder="1" applyFont="1">
      <alignment vertical="bottom"/>
    </xf>
    <xf borderId="3" fillId="0" fontId="13" numFmtId="0" xfId="0" applyBorder="1" applyFont="1"/>
    <xf borderId="0" fillId="0" fontId="4" numFmtId="49" xfId="0" applyFont="1" applyNumberFormat="1"/>
    <xf borderId="0" fillId="0" fontId="4" numFmtId="0" xfId="0" applyFont="1"/>
    <xf borderId="18" fillId="2" fontId="21" numFmtId="49" xfId="0" applyAlignment="1" applyBorder="1" applyFill="1" applyFont="1" applyNumberFormat="1">
      <alignment horizontal="center" shrinkToFit="0" vertical="top" wrapText="1"/>
    </xf>
    <xf borderId="23" fillId="0" fontId="4" numFmtId="166" xfId="0" applyAlignment="1" applyBorder="1" applyFont="1" applyNumberFormat="1">
      <alignment horizontal="center" vertical="center"/>
    </xf>
    <xf borderId="18" fillId="0" fontId="37" numFmtId="0" xfId="0" applyAlignment="1" applyBorder="1" applyFont="1">
      <alignment shrinkToFit="0" vertical="bottom" wrapText="1"/>
    </xf>
    <xf borderId="0" fillId="2" fontId="21" numFmtId="49" xfId="0" applyAlignment="1" applyFill="1" applyFont="1" applyNumberFormat="1">
      <alignment horizontal="center" shrinkToFit="0" vertical="top" wrapText="1"/>
    </xf>
    <xf borderId="0" fillId="4" fontId="14" numFmtId="0" xfId="0" applyAlignment="1" applyFill="1" applyFont="1">
      <alignment readingOrder="0" shrinkToFit="0" vertical="center" wrapText="0"/>
    </xf>
    <xf borderId="23" fillId="0" fontId="7" numFmtId="164" xfId="0" applyAlignment="1" applyBorder="1" applyFont="1" applyNumberFormat="1">
      <alignment horizontal="center" vertical="center"/>
    </xf>
    <xf borderId="23" fillId="4" fontId="7" numFmtId="167" xfId="0" applyAlignment="1" applyBorder="1" applyFill="1" applyFont="1" applyNumberFormat="1">
      <alignment horizontal="center" shrinkToFit="0" vertical="center" wrapText="1"/>
    </xf>
    <xf borderId="23" fillId="4" fontId="7" numFmtId="167" xfId="0" applyAlignment="1" applyBorder="1" applyFill="1" applyFont="1" applyNumberFormat="1">
      <alignment horizontal="center" vertical="center"/>
    </xf>
    <xf borderId="22" fillId="4" fontId="4" numFmtId="49" xfId="0" applyAlignment="1" applyBorder="1" applyFill="1" applyFont="1" applyNumberFormat="1">
      <alignment horizontal="center" shrinkToFit="0" vertical="center" wrapText="1"/>
    </xf>
    <xf borderId="16" fillId="4" fontId="2" numFmtId="164" xfId="0" applyAlignment="1" applyBorder="1" applyFill="1" applyFont="1" applyNumberFormat="1">
      <alignment horizontal="center" shrinkToFit="0" vertical="center" wrapText="1"/>
    </xf>
    <xf borderId="16" fillId="4" fontId="6" numFmtId="164" xfId="0" applyAlignment="1" applyBorder="1" applyFill="1" applyFont="1" applyNumberFormat="1">
      <alignment horizontal="center" shrinkToFit="0" vertical="center" wrapText="1"/>
    </xf>
    <xf borderId="16" fillId="4" fontId="4" numFmtId="49" xfId="0" applyAlignment="1" applyBorder="1" applyFill="1" applyFont="1" applyNumberFormat="1">
      <alignment horizontal="center" shrinkToFit="0" vertical="center" wrapText="1"/>
    </xf>
    <xf borderId="16" fillId="4" fontId="4" numFmtId="49" xfId="0" applyAlignment="1" applyBorder="1" applyFill="1" applyFont="1" applyNumberFormat="1">
      <alignment horizontal="left" shrinkToFit="0" vertical="center" wrapText="1"/>
    </xf>
    <xf borderId="16" fillId="4" fontId="23" numFmtId="49" xfId="0" applyAlignment="1" applyBorder="1" applyFill="1" applyFont="1" applyNumberFormat="1">
      <alignment horizontal="center" shrinkToFit="0" vertical="center" wrapText="1"/>
    </xf>
    <xf borderId="16" fillId="4" fontId="4" numFmtId="49" xfId="0" applyAlignment="1" applyBorder="1" applyFill="1" applyFont="1" applyNumberFormat="1">
      <alignment shrinkToFit="0" vertical="center" wrapText="1"/>
    </xf>
    <xf borderId="16" fillId="4" fontId="23" numFmtId="49" xfId="0" applyAlignment="1" applyBorder="1" applyFill="1" applyFont="1" applyNumberFormat="1">
      <alignment horizontal="center"/>
    </xf>
    <xf borderId="23" fillId="4" fontId="7" numFmtId="2" xfId="0" applyAlignment="1" applyBorder="1" applyFill="1" applyFont="1" applyNumberFormat="1">
      <alignment horizontal="center" vertical="center"/>
    </xf>
    <xf borderId="23" fillId="4" fontId="7" numFmtId="164" xfId="0" applyAlignment="1" applyBorder="1" applyFill="1" applyFont="1" applyNumberFormat="1">
      <alignment horizontal="center"/>
    </xf>
    <xf borderId="16" fillId="4" fontId="23" numFmtId="49" xfId="0" applyAlignment="1" applyBorder="1" applyFill="1" applyFont="1" applyNumberFormat="1">
      <alignment horizontal="center" vertical="center"/>
    </xf>
    <xf borderId="23" fillId="0" fontId="7" numFmtId="164" xfId="0" applyAlignment="1" applyBorder="1" applyFont="1" applyNumberFormat="1">
      <alignment horizontal="center"/>
    </xf>
    <xf borderId="23" fillId="4" fontId="7" numFmtId="164" xfId="0" applyAlignment="1" applyBorder="1" applyFill="1" applyFont="1" applyNumberFormat="1">
      <alignment horizontal="center" vertical="center"/>
    </xf>
    <xf borderId="17" fillId="4" fontId="4" numFmtId="49" xfId="0" applyAlignment="1" applyBorder="1" applyFill="1" applyFont="1" applyNumberFormat="1">
      <alignment shrinkToFit="0" vertical="center" wrapText="1"/>
    </xf>
    <xf borderId="22" fillId="0" fontId="7" numFmtId="0" xfId="0" applyBorder="1" applyFont="1"/>
    <xf borderId="16" fillId="4" fontId="7" numFmtId="4" xfId="0" applyAlignment="1" applyBorder="1" applyFill="1" applyFont="1" applyNumberFormat="1">
      <alignment horizontal="center" shrinkToFit="0" wrapText="1"/>
    </xf>
    <xf borderId="23" fillId="0" fontId="7" numFmtId="167" xfId="0" applyAlignment="1" applyBorder="1" applyFont="1" applyNumberFormat="1">
      <alignment horizontal="center" shrinkToFit="0" wrapText="1"/>
    </xf>
    <xf borderId="16" fillId="4" fontId="7" numFmtId="2" xfId="0" applyAlignment="1" applyBorder="1" applyFill="1" applyFont="1" applyNumberFormat="1">
      <alignment horizontal="center" shrinkToFit="0" wrapText="1"/>
    </xf>
    <xf borderId="16" fillId="4" fontId="7" numFmtId="49" xfId="0" applyBorder="1" applyFill="1" applyFont="1" applyNumberFormat="1"/>
    <xf borderId="23" fillId="4" fontId="7" numFmtId="171" xfId="0" applyBorder="1" applyFill="1" applyFont="1" applyNumberFormat="1"/>
    <xf borderId="23" fillId="4" fontId="7" numFmtId="2" xfId="0" applyBorder="1" applyFill="1" applyFont="1" applyNumberFormat="1"/>
    <xf borderId="23" fillId="4" fontId="7" numFmtId="166" xfId="0" applyBorder="1" applyFill="1" applyFont="1" applyNumberFormat="1"/>
    <xf borderId="18" fillId="3" fontId="29" numFmtId="0" xfId="0" applyAlignment="1" applyBorder="1" applyFill="1" applyFont="1">
      <alignment shrinkToFit="0" vertical="bottom" wrapText="1"/>
    </xf>
    <xf borderId="22" fillId="0" fontId="7" numFmtId="0" xfId="0" applyAlignment="1" applyBorder="1" applyFont="1">
      <alignment shrinkToFit="0" vertical="bottom" wrapText="1"/>
    </xf>
    <xf borderId="35" fillId="4" fontId="7" numFmtId="0" xfId="0" applyAlignment="1" applyBorder="1" applyFill="1" applyFont="1">
      <alignment shrinkToFit="0" vertical="bottom" wrapText="1"/>
    </xf>
    <xf borderId="23" fillId="0" fontId="7" numFmtId="166" xfId="0" applyAlignment="1" applyBorder="1" applyFont="1" applyNumberFormat="1">
      <alignment horizontal="center" shrinkToFit="0" vertical="bottom" wrapText="1"/>
    </xf>
    <xf borderId="23" fillId="0" fontId="7" numFmtId="166" xfId="0" applyAlignment="1" applyBorder="1" applyFont="1" applyNumberFormat="1">
      <alignment horizontal="center" vertical="bottom"/>
    </xf>
    <xf borderId="23" fillId="0" fontId="7" numFmtId="166" xfId="0" applyAlignment="1" applyBorder="1" applyFont="1" applyNumberFormat="1">
      <alignment vertical="bottom"/>
    </xf>
    <xf borderId="22" fillId="0" fontId="7" numFmtId="0" xfId="0" applyAlignment="1" applyBorder="1" applyFont="1">
      <alignment vertical="bottom"/>
    </xf>
    <xf borderId="16" fillId="0" fontId="7" numFmtId="0" xfId="0" applyAlignment="1" applyBorder="1" applyFont="1">
      <alignment horizontal="center" shrinkToFit="0" vertical="bottom" wrapText="1"/>
    </xf>
    <xf borderId="23" fillId="0" fontId="7" numFmtId="0" xfId="0" applyAlignment="1" applyBorder="1" applyFont="1">
      <alignment shrinkToFit="0" vertical="bottom" wrapText="1"/>
    </xf>
    <xf borderId="23" fillId="0" fontId="7" numFmtId="4" xfId="0" applyAlignment="1" applyBorder="1" applyFont="1" applyNumberFormat="1">
      <alignment shrinkToFit="0" vertical="bottom" wrapText="1"/>
    </xf>
    <xf borderId="23" fillId="0" fontId="7" numFmtId="166" xfId="0" applyAlignment="1" applyBorder="1" applyFont="1" applyNumberFormat="1">
      <alignment shrinkToFit="0" vertical="bottom" wrapText="1"/>
    </xf>
    <xf borderId="23" fillId="0" fontId="7" numFmtId="167" xfId="0" applyAlignment="1" applyBorder="1" applyFont="1" applyNumberFormat="1">
      <alignment shrinkToFit="0" vertical="bottom" wrapText="1"/>
    </xf>
    <xf borderId="16" fillId="4" fontId="7" numFmtId="0" xfId="0" applyAlignment="1" applyBorder="1" applyFill="1" applyFont="1">
      <alignment vertical="bottom"/>
    </xf>
    <xf borderId="16" fillId="4" fontId="7" numFmtId="0" xfId="0" applyAlignment="1" applyBorder="1" applyFill="1" applyFont="1">
      <alignment horizontal="center" vertical="bottom"/>
    </xf>
    <xf borderId="16" fillId="4" fontId="7" numFmtId="0" xfId="0" applyAlignment="1" applyBorder="1" applyFill="1" applyFont="1">
      <alignment shrinkToFit="0" vertical="bottom" wrapText="1"/>
    </xf>
    <xf borderId="36" fillId="4" fontId="7" numFmtId="171" xfId="0" applyAlignment="1" applyBorder="1" applyFill="1" applyFont="1" applyNumberFormat="1">
      <alignment horizontal="center" shrinkToFit="0" vertical="bottom" wrapText="1"/>
    </xf>
    <xf borderId="36" fillId="4" fontId="7" numFmtId="166" xfId="0" applyAlignment="1" applyBorder="1" applyFill="1" applyFont="1" applyNumberFormat="1">
      <alignment horizontal="center" vertical="bottom"/>
    </xf>
    <xf borderId="36" fillId="4" fontId="7" numFmtId="164" xfId="0" applyAlignment="1" applyBorder="1" applyFill="1" applyFont="1" applyNumberFormat="1">
      <alignment horizontal="center" vertical="bottom"/>
    </xf>
    <xf borderId="36" fillId="4" fontId="7" numFmtId="166" xfId="0" applyAlignment="1" applyBorder="1" applyFill="1" applyFont="1" applyNumberFormat="1">
      <alignment horizontal="center" shrinkToFit="0" vertical="bottom" wrapText="1"/>
    </xf>
    <xf borderId="37" fillId="4" fontId="7" numFmtId="0" xfId="0" applyAlignment="1" applyBorder="1" applyFill="1" applyFont="1">
      <alignment vertical="bottom"/>
    </xf>
    <xf borderId="16" fillId="0" fontId="7" numFmtId="164" xfId="0" applyAlignment="1" applyBorder="1" applyFont="1" applyNumberFormat="1">
      <alignment horizontal="center" vertical="bottom"/>
    </xf>
    <xf borderId="16" fillId="0" fontId="7" numFmtId="4" xfId="0" applyAlignment="1" applyBorder="1" applyFont="1" applyNumberFormat="1">
      <alignment vertical="bottom"/>
    </xf>
    <xf borderId="16" fillId="0" fontId="7" numFmtId="167" xfId="0" applyAlignment="1" applyBorder="1" applyFont="1" applyNumberFormat="1">
      <alignment vertical="bottom"/>
    </xf>
    <xf borderId="16" fillId="0" fontId="29" numFmtId="166" xfId="0" applyAlignment="1" applyBorder="1" applyFont="1" applyNumberFormat="1">
      <alignment horizontal="center" shrinkToFit="0" vertical="bottom" wrapText="1"/>
    </xf>
    <xf borderId="0" fillId="0" fontId="7" numFmtId="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7" numFmtId="167" xfId="0" applyAlignment="1" applyFont="1" applyNumberFormat="1">
      <alignment vertical="bottom"/>
    </xf>
    <xf borderId="36" fillId="4" fontId="7" numFmtId="2" xfId="0" applyAlignment="1" applyBorder="1" applyFill="1" applyFont="1" applyNumberFormat="1">
      <alignment horizontal="center" vertical="bottom"/>
    </xf>
    <xf borderId="23" fillId="0" fontId="7" numFmtId="0" xfId="0" applyAlignment="1" applyBorder="1" applyFont="1">
      <alignment vertical="bottom"/>
    </xf>
    <xf borderId="0" fillId="0" fontId="29" numFmtId="166" xfId="0" applyAlignment="1" applyFont="1" applyNumberFormat="1">
      <alignment horizontal="center" shrinkToFit="0" vertical="bottom" wrapText="1"/>
    </xf>
    <xf borderId="23" fillId="4" fontId="28" numFmtId="49" xfId="0" applyAlignment="1" applyBorder="1" applyFill="1" applyFont="1" applyNumberFormat="1">
      <alignment horizontal="center" shrinkToFit="0" vertical="center" wrapText="1"/>
    </xf>
    <xf borderId="16" fillId="4" fontId="7" numFmtId="166" xfId="0" applyAlignment="1" applyBorder="1" applyFill="1" applyFont="1" applyNumberFormat="1">
      <alignment horizontal="center"/>
    </xf>
    <xf borderId="16" fillId="4" fontId="7" numFmtId="4" xfId="0" applyAlignment="1" applyBorder="1" applyFill="1" applyFont="1" applyNumberFormat="1">
      <alignment horizontal="center"/>
    </xf>
    <xf borderId="22" fillId="0" fontId="7" numFmtId="0" xfId="0" applyAlignment="1" applyBorder="1" applyFont="1">
      <alignment shrinkToFit="0" vertical="center" wrapText="1"/>
    </xf>
    <xf borderId="35" fillId="4" fontId="7" numFmtId="0" xfId="0" applyAlignment="1" applyBorder="1" applyFill="1" applyFont="1">
      <alignment shrinkToFit="0" vertical="center" wrapText="1"/>
    </xf>
    <xf borderId="23" fillId="0" fontId="7" numFmtId="166" xfId="0" applyAlignment="1" applyBorder="1" applyFont="1" applyNumberFormat="1">
      <alignment horizontal="center" shrinkToFit="0" vertical="center" wrapText="1"/>
    </xf>
    <xf borderId="23" fillId="0" fontId="7" numFmtId="166" xfId="0" applyAlignment="1" applyBorder="1" applyFont="1" applyNumberFormat="1">
      <alignment horizontal="center" vertical="center"/>
    </xf>
    <xf borderId="23" fillId="0" fontId="7" numFmtId="166" xfId="0" applyAlignment="1" applyBorder="1" applyFont="1" applyNumberFormat="1">
      <alignment vertical="center"/>
    </xf>
    <xf borderId="22" fillId="0" fontId="7" numFmtId="0" xfId="0" applyAlignment="1" applyBorder="1" applyFont="1">
      <alignment vertical="center"/>
    </xf>
    <xf borderId="23" fillId="0" fontId="7" numFmtId="0" xfId="0" applyAlignment="1" applyBorder="1" applyFont="1">
      <alignment shrinkToFit="0" vertical="center" wrapText="1"/>
    </xf>
    <xf borderId="23" fillId="0" fontId="7" numFmtId="4" xfId="0" applyAlignment="1" applyBorder="1" applyFont="1" applyNumberFormat="1">
      <alignment shrinkToFit="0" vertical="center" wrapText="1"/>
    </xf>
    <xf borderId="23" fillId="0" fontId="7" numFmtId="166" xfId="0" applyAlignment="1" applyBorder="1" applyFont="1" applyNumberFormat="1">
      <alignment shrinkToFit="0" vertical="center" wrapText="1"/>
    </xf>
    <xf borderId="23" fillId="0" fontId="7" numFmtId="167" xfId="0" applyAlignment="1" applyBorder="1" applyFont="1" applyNumberFormat="1">
      <alignment shrinkToFit="0" vertical="center" wrapText="1"/>
    </xf>
    <xf borderId="22" fillId="4" fontId="7" numFmtId="0" xfId="0" applyAlignment="1" applyBorder="1" applyFill="1" applyFont="1">
      <alignment vertical="center"/>
    </xf>
    <xf borderId="16" fillId="4" fontId="7" numFmtId="0" xfId="0" applyAlignment="1" applyBorder="1" applyFill="1" applyFont="1">
      <alignment horizontal="center" vertical="center"/>
    </xf>
    <xf borderId="23" fillId="4" fontId="7" numFmtId="0" xfId="0" applyAlignment="1" applyBorder="1" applyFill="1" applyFont="1">
      <alignment shrinkToFit="0" vertical="center" wrapText="1"/>
    </xf>
    <xf borderId="23" fillId="4" fontId="7" numFmtId="0" xfId="0" applyAlignment="1" applyBorder="1" applyFill="1" applyFont="1">
      <alignment horizontal="center" vertical="center"/>
    </xf>
    <xf borderId="23" fillId="4" fontId="7" numFmtId="4" xfId="0" applyAlignment="1" applyBorder="1" applyFill="1" applyFont="1" applyNumberFormat="1">
      <alignment horizontal="center" vertical="center"/>
    </xf>
    <xf borderId="36" fillId="4" fontId="7" numFmtId="166" xfId="0" applyAlignment="1" applyBorder="1" applyFill="1" applyFont="1" applyNumberFormat="1">
      <alignment horizontal="center" shrinkToFit="0" vertical="center" wrapText="1"/>
    </xf>
    <xf borderId="38" fillId="4" fontId="7" numFmtId="49" xfId="0" applyAlignment="1" applyBorder="1" applyFill="1" applyFont="1" applyNumberFormat="1">
      <alignment horizontal="center" shrinkToFit="0" vertical="center" wrapText="1"/>
    </xf>
    <xf borderId="16" fillId="4" fontId="7" numFmtId="0" xfId="0" applyAlignment="1" applyBorder="1" applyFill="1" applyFont="1">
      <alignment vertical="center"/>
    </xf>
    <xf borderId="16" fillId="4" fontId="7" numFmtId="4" xfId="0" applyAlignment="1" applyBorder="1" applyFill="1" applyFont="1" applyNumberFormat="1">
      <alignment horizontal="center" vertical="center"/>
    </xf>
    <xf borderId="16" fillId="4" fontId="7" numFmtId="166" xfId="0" applyAlignment="1" applyBorder="1" applyFill="1" applyFont="1" applyNumberFormat="1">
      <alignment horizontal="center" vertical="center"/>
    </xf>
    <xf borderId="22" fillId="0" fontId="7" numFmtId="49" xfId="0" applyAlignment="1" applyBorder="1" applyFont="1" applyNumberFormat="1">
      <alignment horizontal="center" shrinkToFit="0" vertical="center" wrapText="1"/>
    </xf>
    <xf borderId="16" fillId="4" fontId="7" numFmtId="49" xfId="0" applyAlignment="1" applyBorder="1" applyFill="1" applyFont="1" applyNumberFormat="1">
      <alignment horizontal="center" vertical="bottom"/>
    </xf>
    <xf borderId="16" fillId="4" fontId="7" numFmtId="49" xfId="0" applyAlignment="1" applyBorder="1" applyFill="1" applyFont="1" applyNumberFormat="1">
      <alignment shrinkToFit="0" vertical="bottom" wrapText="1"/>
    </xf>
    <xf borderId="17" fillId="4" fontId="7" numFmtId="0" xfId="0" applyAlignment="1" applyBorder="1" applyFill="1" applyFont="1">
      <alignment shrinkToFit="0" wrapText="1"/>
    </xf>
    <xf borderId="23" fillId="0" fontId="3" numFmtId="166" xfId="0" applyBorder="1" applyFont="1" applyNumberFormat="1"/>
    <xf borderId="22" fillId="0" fontId="3" numFmtId="0" xfId="0" applyBorder="1" applyFont="1"/>
    <xf borderId="23" fillId="0" fontId="7" numFmtId="0" xfId="0" applyAlignment="1" applyBorder="1" applyFont="1">
      <alignment horizontal="center"/>
    </xf>
    <xf borderId="23" fillId="0" fontId="7" numFmtId="0" xfId="0" applyAlignment="1" applyBorder="1" applyFont="1">
      <alignment horizontal="center" shrinkToFit="0" wrapText="1"/>
    </xf>
    <xf borderId="23" fillId="0" fontId="7" numFmtId="0" xfId="0" applyAlignment="1" applyBorder="1" applyFont="1">
      <alignment shrinkToFit="0" wrapText="1"/>
    </xf>
    <xf borderId="23" fillId="0" fontId="7" numFmtId="171" xfId="0" applyAlignment="1" applyBorder="1" applyFont="1" applyNumberFormat="1">
      <alignment horizontal="center" shrinkToFit="0" wrapText="1"/>
    </xf>
    <xf borderId="23" fillId="0" fontId="3" numFmtId="0" xfId="0" applyBorder="1" applyFont="1"/>
    <xf borderId="23" fillId="0" fontId="3" numFmtId="4" xfId="0" applyBorder="1" applyFont="1" applyNumberFormat="1"/>
    <xf borderId="23" fillId="0" fontId="3" numFmtId="167" xfId="0" applyBorder="1" applyFont="1" applyNumberFormat="1"/>
    <xf borderId="23" fillId="0" fontId="29" numFmtId="166" xfId="0" applyAlignment="1" applyBorder="1" applyFont="1" applyNumberFormat="1">
      <alignment horizontal="center" shrinkToFit="0" wrapText="1"/>
    </xf>
    <xf borderId="0" fillId="0" fontId="3" numFmtId="0" xfId="0" applyFont="1"/>
    <xf borderId="0" fillId="0" fontId="3" numFmtId="4" xfId="0" applyFont="1" applyNumberFormat="1"/>
    <xf borderId="0" fillId="0" fontId="3" numFmtId="166" xfId="0" applyFont="1" applyNumberFormat="1"/>
    <xf borderId="0" fillId="0" fontId="3" numFmtId="167" xfId="0" applyFont="1" applyNumberFormat="1"/>
    <xf borderId="0" fillId="0" fontId="29" numFmtId="166" xfId="0" applyAlignment="1" applyFont="1" applyNumberFormat="1">
      <alignment horizontal="center" shrinkToFit="0" wrapText="1"/>
    </xf>
    <xf borderId="23" fillId="4" fontId="7" numFmtId="49" xfId="0" applyAlignment="1" applyBorder="1" applyFill="1" applyFont="1" applyNumberFormat="1">
      <alignment shrinkToFit="0" vertical="center" wrapText="1"/>
    </xf>
    <xf borderId="23" fillId="4" fontId="7" numFmtId="49" xfId="0" applyAlignment="1" applyBorder="1" applyFill="1" applyFont="1" applyNumberFormat="1">
      <alignment horizontal="center" shrinkToFit="0" vertical="center" wrapText="1"/>
    </xf>
    <xf borderId="23" fillId="4" fontId="7" numFmtId="0" xfId="0" applyAlignment="1" applyBorder="1" applyFill="1" applyFont="1">
      <alignment horizontal="center" shrinkToFit="0" vertical="center" wrapText="1"/>
    </xf>
    <xf borderId="23" fillId="0" fontId="7" numFmtId="0" xfId="0" applyAlignment="1" applyBorder="1" applyFont="1">
      <alignment horizontal="center" vertical="center"/>
    </xf>
    <xf borderId="23" fillId="0" fontId="7" numFmtId="0" xfId="0" applyAlignment="1" applyBorder="1" applyFont="1">
      <alignment horizontal="center" shrinkToFit="0" vertical="center" wrapText="1"/>
    </xf>
    <xf borderId="0" fillId="0" fontId="7" numFmtId="49" xfId="0" applyAlignment="1" applyFont="1" applyNumberFormat="1">
      <alignment vertical="center"/>
    </xf>
    <xf borderId="28" fillId="0" fontId="4" numFmtId="49" xfId="0" applyAlignment="1" applyBorder="1" applyFont="1" applyNumberFormat="1">
      <alignment vertical="center"/>
    </xf>
    <xf borderId="21" fillId="0" fontId="2" numFmtId="164" xfId="0" applyAlignment="1" applyBorder="1" applyFont="1" applyNumberFormat="1">
      <alignment horizontal="center" shrinkToFit="0" vertical="center" wrapText="1"/>
    </xf>
    <xf borderId="16" fillId="4" fontId="4" numFmtId="2" xfId="0" applyAlignment="1" applyBorder="1" applyFill="1" applyFont="1" applyNumberFormat="1">
      <alignment horizontal="center" vertical="center"/>
    </xf>
    <xf borderId="16" fillId="4" fontId="4" numFmtId="164" xfId="0" applyAlignment="1" applyBorder="1" applyFill="1" applyFont="1" applyNumberFormat="1">
      <alignment horizontal="center" vertical="center"/>
    </xf>
    <xf borderId="16" fillId="4" fontId="4" numFmtId="4" xfId="0" applyAlignment="1" applyBorder="1" applyFill="1" applyFont="1" applyNumberFormat="1">
      <alignment horizontal="center" vertical="center"/>
    </xf>
    <xf borderId="16" fillId="0" fontId="4" numFmtId="0" xfId="0" applyAlignment="1" applyBorder="1" applyFont="1">
      <alignment shrinkToFit="0" vertical="center" wrapText="1"/>
    </xf>
    <xf borderId="16" fillId="0" fontId="4" numFmtId="0" xfId="0" applyAlignment="1" applyBorder="1" applyFont="1">
      <alignment horizontal="center" shrinkToFit="0" vertical="center" wrapText="1"/>
    </xf>
    <xf borderId="23" fillId="4" fontId="4" numFmtId="4" xfId="0" applyAlignment="1" applyBorder="1" applyFill="1" applyFont="1" applyNumberFormat="1">
      <alignment horizontal="center" vertical="center"/>
    </xf>
    <xf borderId="23" fillId="0" fontId="4" numFmtId="4" xfId="0" applyAlignment="1" applyBorder="1" applyFont="1" applyNumberFormat="1">
      <alignment horizontal="center" vertical="center"/>
    </xf>
    <xf borderId="17" fillId="0" fontId="4" numFmtId="0" xfId="0" applyAlignment="1" applyBorder="1" applyFont="1">
      <alignment vertical="center"/>
    </xf>
    <xf borderId="17" fillId="6" fontId="19" numFmtId="0" xfId="0" applyAlignment="1" applyBorder="1" applyFill="1" applyFont="1">
      <alignment horizontal="center" shrinkToFit="0" vertical="center" wrapText="1"/>
    </xf>
    <xf borderId="23" fillId="4" fontId="7" numFmtId="2" xfId="0" applyAlignment="1" applyBorder="1" applyFill="1" applyFont="1" applyNumberFormat="1">
      <alignment horizontal="center" shrinkToFit="0" vertical="center" wrapText="1"/>
    </xf>
    <xf borderId="0" fillId="4" fontId="7" numFmtId="164" xfId="0" applyAlignment="1" applyFill="1" applyFont="1" applyNumberFormat="1">
      <alignment shrinkToFit="0" vertical="center" wrapText="1"/>
    </xf>
    <xf borderId="0" fillId="4" fontId="7" numFmtId="0" xfId="0" applyAlignment="1" applyFill="1" applyFont="1">
      <alignment shrinkToFit="0" vertical="center" wrapText="1"/>
    </xf>
    <xf borderId="23" fillId="4" fontId="7" numFmtId="49" xfId="0" applyAlignment="1" applyBorder="1" applyFill="1" applyFont="1" applyNumberFormat="1">
      <alignment horizontal="center" vertical="center"/>
    </xf>
    <xf borderId="23" fillId="4" fontId="7" numFmtId="164" xfId="0" applyAlignment="1" applyBorder="1" applyFill="1" applyFont="1" applyNumberFormat="1">
      <alignment horizontal="center" shrinkToFit="0" vertical="center" wrapText="1"/>
    </xf>
    <xf borderId="28" fillId="0" fontId="4" numFmtId="49" xfId="0" applyAlignment="1" applyBorder="1" applyFont="1" applyNumberFormat="1">
      <alignment horizontal="center" shrinkToFit="0" vertical="center" wrapText="1"/>
    </xf>
    <xf borderId="17" fillId="6" fontId="19" numFmtId="164" xfId="0" applyAlignment="1" applyBorder="1" applyFill="1" applyFont="1" applyNumberFormat="1">
      <alignment shrinkToFit="0" vertical="center" wrapText="1"/>
    </xf>
    <xf borderId="17" fillId="6" fontId="19" numFmtId="164" xfId="0" applyAlignment="1" applyBorder="1" applyFill="1" applyFont="1" applyNumberFormat="1">
      <alignment horizontal="center" shrinkToFit="0" vertical="center" wrapText="1"/>
    </xf>
    <xf borderId="23" fillId="6" fontId="19" numFmtId="164" xfId="0" applyAlignment="1" applyBorder="1" applyFill="1" applyFont="1" applyNumberFormat="1">
      <alignment horizontal="center" shrinkToFit="0" vertical="center" wrapText="1"/>
    </xf>
    <xf borderId="16" fillId="4" fontId="7" numFmtId="164" xfId="0" applyAlignment="1" applyBorder="1" applyFill="1" applyFont="1" applyNumberFormat="1">
      <alignment horizontal="center" vertical="center"/>
    </xf>
    <xf borderId="16" fillId="0" fontId="7" numFmtId="49" xfId="0" applyAlignment="1" applyBorder="1" applyFont="1" applyNumberFormat="1">
      <alignment horizontal="center" vertical="center"/>
    </xf>
    <xf borderId="16" fillId="4" fontId="4" numFmtId="0" xfId="0" applyAlignment="1" applyBorder="1" applyFill="1" applyFont="1">
      <alignment shrinkToFit="0" vertical="center" wrapText="1"/>
    </xf>
    <xf borderId="16" fillId="4" fontId="4" numFmtId="166" xfId="0" applyAlignment="1" applyBorder="1" applyFill="1" applyFont="1" applyNumberFormat="1">
      <alignment horizontal="center" vertical="center"/>
    </xf>
    <xf borderId="23" fillId="6" fontId="4" numFmtId="49" xfId="0" applyAlignment="1" applyBorder="1" applyFill="1" applyFont="1" applyNumberFormat="1">
      <alignment horizontal="center" vertical="center"/>
    </xf>
    <xf borderId="16" fillId="4" fontId="4" numFmtId="164" xfId="0" applyAlignment="1" applyBorder="1" applyFill="1" applyFont="1" applyNumberFormat="1">
      <alignment horizontal="center" shrinkToFit="0" vertical="center" wrapText="1"/>
    </xf>
    <xf borderId="16" fillId="4" fontId="38" numFmtId="49" xfId="0" applyAlignment="1" applyBorder="1" applyFill="1" applyFont="1" applyNumberFormat="1">
      <alignment horizontal="center" shrinkToFit="0" vertical="center" wrapText="1"/>
    </xf>
    <xf borderId="16" fillId="4" fontId="2" numFmtId="0" xfId="0" applyAlignment="1" applyBorder="1" applyFill="1" applyFont="1">
      <alignment shrinkToFit="0" vertical="center" wrapText="1"/>
    </xf>
    <xf borderId="16" fillId="4" fontId="2" numFmtId="49" xfId="0" applyAlignment="1" applyBorder="1" applyFill="1" applyFont="1" applyNumberFormat="1">
      <alignment horizontal="center" shrinkToFit="0" vertical="center" wrapText="1"/>
    </xf>
    <xf borderId="0" fillId="4" fontId="2" numFmtId="49" xfId="0" applyAlignment="1" applyFill="1" applyFont="1" applyNumberFormat="1">
      <alignment horizontal="center" shrinkToFit="0" vertical="center" wrapText="1"/>
    </xf>
    <xf borderId="0" fillId="4" fontId="2" numFmtId="49" xfId="0" applyAlignment="1" applyFill="1" applyFont="1" applyNumberFormat="1">
      <alignment horizontal="left" shrinkToFit="0" vertical="center" wrapText="1"/>
    </xf>
    <xf borderId="0" fillId="4" fontId="38" numFmtId="49" xfId="0" applyAlignment="1" applyFill="1" applyFont="1" applyNumberFormat="1">
      <alignment horizontal="center" shrinkToFit="0" vertical="center" wrapText="1"/>
    </xf>
    <xf borderId="0" fillId="4" fontId="2" numFmtId="0" xfId="0" applyAlignment="1" applyFill="1" applyFont="1">
      <alignment shrinkToFit="0" vertical="center" wrapText="1"/>
    </xf>
    <xf borderId="0" fillId="4" fontId="4" numFmtId="2" xfId="0" applyAlignment="1" applyFill="1" applyFont="1" applyNumberFormat="1">
      <alignment horizontal="center" vertical="center"/>
    </xf>
    <xf borderId="0" fillId="4" fontId="2" numFmtId="164" xfId="0" applyAlignment="1" applyFill="1" applyFont="1" applyNumberFormat="1">
      <alignment horizontal="center" shrinkToFit="0" vertical="center" wrapText="1"/>
    </xf>
    <xf borderId="0" fillId="4" fontId="6" numFmtId="164" xfId="0" applyAlignment="1" applyFill="1" applyFont="1" applyNumberFormat="1">
      <alignment horizontal="center"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D9D9D9"/>
          <bgColor rgb="FFD9D9D9"/>
        </patternFill>
      </fill>
      <border/>
    </dxf>
  </dxfs>
  <tableStyles count="2">
    <tableStyle count="2" pivot="0" name="CRONOGRAMA-style">
      <tableStyleElement dxfId="1" type="firstRowStripe"/>
      <tableStyleElement dxfId="2" type="secondRowStripe"/>
    </tableStyle>
    <tableStyle count="2" pivot="0" name="CRONOGRAMA-style 2">
      <tableStyleElement dxfId="2" type="firstRowStripe"/>
      <tableStyleElement dxfId="1" type="secondRowStripe"/>
    </tableStyle>
  </tableStyles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76200</xdr:colOff>
      <xdr:row>1</xdr:row>
      <xdr:rowOff>133350</xdr:rowOff>
    </xdr:from>
    <xdr:ext cx="1362075" cy="145732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1019175</xdr:colOff>
      <xdr:row>1</xdr:row>
      <xdr:rowOff>180975</xdr:rowOff>
    </xdr:from>
    <xdr:ext cx="1657350" cy="17049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1133475</xdr:colOff>
      <xdr:row>1</xdr:row>
      <xdr:rowOff>142875</xdr:rowOff>
    </xdr:from>
    <xdr:ext cx="1562100" cy="17335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542925</xdr:colOff>
      <xdr:row>1</xdr:row>
      <xdr:rowOff>19050</xdr:rowOff>
    </xdr:from>
    <xdr:ext cx="1562100" cy="17335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85725</xdr:colOff>
      <xdr:row>20</xdr:row>
      <xdr:rowOff>38100</xdr:rowOff>
    </xdr:from>
    <xdr:ext cx="4610100" cy="8477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85725</xdr:colOff>
      <xdr:row>45</xdr:row>
      <xdr:rowOff>180975</xdr:rowOff>
    </xdr:from>
    <xdr:ext cx="4610100" cy="847725"/>
    <xdr:pic>
      <xdr:nvPicPr>
        <xdr:cNvPr id="0" name="image2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676275</xdr:colOff>
      <xdr:row>1</xdr:row>
      <xdr:rowOff>123825</xdr:rowOff>
    </xdr:from>
    <xdr:ext cx="1552575" cy="1628775"/>
    <xdr:pic>
      <xdr:nvPicPr>
        <xdr:cNvPr id="0" name="image1.png" title="Imagem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headerRowCount="0" ref="A15:AS18" displayName="Table_1" name="Table_1" id="1">
  <tableColumns count="4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  <tableColumn name="Column45" id="45"/>
  </tableColumns>
  <tableStyleInfo name="CRONOGRAMA-style" showColumnStripes="0" showFirstColumn="1" showLastColumn="1" showRowStripes="1"/>
</table>
</file>

<file path=xl/tables/table2.xml><?xml version="1.0" encoding="utf-8"?>
<table xmlns="http://schemas.openxmlformats.org/spreadsheetml/2006/main" headerRowCount="0" ref="A20:AS41" displayName="Table_2" name="Table_2" id="2">
  <tableColumns count="45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  <tableColumn name="Column9" id="9"/>
    <tableColumn name="Column10" id="10"/>
    <tableColumn name="Column11" id="11"/>
    <tableColumn name="Column12" id="12"/>
    <tableColumn name="Column13" id="13"/>
    <tableColumn name="Column14" id="14"/>
    <tableColumn name="Column15" id="15"/>
    <tableColumn name="Column16" id="16"/>
    <tableColumn name="Column17" id="17"/>
    <tableColumn name="Column18" id="18"/>
    <tableColumn name="Column19" id="19"/>
    <tableColumn name="Column20" id="20"/>
    <tableColumn name="Column21" id="21"/>
    <tableColumn name="Column22" id="22"/>
    <tableColumn name="Column23" id="23"/>
    <tableColumn name="Column24" id="24"/>
    <tableColumn name="Column25" id="25"/>
    <tableColumn name="Column26" id="26"/>
    <tableColumn name="Column27" id="27"/>
    <tableColumn name="Column28" id="28"/>
    <tableColumn name="Column29" id="29"/>
    <tableColumn name="Column30" id="30"/>
    <tableColumn name="Column31" id="31"/>
    <tableColumn name="Column32" id="32"/>
    <tableColumn name="Column33" id="33"/>
    <tableColumn name="Column34" id="34"/>
    <tableColumn name="Column35" id="35"/>
    <tableColumn name="Column36" id="36"/>
    <tableColumn name="Column37" id="37"/>
    <tableColumn name="Column38" id="38"/>
    <tableColumn name="Column39" id="39"/>
    <tableColumn name="Column40" id="40"/>
    <tableColumn name="Column41" id="41"/>
    <tableColumn name="Column42" id="42"/>
    <tableColumn name="Column43" id="43"/>
    <tableColumn name="Column44" id="44"/>
    <tableColumn name="Column45" id="45"/>
  </tableColumns>
  <tableStyleInfo name="CRONOGRAMA-style 2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20" Type="http://schemas.openxmlformats.org/officeDocument/2006/relationships/hyperlink" Target="https://www.policabos.com.br/fibra-otica/dio-optico/dio-24-fibras?parceiro=8810&amp;utm_campaign=Policabos_Shopping&amp;utm_source=google&amp;utm_medium=cpc&amp;utm_term=&amp;gad_source=1&amp;gad_campaignid=23969155409&amp;gbraid=0AAAAAoLD11EjKUbX0i0-CH5fF25V-dTg6&amp;gclid=CjwKCAjw7p_UBhBlEiwAhpIs7xgQl0oU3vdsqhxAkEjKVktzIY6ToX5MverWwSfYM_VyGBne0HNK_xoCEksQAvD_BwE&amp;variant_id=1923" TargetMode="External"/><Relationship Id="rId22" Type="http://schemas.openxmlformats.org/officeDocument/2006/relationships/hyperlink" Target="https://www.lojamatel.com.br/produto/pigtail-spx-sm-9125-lc-upc-15m.html?srsltid=AfmBOoq2c18D2KLw79vlSCozROx_baRDU4PZa5TIONOf-lVyp3CTHtwJJXs" TargetMode="External"/><Relationship Id="rId21" Type="http://schemas.openxmlformats.org/officeDocument/2006/relationships/hyperlink" Target="https://www.unicaserv.com.br/fibras-opticas/dios-e-caixas-de-emenda/mini-dio-completo-scpc-para-12-fibras-sm-sc-upc-bandeja-pigtail-e-acopladores-azuis-?parceiro=3738" TargetMode="External"/><Relationship Id="rId24" Type="http://schemas.openxmlformats.org/officeDocument/2006/relationships/hyperlink" Target="https://www.magazineluiza.com.br/ess-extensao-optica-simplex-monomodo-buffer-09mm-pig-tail-150m-sm-lc-upc-pier-telecom/p/bceb97efc8/et/caop/?seller_id=piertelecom&amp;srsltid=AfmBOop2J-S1o1tOq7NETPizGfvQ9S7hrbeEfEO2jjATSGEWCANCzM1OdLo" TargetMode="External"/><Relationship Id="rId23" Type="http://schemas.openxmlformats.org/officeDocument/2006/relationships/hyperlink" Target="https://www.unicaserv.com.br/fibras-opticas/extensoes-opticas/extensao-optica-simplex-sm-lc-apc-9-125-1-5m?parceiro=3738&amp;gad_source=1&amp;gad_campaignid=24007263533&amp;gbraid=0AAAAADMVCf5HPKKmrzofsB3Tbkf-l1dex&amp;gclid=CjwKCAjw7p_UBhBlEiwAhpIs7wDmQgAk8cKK5w43B9qkNO9-bg1KRzL226xNe0aJ_uxVTdblnge2thoCT0sQAvD_BwE" TargetMode="External"/><Relationship Id="rId1" Type="http://schemas.openxmlformats.org/officeDocument/2006/relationships/hyperlink" Target="https://loja.grupokhronos.com.br/central-de-iluminacao-de-emergencia-siek-1206/p?srsltid=AfmBOoo0RTDDh4owSJHVIFppxEBV49RuuZRWwLXd9EKMMo1T9jZ7ZN7i" TargetMode="External"/><Relationship Id="rId2" Type="http://schemas.openxmlformats.org/officeDocument/2006/relationships/hyperlink" Target="https://mapeengenharia.com.br/loja/produto/central-coletiva-siek-1206/" TargetMode="External"/><Relationship Id="rId3" Type="http://schemas.openxmlformats.org/officeDocument/2006/relationships/hyperlink" Target="https://gasima.com.br/produtos/cs-central-ilum-emerg-600w-12v-siek1206/" TargetMode="External"/><Relationship Id="rId4" Type="http://schemas.openxmlformats.org/officeDocument/2006/relationships/hyperlink" Target="https://rayonscsr.com.br/portas-radiologicas/" TargetMode="External"/><Relationship Id="rId9" Type="http://schemas.openxmlformats.org/officeDocument/2006/relationships/hyperlink" Target="https://www.barimix.com.br/portas-radiol%C3%B3gicas" TargetMode="External"/><Relationship Id="rId26" Type="http://schemas.openxmlformats.org/officeDocument/2006/relationships/hyperlink" Target="https://www.fourserv.com.br/switch-huawei-48-portas-gigabit-4x-sfp-layer-2-gerenciavel-mpn-s310-48t4x/p?utm_source=google&amp;utm_medium=cpc&amp;utm_campaign=PMax%3A+Switches&amp;gad_source=1&amp;gad_campaignid=18631578224&amp;gbraid=0AAAAAD9qFBkvpCHIaJ669zdU9wLAVG6J3&amp;gclid=CjwKCAjw7p_UBhBlEiwAhpIs73Ul1JGkJwb9lRz09gxjVqPepTWjMIBjd9Xv0n4AcTnjx6WqWFN2khoC1vsQAvD_BwE" TargetMode="External"/><Relationship Id="rId25" Type="http://schemas.openxmlformats.org/officeDocument/2006/relationships/hyperlink" Target="https://br.store.ui.com/br/pt/products/usw-48-poe" TargetMode="External"/><Relationship Id="rId28" Type="http://schemas.openxmlformats.org/officeDocument/2006/relationships/hyperlink" Target="https://www.mundodarede.com.br/access-point-u7-pro-unifi-ubiquiti?utm_source=Site&amp;utm_medium=GoogleMerchant&amp;utm_campaign=GoogleMerchant&amp;utm_source=&amp;utm_medium=&amp;utm_campaign=pmax-19-05&amp;utm_content=&amp;utm_term=&amp;gad_source=1&amp;gad_campaignid=23863709975&amp;gbraid=0AAAABDMAMGoR4A_W0wimLdGeTQ0Av585B&amp;gclid=CjwKCAjw7p_UBhBlEiwAhpIs7_1mezdtgCp_D__zNgn8tYChMqLsZraFyaFiwyzZPE_mNS1jBD7JYRoCuKQQAvD_BwE" TargetMode="External"/><Relationship Id="rId27" Type="http://schemas.openxmlformats.org/officeDocument/2006/relationships/hyperlink" Target="https://www.centralcabos.com.br/switch-unifi-48-portas-gigabit-gerenciavel---4-sfp-layer-2/p" TargetMode="External"/><Relationship Id="rId5" Type="http://schemas.openxmlformats.org/officeDocument/2006/relationships/hyperlink" Target="https://spblindagemradiologica.com.br/" TargetMode="External"/><Relationship Id="rId6" Type="http://schemas.openxmlformats.org/officeDocument/2006/relationships/hyperlink" Target="https://www.barimix.com.br/portas-radiol%C3%B3gicas" TargetMode="External"/><Relationship Id="rId29" Type="http://schemas.openxmlformats.org/officeDocument/2006/relationships/hyperlink" Target="https://www.liztelecom.com.br/acess-point-unifi-u7-pro-ubiquiti?utm_source=Site&amp;utm_medium=GoogleMerchant&amp;utm_campaign=GoogleMerchant&amp;utm_source=&amp;utm_medium=&amp;utm_campaign=PMAX-VALOR-DA-CONV&amp;utm_content=&amp;utm_term=&amp;gad_source=1&amp;gad_campaignid=24025102924&amp;gbraid=0AAAABENOEFxNAp_BFFGiN0TmrNrxroi5X&amp;gclid=CjwKCAjw7p_UBhBlEiwAhpIs70gA77rDGohBcYD99Dzw08ZO60vNcz93d6dRFH_XqN9iaxgFcU_JdRoChHwQAvD_BwE" TargetMode="External"/><Relationship Id="rId7" Type="http://schemas.openxmlformats.org/officeDocument/2006/relationships/hyperlink" Target="https://rayonscsr.com.br/portas-radiologicas/" TargetMode="External"/><Relationship Id="rId8" Type="http://schemas.openxmlformats.org/officeDocument/2006/relationships/hyperlink" Target="https://spblindagemradiologica.com.br/" TargetMode="External"/><Relationship Id="rId31" Type="http://schemas.openxmlformats.org/officeDocument/2006/relationships/hyperlink" Target="https://www.lojaeletrica.com.br/espacador-losangular-auto-travante-50-150mm-15kv.html?mp_feed=MTozOkNPVmxWWTBFU0J4akI3ZW42VUd2ek1pM2wzMUlEdGpFWXBQSXZLTT0=&amp;srsltid=AfmBOopJsNRCSbOP_76ywvFE8BdNhVqeKu5esBnI4Ekau1Gy2vCRIjY5KA0" TargetMode="External"/><Relationship Id="rId30" Type="http://schemas.openxmlformats.org/officeDocument/2006/relationships/hyperlink" Target="https://www.upperseg.com.br/informatica/roteadores-wireless/access-point/access-point-de-longo-alcance-wifi-7-unifi-u7-lr-long-range-ubiquiti/?gad_source=1&amp;gad_campaignid=17071887064&amp;gbraid=0AAAAADtWOg9ux5qLcn7u9Ku9dgv73N4JR&amp;gclid=CjwKCAjw7p_UBhBlEiwAhpIs74N1NKc0SJoBpUCuhdvONFQSk7mzUjhQKjaBmignkGw4di3czFw0ThoCRpYQAvD_BwE" TargetMode="External"/><Relationship Id="rId11" Type="http://schemas.openxmlformats.org/officeDocument/2006/relationships/hyperlink" Target="https://www.portasmilenar.com.br/portas/portas-internas/" TargetMode="External"/><Relationship Id="rId33" Type="http://schemas.openxmlformats.org/officeDocument/2006/relationships/hyperlink" Target="https://judycabos.com.br/produto/espacador-losangular-polimerico-c-garra-15kv-rpc/" TargetMode="External"/><Relationship Id="rId10" Type="http://schemas.openxmlformats.org/officeDocument/2006/relationships/hyperlink" Target="https://www.webportas.com.br/kit-completo-porta-lisa-camarao-primer-cfecho-batente-ecologico-prime-de-11cm" TargetMode="External"/><Relationship Id="rId32" Type="http://schemas.openxmlformats.org/officeDocument/2006/relationships/hyperlink" Target="https://www.plenobras.com.br/646a5aa0d496504d21df6d5a/espacador-losangular-polimerico-15-kv-para-cabo-coberto-sem-anel-(an-01)-rede-compacta-diametro:-1200a-3200-mm?srsltid=AfmBOorpinunM3dBe5eU1m4l47zqGm8KXVbAwAENnyQ2fUnQ32fTfB6BN7w" TargetMode="External"/><Relationship Id="rId13" Type="http://schemas.openxmlformats.org/officeDocument/2006/relationships/hyperlink" Target="https://www.reidosfp.com.br/sfp-sm-duplex-10g-1310nm-2-km-lc-ddm" TargetMode="External"/><Relationship Id="rId35" Type="http://schemas.openxmlformats.org/officeDocument/2006/relationships/hyperlink" Target="https://loja.ccabos.com.br/produtos/cabo-15kv-35mm-aluminio-protegido-uso-aereo-cinza/" TargetMode="External"/><Relationship Id="rId12" Type="http://schemas.openxmlformats.org/officeDocument/2006/relationships/hyperlink" Target="https://casteloportas.com.br/" TargetMode="External"/><Relationship Id="rId34" Type="http://schemas.openxmlformats.org/officeDocument/2006/relationships/hyperlink" Target="https://loja.conduscamp.com.br/cabo-de-aluminio-protegido-35mm-tr-15kv-aereo-cinza-1/p?sku=6308708&amp;srsltid=AfmBOornwSks6iHnhGhWDYaBlQ3aCPWhVNjllJyKfzVk1SeYxhy176L_0CM" TargetMode="External"/><Relationship Id="rId15" Type="http://schemas.openxmlformats.org/officeDocument/2006/relationships/hyperlink" Target="https://www.raicrom.com.br/conectividade/fibra-sfp-10g-02km-lc-duplex-ddm-1310nm-sfp-10g-lr02d?srsltid=AfmBOop6FDtqO3lOZjRF_KKJ8RzWLrCatWocH9jZuu3uAG4ZTwXwyTZJ" TargetMode="External"/><Relationship Id="rId37" Type="http://schemas.openxmlformats.org/officeDocument/2006/relationships/drawing" Target="../drawings/drawing3.xml"/><Relationship Id="rId14" Type="http://schemas.openxmlformats.org/officeDocument/2006/relationships/hyperlink" Target="https://loja.celeti.com.br/products/sfp-10g-1310nm-2km-dom-duplex-lc-upc-smf?srsltid=AfmBOoq-PzmJCX2Ro81lKVITNSV7b8v5Xqys7u9C3Ftu_qX4TA5pw6aS" TargetMode="External"/><Relationship Id="rId36" Type="http://schemas.openxmlformats.org/officeDocument/2006/relationships/hyperlink" Target="https://www.plenobras.com.br/6503ad00df6973c3d9c80558/cabo-aluminio-coberto-xlpe-90g-15-kv-1x-3500-mm-entre-arvores-cinza-nbr-11873-ecologico-greater-diam.nominal-1305-mm?srsltid=AfmBOoq5bQhzi-C7oNMYUtDR_2uJxQy1ZdiLEtOIrLheWhQ-LS6pBIIjVvE" TargetMode="External"/><Relationship Id="rId17" Type="http://schemas.openxmlformats.org/officeDocument/2006/relationships/hyperlink" Target="https://www.solucaocabos.com.br/extensao-optica-duplex-lc-spc-sm-furukawa-250-metros/p?srsltid=AfmBOopjIZZM63WD8rcXjAEFngQRl7h4n13xsP7pZZG6B8M0nCkRC4e9" TargetMode="External"/><Relationship Id="rId16" Type="http://schemas.openxmlformats.org/officeDocument/2006/relationships/hyperlink" Target="https://www.unicaserv.com.br/fibras-opticas/cordoes-opticos/cds-cordao-optico-duplex-sm-sc-upclc-upc-9125-2-5m" TargetMode="External"/><Relationship Id="rId19" Type="http://schemas.openxmlformats.org/officeDocument/2006/relationships/hyperlink" Target="https://www.solucaocabos.com.br/dio-12fo-sc-upc-completo-padrao-rack-/p?idsku=16818&amp;gad_source=1&amp;gad_campaignid=22012104624&amp;gbraid=0AAAAAolx81FBQf4T4A7cIMWupqhNtLpym&amp;gclid=CjwKCAjw7p_UBhBlEiwAhpIs7yCN2oADcxX0wKEB76bP821rWg59SIS14pgSaqZk2dptRbezJQG3FBoCPogQAvD_BwE" TargetMode="External"/><Relationship Id="rId18" Type="http://schemas.openxmlformats.org/officeDocument/2006/relationships/hyperlink" Target="https://www.centralcabos.com.br/cordao-optico-duplex-sm-9-125-sc-sc-upc-2-50-metros/p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4" Type="http://schemas.openxmlformats.org/officeDocument/2006/relationships/table" Target="../tables/table1.xml"/><Relationship Id="rId5" Type="http://schemas.openxmlformats.org/officeDocument/2006/relationships/table" Target="../tables/table2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FF"/>
    <pageSetUpPr fitToPage="1"/>
  </sheetPr>
  <sheetViews>
    <sheetView showGridLines="0" workbookViewId="0"/>
  </sheetViews>
  <sheetFormatPr customHeight="1" defaultColWidth="14.43" defaultRowHeight="15.0"/>
  <cols>
    <col customWidth="1" min="1" max="1" width="9.57"/>
    <col customWidth="1" min="2" max="2" width="23.71"/>
    <col customWidth="1" min="3" max="3" width="13.43"/>
    <col customWidth="1" min="4" max="4" width="49.14"/>
    <col customWidth="1" min="5" max="5" width="7.29"/>
    <col customWidth="1" min="6" max="6" width="7.43"/>
    <col customWidth="1" min="8" max="8" width="13.86"/>
    <col customWidth="1" min="9" max="9" width="12.43"/>
    <col customWidth="1" min="10" max="12" width="15.29"/>
    <col customWidth="1" min="13" max="13" width="18.0"/>
    <col customWidth="1" min="14" max="14" width="17.71"/>
  </cols>
  <sheetData>
    <row r="1" ht="12.75" customHeight="1">
      <c r="A1" s="1"/>
      <c r="N1" s="5"/>
      <c r="O1" s="5"/>
      <c r="P1" s="5"/>
      <c r="Q1" s="5"/>
      <c r="R1" s="5"/>
    </row>
    <row r="2" ht="12.75" customHeight="1">
      <c r="A2" s="10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5"/>
      <c r="O2" s="5"/>
      <c r="P2" s="5"/>
      <c r="Q2" s="5"/>
      <c r="R2" s="5"/>
    </row>
    <row r="3" ht="16.5" customHeight="1">
      <c r="A3" s="15"/>
      <c r="B3" s="18"/>
      <c r="C3" s="21" t="s">
        <v>0</v>
      </c>
      <c r="D3" s="12"/>
      <c r="E3" s="12"/>
      <c r="F3" s="13"/>
      <c r="G3" s="9"/>
      <c r="H3" s="25"/>
      <c r="I3" s="25"/>
      <c r="J3" s="25"/>
      <c r="K3" s="25"/>
      <c r="L3" s="28"/>
      <c r="M3" s="28"/>
      <c r="N3" s="5"/>
      <c r="O3" s="5"/>
      <c r="P3" s="5"/>
      <c r="Q3" s="5"/>
      <c r="R3" s="5"/>
    </row>
    <row r="4" ht="12.75" customHeight="1">
      <c r="A4" s="31"/>
      <c r="B4" s="18"/>
      <c r="C4" s="34" t="s">
        <v>1</v>
      </c>
      <c r="D4" s="30"/>
      <c r="E4" s="30"/>
      <c r="F4" s="32"/>
      <c r="G4" s="9"/>
      <c r="H4" s="25"/>
      <c r="I4" s="25"/>
      <c r="J4" s="25"/>
      <c r="K4" s="37"/>
      <c r="L4" s="39" t="s">
        <v>2</v>
      </c>
      <c r="M4" s="49">
        <f>BDI!F28</f>
        <v>0.2354</v>
      </c>
      <c r="N4" s="5"/>
      <c r="O4" s="5"/>
      <c r="P4" s="5"/>
      <c r="Q4" s="5"/>
      <c r="R4" s="5"/>
    </row>
    <row r="5" ht="12.75" customHeight="1">
      <c r="A5" s="31"/>
      <c r="B5" s="18"/>
      <c r="C5" s="42" t="s">
        <v>3</v>
      </c>
      <c r="D5" s="30"/>
      <c r="E5" s="30"/>
      <c r="F5" s="32"/>
      <c r="G5" s="9"/>
      <c r="H5" s="25"/>
      <c r="I5" s="25"/>
      <c r="J5" s="25"/>
      <c r="K5" s="37"/>
      <c r="L5" s="39" t="s">
        <v>6</v>
      </c>
      <c r="M5" s="49">
        <v>0.1528</v>
      </c>
      <c r="N5" s="5"/>
      <c r="O5" s="5"/>
      <c r="P5" s="5"/>
      <c r="Q5" s="5"/>
      <c r="R5" s="5"/>
    </row>
    <row r="6" ht="15.0" customHeight="1">
      <c r="A6" s="31"/>
      <c r="B6" s="18"/>
      <c r="C6" s="45" t="s">
        <v>4</v>
      </c>
      <c r="D6" s="30"/>
      <c r="E6" s="30"/>
      <c r="F6" s="32"/>
      <c r="G6" s="9"/>
      <c r="H6" s="53"/>
      <c r="I6" s="53"/>
      <c r="J6" s="53"/>
      <c r="K6" s="56"/>
      <c r="L6" s="58" t="s">
        <v>9</v>
      </c>
      <c r="M6" s="39">
        <f>Q14</f>
        <v>0</v>
      </c>
      <c r="N6" s="5"/>
      <c r="O6" s="5"/>
      <c r="P6" s="5"/>
      <c r="Q6" s="5"/>
      <c r="R6" s="5"/>
    </row>
    <row r="7" ht="13.5" customHeight="1">
      <c r="A7" s="31"/>
      <c r="B7" s="18"/>
      <c r="C7" s="50" t="s">
        <v>5</v>
      </c>
      <c r="D7" s="30"/>
      <c r="E7" s="30"/>
      <c r="F7" s="32"/>
      <c r="G7" s="9"/>
      <c r="H7" s="53"/>
      <c r="I7" s="53"/>
      <c r="J7" s="53"/>
      <c r="K7" s="56"/>
      <c r="L7" s="58" t="s">
        <v>12</v>
      </c>
      <c r="M7" s="58">
        <f>P14</f>
        <v>0</v>
      </c>
      <c r="N7" s="70"/>
      <c r="O7" s="5"/>
      <c r="P7" s="5"/>
      <c r="Q7" s="5"/>
      <c r="R7" s="5"/>
    </row>
    <row r="8">
      <c r="A8" s="31"/>
      <c r="B8" s="18"/>
      <c r="C8" s="50" t="s">
        <v>7</v>
      </c>
      <c r="D8" s="30"/>
      <c r="E8" s="30"/>
      <c r="F8" s="32"/>
      <c r="G8" s="9"/>
      <c r="H8" s="25"/>
      <c r="I8" s="25"/>
      <c r="J8" s="25"/>
      <c r="K8" s="25"/>
      <c r="L8" s="76"/>
      <c r="M8" s="80"/>
      <c r="N8" s="5"/>
      <c r="O8" s="5"/>
      <c r="P8" s="5"/>
      <c r="Q8" s="5"/>
      <c r="R8" s="5"/>
    </row>
    <row r="9">
      <c r="A9" s="31"/>
      <c r="B9" s="18"/>
      <c r="C9" s="84"/>
      <c r="D9" s="9"/>
      <c r="E9" s="9"/>
      <c r="F9" s="85"/>
      <c r="G9" s="9"/>
      <c r="H9" s="25"/>
      <c r="I9" s="25"/>
      <c r="J9" s="25"/>
      <c r="K9" s="25"/>
      <c r="L9" s="76"/>
      <c r="M9" s="80"/>
      <c r="N9" s="5"/>
      <c r="O9" s="5"/>
      <c r="P9" s="5"/>
      <c r="Q9" s="5"/>
      <c r="R9" s="5"/>
    </row>
    <row r="10" ht="27.75" customHeight="1">
      <c r="A10" s="89"/>
      <c r="B10" s="18"/>
      <c r="C10" s="91"/>
      <c r="D10" s="55" t="s">
        <v>8</v>
      </c>
      <c r="E10" s="9"/>
      <c r="F10" s="93"/>
      <c r="G10" s="93"/>
      <c r="H10" s="25"/>
      <c r="I10" s="25"/>
      <c r="J10" s="25"/>
      <c r="K10" s="25"/>
      <c r="L10" s="25"/>
      <c r="M10" s="97"/>
      <c r="N10" s="5"/>
      <c r="O10" s="5"/>
      <c r="P10" s="5"/>
      <c r="Q10" s="5"/>
      <c r="R10" s="5"/>
    </row>
    <row r="11" ht="12.75" customHeight="1">
      <c r="A11" s="100"/>
      <c r="M11" s="103"/>
      <c r="N11" s="5"/>
      <c r="O11" s="5"/>
      <c r="P11" s="5"/>
      <c r="Q11" s="5"/>
      <c r="R11" s="5"/>
    </row>
    <row r="12" ht="15.0" customHeight="1">
      <c r="A12" s="106" t="s">
        <v>23</v>
      </c>
      <c r="B12" s="108" t="s">
        <v>26</v>
      </c>
      <c r="C12" s="110" t="s">
        <v>27</v>
      </c>
      <c r="D12" s="112" t="s">
        <v>28</v>
      </c>
      <c r="E12" s="106" t="s">
        <v>22</v>
      </c>
      <c r="F12" s="114" t="s">
        <v>30</v>
      </c>
      <c r="G12" s="115" t="s">
        <v>32</v>
      </c>
      <c r="J12" s="115" t="s">
        <v>33</v>
      </c>
      <c r="M12" s="112" t="s">
        <v>35</v>
      </c>
      <c r="N12" s="118"/>
      <c r="O12" s="118"/>
      <c r="P12" s="118"/>
      <c r="Q12" s="118"/>
      <c r="R12" s="118"/>
    </row>
    <row r="13" ht="12.75" customHeight="1">
      <c r="G13" s="115" t="s">
        <v>38</v>
      </c>
      <c r="H13" s="115" t="s">
        <v>39</v>
      </c>
      <c r="I13" s="115" t="s">
        <v>40</v>
      </c>
      <c r="J13" s="115" t="s">
        <v>41</v>
      </c>
      <c r="K13" s="115" t="s">
        <v>39</v>
      </c>
      <c r="L13" s="115" t="s">
        <v>40</v>
      </c>
      <c r="N13" s="118"/>
      <c r="O13" s="118"/>
      <c r="P13" s="121" t="s">
        <v>43</v>
      </c>
      <c r="Q13" s="121" t="s">
        <v>44</v>
      </c>
      <c r="R13" s="118"/>
    </row>
    <row r="14" ht="12.75" customHeight="1">
      <c r="A14" s="100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6"/>
      <c r="N14" s="5"/>
      <c r="O14" s="121" t="s">
        <v>50</v>
      </c>
      <c r="P14" s="129">
        <f t="shared" ref="P14:Q14" si="1">SUM(P15:P15058)</f>
        <v>0</v>
      </c>
      <c r="Q14" s="129">
        <f t="shared" si="1"/>
        <v>0</v>
      </c>
      <c r="R14" s="121"/>
    </row>
    <row r="15">
      <c r="A15" s="134" t="s">
        <v>54</v>
      </c>
      <c r="B15" s="136" t="s">
        <v>55</v>
      </c>
      <c r="C15" s="77"/>
      <c r="D15" s="77"/>
      <c r="E15" s="137"/>
      <c r="F15" s="137"/>
      <c r="G15" s="137"/>
      <c r="H15" s="137"/>
      <c r="I15" s="138"/>
      <c r="J15" s="138">
        <f t="shared" ref="J15:M15" si="2">SUM(J16:J18)</f>
        <v>0</v>
      </c>
      <c r="K15" s="138">
        <f t="shared" si="2"/>
        <v>0</v>
      </c>
      <c r="L15" s="138">
        <f t="shared" si="2"/>
        <v>0</v>
      </c>
      <c r="M15" s="138">
        <f t="shared" si="2"/>
        <v>0</v>
      </c>
      <c r="N15" s="143"/>
      <c r="O15" s="145" t="str">
        <f t="shared" ref="O15:O76" si="3">IF(A15="", "", IF(LEN(A15)-LEN(SUBSTITUTE(A15, ".", "")) = 0, "ETAPA_PRINCIPAL", IF(LEN(A15)-LEN(SUBSTITUTE(A15, ".", "")) = 1, "SUBETAPA", "ITEM_OBRA")))
</f>
        <v>ETAPA_PRINCIPAL</v>
      </c>
      <c r="P15" s="147">
        <f t="shared" ref="P15:P76" si="4">IF(O15="ETAPA_PRINCIPAL",M15,0)</f>
        <v>0</v>
      </c>
      <c r="Q15" s="147">
        <f t="shared" ref="Q15:Q76" si="5">IF($O15="ETAPA_PRINCIPAL",$L15,0)</f>
        <v>0</v>
      </c>
      <c r="R15" s="149"/>
    </row>
    <row r="16">
      <c r="A16" s="150" t="s">
        <v>70</v>
      </c>
      <c r="B16" s="151" t="s">
        <v>73</v>
      </c>
      <c r="C16" s="152" t="s">
        <v>74</v>
      </c>
      <c r="D16" s="107" t="s">
        <v>75</v>
      </c>
      <c r="E16" s="153" t="s">
        <v>64</v>
      </c>
      <c r="F16" s="154">
        <v>485.0</v>
      </c>
      <c r="G16" s="155"/>
      <c r="H16" s="155"/>
      <c r="I16" s="157">
        <f t="shared" ref="I16:I18" si="6">G16+H16</f>
        <v>0</v>
      </c>
      <c r="J16" s="158">
        <f t="shared" ref="J16:J18" si="7">G16*F16</f>
        <v>0</v>
      </c>
      <c r="K16" s="158">
        <f t="shared" ref="K16:K18" si="8">H16*F16</f>
        <v>0</v>
      </c>
      <c r="L16" s="158">
        <f t="shared" ref="L16:L18" si="9">J16+K16</f>
        <v>0</v>
      </c>
      <c r="M16" s="162">
        <f t="shared" ref="M16:M18" si="10">L16*(1+$M$4)</f>
        <v>0</v>
      </c>
      <c r="N16" s="147"/>
      <c r="O16" s="145" t="str">
        <f t="shared" si="3"/>
        <v>SUBETAPA</v>
      </c>
      <c r="P16" s="5">
        <f t="shared" si="4"/>
        <v>0</v>
      </c>
      <c r="Q16" s="5">
        <f t="shared" si="5"/>
        <v>0</v>
      </c>
      <c r="R16" s="5"/>
    </row>
    <row r="17">
      <c r="A17" s="150" t="s">
        <v>83</v>
      </c>
      <c r="B17" s="151" t="str">
        <f>UPPER("Projeto Completo de Entrada de Energia")</f>
        <v>PROJETO COMPLETO DE ENTRADA DE ENERGIA</v>
      </c>
      <c r="C17" s="168" t="s">
        <v>84</v>
      </c>
      <c r="D17" s="169" t="str">
        <f>UPPER("Projeto Completo de Entrada de Energia e Cabine ou Postos de Transformação, em alvenaria e/ou cubículo blindado, e/ou de Posto de Transformação")</f>
        <v>PROJETO COMPLETO DE ENTRADA DE ENERGIA E CABINE OU POSTOS DE TRANSFORMAÇÃO, EM ALVENARIA E/OU CUBÍCULO BLINDADO, E/OU DE POSTO DE TRANSFORMAÇÃO</v>
      </c>
      <c r="E17" s="170" t="s">
        <v>22</v>
      </c>
      <c r="F17" s="154">
        <v>2.0</v>
      </c>
      <c r="G17" s="171"/>
      <c r="H17" s="171"/>
      <c r="I17" s="157">
        <f t="shared" si="6"/>
        <v>0</v>
      </c>
      <c r="J17" s="158">
        <f t="shared" si="7"/>
        <v>0</v>
      </c>
      <c r="K17" s="158">
        <f t="shared" si="8"/>
        <v>0</v>
      </c>
      <c r="L17" s="158">
        <f t="shared" si="9"/>
        <v>0</v>
      </c>
      <c r="M17" s="162">
        <f t="shared" si="10"/>
        <v>0</v>
      </c>
      <c r="N17" s="147"/>
      <c r="O17" s="145" t="str">
        <f t="shared" si="3"/>
        <v>SUBETAPA</v>
      </c>
      <c r="P17" s="5">
        <f t="shared" si="4"/>
        <v>0</v>
      </c>
      <c r="Q17" s="5">
        <f t="shared" si="5"/>
        <v>0</v>
      </c>
      <c r="R17" s="5"/>
    </row>
    <row r="18">
      <c r="A18" s="150" t="s">
        <v>91</v>
      </c>
      <c r="B18" s="151" t="s">
        <v>73</v>
      </c>
      <c r="C18" s="152" t="s">
        <v>92</v>
      </c>
      <c r="D18" s="176" t="s">
        <v>93</v>
      </c>
      <c r="E18" s="153" t="s">
        <v>94</v>
      </c>
      <c r="F18" s="178">
        <v>20.0</v>
      </c>
      <c r="G18" s="155"/>
      <c r="H18" s="155"/>
      <c r="I18" s="157">
        <f t="shared" si="6"/>
        <v>0</v>
      </c>
      <c r="J18" s="158">
        <f t="shared" si="7"/>
        <v>0</v>
      </c>
      <c r="K18" s="158">
        <f t="shared" si="8"/>
        <v>0</v>
      </c>
      <c r="L18" s="158">
        <f t="shared" si="9"/>
        <v>0</v>
      </c>
      <c r="M18" s="162">
        <f t="shared" si="10"/>
        <v>0</v>
      </c>
      <c r="N18" s="147"/>
      <c r="O18" s="145" t="str">
        <f t="shared" si="3"/>
        <v>SUBETAPA</v>
      </c>
      <c r="P18" s="5">
        <f t="shared" si="4"/>
        <v>0</v>
      </c>
      <c r="Q18" s="5">
        <f t="shared" si="5"/>
        <v>0</v>
      </c>
      <c r="R18" s="5"/>
    </row>
    <row r="19">
      <c r="A19" s="181"/>
      <c r="B19" s="183"/>
      <c r="C19" s="183"/>
      <c r="D19" s="183"/>
      <c r="E19" s="183"/>
      <c r="F19" s="183"/>
      <c r="G19" s="183"/>
      <c r="H19" s="183"/>
      <c r="I19" s="183"/>
      <c r="J19" s="183"/>
      <c r="K19" s="183"/>
      <c r="L19" s="183"/>
      <c r="M19" s="183"/>
      <c r="N19" s="185"/>
      <c r="O19" s="145" t="str">
        <f t="shared" si="3"/>
        <v/>
      </c>
      <c r="P19" s="5">
        <f t="shared" si="4"/>
        <v>0</v>
      </c>
      <c r="Q19" s="5">
        <f t="shared" si="5"/>
        <v>0</v>
      </c>
      <c r="R19" s="187"/>
    </row>
    <row r="20">
      <c r="A20" s="188" t="s">
        <v>102</v>
      </c>
      <c r="B20" s="189" t="s">
        <v>104</v>
      </c>
      <c r="C20" s="87"/>
      <c r="D20" s="87"/>
      <c r="E20" s="190"/>
      <c r="F20" s="190"/>
      <c r="G20" s="190"/>
      <c r="H20" s="190"/>
      <c r="I20" s="191"/>
      <c r="J20" s="192">
        <f t="shared" ref="J20:M20" si="11">SUM(J21:J33)</f>
        <v>0</v>
      </c>
      <c r="K20" s="192">
        <f t="shared" si="11"/>
        <v>0</v>
      </c>
      <c r="L20" s="192">
        <f t="shared" si="11"/>
        <v>0</v>
      </c>
      <c r="M20" s="192">
        <f t="shared" si="11"/>
        <v>0</v>
      </c>
      <c r="N20" s="185"/>
      <c r="O20" s="145" t="str">
        <f t="shared" si="3"/>
        <v>ETAPA_PRINCIPAL</v>
      </c>
      <c r="P20" s="193">
        <f t="shared" si="4"/>
        <v>0</v>
      </c>
      <c r="Q20" s="193">
        <f t="shared" si="5"/>
        <v>0</v>
      </c>
      <c r="R20" s="187"/>
    </row>
    <row r="21">
      <c r="A21" s="150" t="s">
        <v>129</v>
      </c>
      <c r="B21" s="151" t="s">
        <v>131</v>
      </c>
      <c r="C21" s="152" t="s">
        <v>132</v>
      </c>
      <c r="D21" s="176" t="s">
        <v>134</v>
      </c>
      <c r="E21" s="153" t="s">
        <v>72</v>
      </c>
      <c r="F21" s="178">
        <v>8.0</v>
      </c>
      <c r="G21" s="155"/>
      <c r="H21" s="155"/>
      <c r="I21" s="157">
        <f t="shared" ref="I21:I33" si="12">G21+H21</f>
        <v>0</v>
      </c>
      <c r="J21" s="158">
        <f t="shared" ref="J21:J33" si="13">G21*F21</f>
        <v>0</v>
      </c>
      <c r="K21" s="158">
        <f t="shared" ref="K21:K33" si="14">H21*F21</f>
        <v>0</v>
      </c>
      <c r="L21" s="158">
        <f t="shared" ref="L21:L33" si="15">J21+K21</f>
        <v>0</v>
      </c>
      <c r="M21" s="162">
        <f t="shared" ref="M21:M33" si="16">L21*(1+$M$4)</f>
        <v>0</v>
      </c>
      <c r="N21" s="185"/>
      <c r="O21" s="145" t="str">
        <f t="shared" si="3"/>
        <v>SUBETAPA</v>
      </c>
      <c r="P21" s="5">
        <f t="shared" si="4"/>
        <v>0</v>
      </c>
      <c r="Q21" s="5">
        <f t="shared" si="5"/>
        <v>0</v>
      </c>
      <c r="R21" s="187"/>
    </row>
    <row r="22">
      <c r="A22" s="150" t="s">
        <v>141</v>
      </c>
      <c r="B22" s="151" t="s">
        <v>142</v>
      </c>
      <c r="C22" s="152" t="s">
        <v>143</v>
      </c>
      <c r="D22" s="176" t="s">
        <v>144</v>
      </c>
      <c r="E22" s="153" t="s">
        <v>22</v>
      </c>
      <c r="F22" s="178">
        <v>1.0</v>
      </c>
      <c r="G22" s="197"/>
      <c r="H22" s="197"/>
      <c r="I22" s="157">
        <f t="shared" si="12"/>
        <v>0</v>
      </c>
      <c r="J22" s="158">
        <f t="shared" si="13"/>
        <v>0</v>
      </c>
      <c r="K22" s="158">
        <f t="shared" si="14"/>
        <v>0</v>
      </c>
      <c r="L22" s="158">
        <f t="shared" si="15"/>
        <v>0</v>
      </c>
      <c r="M22" s="162">
        <f t="shared" si="16"/>
        <v>0</v>
      </c>
      <c r="N22" s="147"/>
      <c r="O22" s="145" t="str">
        <f t="shared" si="3"/>
        <v>SUBETAPA</v>
      </c>
      <c r="P22" s="5">
        <f t="shared" si="4"/>
        <v>0</v>
      </c>
      <c r="Q22" s="5">
        <f t="shared" si="5"/>
        <v>0</v>
      </c>
      <c r="R22" s="5"/>
    </row>
    <row r="23">
      <c r="A23" s="150" t="s">
        <v>147</v>
      </c>
      <c r="B23" s="151" t="s">
        <v>148</v>
      </c>
      <c r="C23" s="152" t="s">
        <v>149</v>
      </c>
      <c r="D23" s="176" t="s">
        <v>150</v>
      </c>
      <c r="E23" s="153" t="s">
        <v>22</v>
      </c>
      <c r="F23" s="178">
        <v>1.0</v>
      </c>
      <c r="G23" s="155"/>
      <c r="H23" s="155"/>
      <c r="I23" s="157">
        <f t="shared" si="12"/>
        <v>0</v>
      </c>
      <c r="J23" s="158">
        <f t="shared" si="13"/>
        <v>0</v>
      </c>
      <c r="K23" s="158">
        <f t="shared" si="14"/>
        <v>0</v>
      </c>
      <c r="L23" s="158">
        <f t="shared" si="15"/>
        <v>0</v>
      </c>
      <c r="M23" s="162">
        <f t="shared" si="16"/>
        <v>0</v>
      </c>
      <c r="N23" s="147"/>
      <c r="O23" s="145" t="str">
        <f t="shared" si="3"/>
        <v>SUBETAPA</v>
      </c>
      <c r="P23" s="5">
        <f t="shared" si="4"/>
        <v>0</v>
      </c>
      <c r="Q23" s="5">
        <f t="shared" si="5"/>
        <v>0</v>
      </c>
      <c r="R23" s="5"/>
    </row>
    <row r="24">
      <c r="A24" s="150" t="s">
        <v>151</v>
      </c>
      <c r="B24" s="151" t="s">
        <v>152</v>
      </c>
      <c r="C24" s="152" t="s">
        <v>153</v>
      </c>
      <c r="D24" s="176" t="s">
        <v>154</v>
      </c>
      <c r="E24" s="153" t="s">
        <v>81</v>
      </c>
      <c r="F24" s="178">
        <v>200.0</v>
      </c>
      <c r="G24" s="197"/>
      <c r="H24" s="197"/>
      <c r="I24" s="157">
        <f t="shared" si="12"/>
        <v>0</v>
      </c>
      <c r="J24" s="158">
        <f t="shared" si="13"/>
        <v>0</v>
      </c>
      <c r="K24" s="158">
        <f t="shared" si="14"/>
        <v>0</v>
      </c>
      <c r="L24" s="158">
        <f t="shared" si="15"/>
        <v>0</v>
      </c>
      <c r="M24" s="162">
        <f t="shared" si="16"/>
        <v>0</v>
      </c>
      <c r="N24" s="147"/>
      <c r="O24" s="145" t="str">
        <f t="shared" si="3"/>
        <v>SUBETAPA</v>
      </c>
      <c r="P24" s="5">
        <f t="shared" si="4"/>
        <v>0</v>
      </c>
      <c r="Q24" s="5">
        <f t="shared" si="5"/>
        <v>0</v>
      </c>
      <c r="R24" s="5"/>
    </row>
    <row r="25">
      <c r="A25" s="150" t="s">
        <v>156</v>
      </c>
      <c r="B25" s="151" t="s">
        <v>148</v>
      </c>
      <c r="C25" s="152" t="s">
        <v>157</v>
      </c>
      <c r="D25" s="176" t="s">
        <v>159</v>
      </c>
      <c r="E25" s="153" t="s">
        <v>22</v>
      </c>
      <c r="F25" s="178">
        <v>1.0</v>
      </c>
      <c r="G25" s="155"/>
      <c r="H25" s="155"/>
      <c r="I25" s="157">
        <f t="shared" si="12"/>
        <v>0</v>
      </c>
      <c r="J25" s="158">
        <f t="shared" si="13"/>
        <v>0</v>
      </c>
      <c r="K25" s="158">
        <f t="shared" si="14"/>
        <v>0</v>
      </c>
      <c r="L25" s="158">
        <f t="shared" si="15"/>
        <v>0</v>
      </c>
      <c r="M25" s="162">
        <f t="shared" si="16"/>
        <v>0</v>
      </c>
      <c r="N25" s="147"/>
      <c r="O25" s="145" t="str">
        <f t="shared" si="3"/>
        <v>SUBETAPA</v>
      </c>
      <c r="P25" s="5">
        <f t="shared" si="4"/>
        <v>0</v>
      </c>
      <c r="Q25" s="5">
        <f t="shared" si="5"/>
        <v>0</v>
      </c>
      <c r="R25" s="5"/>
    </row>
    <row r="26">
      <c r="A26" s="150" t="s">
        <v>161</v>
      </c>
      <c r="B26" s="151" t="s">
        <v>162</v>
      </c>
      <c r="C26" s="168" t="s">
        <v>163</v>
      </c>
      <c r="D26" s="169" t="s">
        <v>164</v>
      </c>
      <c r="E26" s="170" t="s">
        <v>72</v>
      </c>
      <c r="F26" s="154">
        <v>30.0</v>
      </c>
      <c r="G26" s="205"/>
      <c r="H26" s="205"/>
      <c r="I26" s="157">
        <f t="shared" si="12"/>
        <v>0</v>
      </c>
      <c r="J26" s="158">
        <f t="shared" si="13"/>
        <v>0</v>
      </c>
      <c r="K26" s="158">
        <f t="shared" si="14"/>
        <v>0</v>
      </c>
      <c r="L26" s="158">
        <f t="shared" si="15"/>
        <v>0</v>
      </c>
      <c r="M26" s="162">
        <f t="shared" si="16"/>
        <v>0</v>
      </c>
      <c r="N26" s="185"/>
      <c r="O26" s="145" t="str">
        <f t="shared" si="3"/>
        <v>SUBETAPA</v>
      </c>
      <c r="P26" s="5">
        <f t="shared" si="4"/>
        <v>0</v>
      </c>
      <c r="Q26" s="5">
        <f t="shared" si="5"/>
        <v>0</v>
      </c>
      <c r="R26" s="187"/>
    </row>
    <row r="27">
      <c r="A27" s="150" t="s">
        <v>165</v>
      </c>
      <c r="B27" s="151" t="s">
        <v>162</v>
      </c>
      <c r="C27" s="168" t="s">
        <v>166</v>
      </c>
      <c r="D27" s="169" t="s">
        <v>167</v>
      </c>
      <c r="E27" s="170" t="s">
        <v>72</v>
      </c>
      <c r="F27" s="154">
        <v>12.6</v>
      </c>
      <c r="G27" s="205"/>
      <c r="H27" s="205"/>
      <c r="I27" s="157">
        <f t="shared" si="12"/>
        <v>0</v>
      </c>
      <c r="J27" s="158">
        <f t="shared" si="13"/>
        <v>0</v>
      </c>
      <c r="K27" s="158">
        <f t="shared" si="14"/>
        <v>0</v>
      </c>
      <c r="L27" s="158">
        <f t="shared" si="15"/>
        <v>0</v>
      </c>
      <c r="M27" s="162">
        <f t="shared" si="16"/>
        <v>0</v>
      </c>
      <c r="N27" s="185"/>
      <c r="O27" s="145" t="str">
        <f t="shared" si="3"/>
        <v>SUBETAPA</v>
      </c>
      <c r="P27" s="5">
        <f t="shared" si="4"/>
        <v>0</v>
      </c>
      <c r="Q27" s="5">
        <f t="shared" si="5"/>
        <v>0</v>
      </c>
      <c r="R27" s="187"/>
    </row>
    <row r="28">
      <c r="A28" s="150" t="s">
        <v>169</v>
      </c>
      <c r="B28" s="151" t="s">
        <v>162</v>
      </c>
      <c r="C28" s="168" t="s">
        <v>170</v>
      </c>
      <c r="D28" s="211" t="s">
        <v>171</v>
      </c>
      <c r="E28" s="212" t="s">
        <v>72</v>
      </c>
      <c r="F28" s="154">
        <v>6.6</v>
      </c>
      <c r="G28" s="205"/>
      <c r="H28" s="205"/>
      <c r="I28" s="157">
        <f t="shared" si="12"/>
        <v>0</v>
      </c>
      <c r="J28" s="158">
        <f t="shared" si="13"/>
        <v>0</v>
      </c>
      <c r="K28" s="158">
        <f t="shared" si="14"/>
        <v>0</v>
      </c>
      <c r="L28" s="158">
        <f t="shared" si="15"/>
        <v>0</v>
      </c>
      <c r="M28" s="162">
        <f t="shared" si="16"/>
        <v>0</v>
      </c>
      <c r="N28" s="185"/>
      <c r="O28" s="145" t="str">
        <f t="shared" si="3"/>
        <v>SUBETAPA</v>
      </c>
      <c r="P28" s="5">
        <f t="shared" si="4"/>
        <v>0</v>
      </c>
      <c r="Q28" s="5">
        <f t="shared" si="5"/>
        <v>0</v>
      </c>
      <c r="R28" s="187"/>
    </row>
    <row r="29">
      <c r="A29" s="150" t="s">
        <v>173</v>
      </c>
      <c r="B29" s="151" t="s">
        <v>162</v>
      </c>
      <c r="C29" s="168" t="s">
        <v>174</v>
      </c>
      <c r="D29" s="211" t="s">
        <v>175</v>
      </c>
      <c r="E29" s="212" t="s">
        <v>72</v>
      </c>
      <c r="F29" s="154">
        <v>4.2</v>
      </c>
      <c r="G29" s="205"/>
      <c r="H29" s="205"/>
      <c r="I29" s="157">
        <f t="shared" si="12"/>
        <v>0</v>
      </c>
      <c r="J29" s="158">
        <f t="shared" si="13"/>
        <v>0</v>
      </c>
      <c r="K29" s="158">
        <f t="shared" si="14"/>
        <v>0</v>
      </c>
      <c r="L29" s="158">
        <f t="shared" si="15"/>
        <v>0</v>
      </c>
      <c r="M29" s="162">
        <f t="shared" si="16"/>
        <v>0</v>
      </c>
      <c r="N29" s="185"/>
      <c r="O29" s="145" t="str">
        <f t="shared" si="3"/>
        <v>SUBETAPA</v>
      </c>
      <c r="P29" s="5">
        <f t="shared" si="4"/>
        <v>0</v>
      </c>
      <c r="Q29" s="5">
        <f t="shared" si="5"/>
        <v>0</v>
      </c>
      <c r="R29" s="187"/>
    </row>
    <row r="30">
      <c r="A30" s="150" t="s">
        <v>176</v>
      </c>
      <c r="B30" s="151" t="s">
        <v>177</v>
      </c>
      <c r="C30" s="152">
        <v>95641.0</v>
      </c>
      <c r="D30" s="176" t="s">
        <v>178</v>
      </c>
      <c r="E30" s="153" t="s">
        <v>22</v>
      </c>
      <c r="F30" s="178">
        <v>1.0</v>
      </c>
      <c r="G30" s="155"/>
      <c r="H30" s="155"/>
      <c r="I30" s="157">
        <f t="shared" si="12"/>
        <v>0</v>
      </c>
      <c r="J30" s="158">
        <f t="shared" si="13"/>
        <v>0</v>
      </c>
      <c r="K30" s="158">
        <f t="shared" si="14"/>
        <v>0</v>
      </c>
      <c r="L30" s="158">
        <f t="shared" si="15"/>
        <v>0</v>
      </c>
      <c r="M30" s="162">
        <f t="shared" si="16"/>
        <v>0</v>
      </c>
      <c r="N30" s="147"/>
      <c r="O30" s="145" t="str">
        <f t="shared" si="3"/>
        <v>SUBETAPA</v>
      </c>
      <c r="P30" s="5">
        <f t="shared" si="4"/>
        <v>0</v>
      </c>
      <c r="Q30" s="5">
        <f t="shared" si="5"/>
        <v>0</v>
      </c>
      <c r="R30" s="5"/>
    </row>
    <row r="31">
      <c r="A31" s="150" t="s">
        <v>179</v>
      </c>
      <c r="B31" s="151" t="s">
        <v>180</v>
      </c>
      <c r="C31" s="152" t="s">
        <v>181</v>
      </c>
      <c r="D31" s="176" t="s">
        <v>182</v>
      </c>
      <c r="E31" s="153" t="s">
        <v>81</v>
      </c>
      <c r="F31" s="178">
        <v>50.0</v>
      </c>
      <c r="G31" s="197"/>
      <c r="H31" s="197"/>
      <c r="I31" s="157">
        <f t="shared" si="12"/>
        <v>0</v>
      </c>
      <c r="J31" s="158">
        <f t="shared" si="13"/>
        <v>0</v>
      </c>
      <c r="K31" s="158">
        <f t="shared" si="14"/>
        <v>0</v>
      </c>
      <c r="L31" s="158">
        <f t="shared" si="15"/>
        <v>0</v>
      </c>
      <c r="M31" s="162">
        <f t="shared" si="16"/>
        <v>0</v>
      </c>
      <c r="N31" s="147"/>
      <c r="O31" s="145" t="str">
        <f t="shared" si="3"/>
        <v>SUBETAPA</v>
      </c>
      <c r="P31" s="5">
        <f t="shared" si="4"/>
        <v>0</v>
      </c>
      <c r="Q31" s="5">
        <f t="shared" si="5"/>
        <v>0</v>
      </c>
      <c r="R31" s="5"/>
    </row>
    <row r="32">
      <c r="A32" s="150" t="s">
        <v>183</v>
      </c>
      <c r="B32" s="214" t="s">
        <v>177</v>
      </c>
      <c r="C32" s="215" t="s">
        <v>184</v>
      </c>
      <c r="D32" s="216" t="s">
        <v>186</v>
      </c>
      <c r="E32" s="217" t="s">
        <v>22</v>
      </c>
      <c r="F32" s="154">
        <v>1.0</v>
      </c>
      <c r="G32" s="205"/>
      <c r="H32" s="205"/>
      <c r="I32" s="157">
        <f t="shared" si="12"/>
        <v>0</v>
      </c>
      <c r="J32" s="158">
        <f t="shared" si="13"/>
        <v>0</v>
      </c>
      <c r="K32" s="158">
        <f t="shared" si="14"/>
        <v>0</v>
      </c>
      <c r="L32" s="158">
        <f t="shared" si="15"/>
        <v>0</v>
      </c>
      <c r="M32" s="162">
        <f t="shared" si="16"/>
        <v>0</v>
      </c>
      <c r="N32" s="185"/>
      <c r="O32" s="145" t="str">
        <f t="shared" si="3"/>
        <v>SUBETAPA</v>
      </c>
      <c r="P32" s="5">
        <f t="shared" si="4"/>
        <v>0</v>
      </c>
      <c r="Q32" s="5">
        <f t="shared" si="5"/>
        <v>0</v>
      </c>
      <c r="R32" s="187"/>
    </row>
    <row r="33">
      <c r="A33" s="150" t="s">
        <v>190</v>
      </c>
      <c r="B33" s="151" t="s">
        <v>191</v>
      </c>
      <c r="C33" s="152" t="s">
        <v>192</v>
      </c>
      <c r="D33" s="176" t="s">
        <v>193</v>
      </c>
      <c r="E33" s="153" t="s">
        <v>72</v>
      </c>
      <c r="F33" s="178">
        <v>430.0</v>
      </c>
      <c r="G33" s="197"/>
      <c r="H33" s="197"/>
      <c r="I33" s="157">
        <f t="shared" si="12"/>
        <v>0</v>
      </c>
      <c r="J33" s="158">
        <f t="shared" si="13"/>
        <v>0</v>
      </c>
      <c r="K33" s="158">
        <f t="shared" si="14"/>
        <v>0</v>
      </c>
      <c r="L33" s="158">
        <f t="shared" si="15"/>
        <v>0</v>
      </c>
      <c r="M33" s="162">
        <f t="shared" si="16"/>
        <v>0</v>
      </c>
      <c r="N33" s="147"/>
      <c r="O33" s="145" t="str">
        <f t="shared" si="3"/>
        <v>SUBETAPA</v>
      </c>
      <c r="P33" s="5">
        <f t="shared" si="4"/>
        <v>0</v>
      </c>
      <c r="Q33" s="5">
        <f t="shared" si="5"/>
        <v>0</v>
      </c>
      <c r="R33" s="5"/>
    </row>
    <row r="34">
      <c r="A34" s="218"/>
      <c r="B34" s="218"/>
      <c r="C34" s="218"/>
      <c r="D34" s="218"/>
      <c r="E34" s="218"/>
      <c r="F34" s="219"/>
      <c r="G34" s="218"/>
      <c r="H34" s="218"/>
      <c r="I34" s="218"/>
      <c r="J34" s="218"/>
      <c r="K34" s="218"/>
      <c r="L34" s="218"/>
      <c r="M34" s="185"/>
      <c r="N34" s="185"/>
      <c r="O34" s="145" t="str">
        <f t="shared" si="3"/>
        <v/>
      </c>
      <c r="P34" s="5">
        <f t="shared" si="4"/>
        <v>0</v>
      </c>
      <c r="Q34" s="5">
        <f t="shared" si="5"/>
        <v>0</v>
      </c>
      <c r="R34" s="187"/>
    </row>
    <row r="35">
      <c r="A35" s="188" t="s">
        <v>194</v>
      </c>
      <c r="B35" s="189" t="s">
        <v>195</v>
      </c>
      <c r="C35" s="87"/>
      <c r="D35" s="87"/>
      <c r="E35" s="190"/>
      <c r="F35" s="190"/>
      <c r="G35" s="190"/>
      <c r="H35" s="190"/>
      <c r="I35" s="191"/>
      <c r="J35" s="138">
        <f t="shared" ref="J35:M35" si="17">SUM(J36:J40)</f>
        <v>0</v>
      </c>
      <c r="K35" s="138">
        <f t="shared" si="17"/>
        <v>0</v>
      </c>
      <c r="L35" s="138">
        <f t="shared" si="17"/>
        <v>0</v>
      </c>
      <c r="M35" s="138">
        <f t="shared" si="17"/>
        <v>0</v>
      </c>
      <c r="N35" s="185"/>
      <c r="O35" s="145" t="str">
        <f t="shared" si="3"/>
        <v>ETAPA_PRINCIPAL</v>
      </c>
      <c r="P35" s="147">
        <f t="shared" si="4"/>
        <v>0</v>
      </c>
      <c r="Q35" s="147">
        <f t="shared" si="5"/>
        <v>0</v>
      </c>
      <c r="R35" s="187"/>
    </row>
    <row r="36">
      <c r="A36" s="150" t="s">
        <v>196</v>
      </c>
      <c r="B36" s="151" t="s">
        <v>197</v>
      </c>
      <c r="C36" s="152" t="s">
        <v>198</v>
      </c>
      <c r="D36" s="176" t="s">
        <v>199</v>
      </c>
      <c r="E36" s="153" t="s">
        <v>72</v>
      </c>
      <c r="F36" s="154">
        <v>3850.0</v>
      </c>
      <c r="G36" s="155"/>
      <c r="H36" s="155"/>
      <c r="I36" s="157">
        <f t="shared" ref="I36:I40" si="18">G36+H36</f>
        <v>0</v>
      </c>
      <c r="J36" s="158">
        <f t="shared" ref="J36:J40" si="19">G36*F36</f>
        <v>0</v>
      </c>
      <c r="K36" s="158">
        <f t="shared" ref="K36:K40" si="20">H36*F36</f>
        <v>0</v>
      </c>
      <c r="L36" s="158">
        <f t="shared" ref="L36:L40" si="21">J36+K36</f>
        <v>0</v>
      </c>
      <c r="M36" s="162">
        <f t="shared" ref="M36:M40" si="22">L36*(1+$M$4)</f>
        <v>0</v>
      </c>
      <c r="N36" s="185"/>
      <c r="O36" s="145" t="str">
        <f t="shared" si="3"/>
        <v>SUBETAPA</v>
      </c>
      <c r="P36" s="5">
        <f t="shared" si="4"/>
        <v>0</v>
      </c>
      <c r="Q36" s="5">
        <f t="shared" si="5"/>
        <v>0</v>
      </c>
      <c r="R36" s="187"/>
    </row>
    <row r="37">
      <c r="A37" s="150" t="s">
        <v>206</v>
      </c>
      <c r="B37" s="214" t="s">
        <v>207</v>
      </c>
      <c r="C37" s="152" t="s">
        <v>208</v>
      </c>
      <c r="D37" s="176" t="s">
        <v>209</v>
      </c>
      <c r="E37" s="153" t="s">
        <v>68</v>
      </c>
      <c r="F37" s="154">
        <v>8535.0</v>
      </c>
      <c r="G37" s="155"/>
      <c r="H37" s="155"/>
      <c r="I37" s="157">
        <f t="shared" si="18"/>
        <v>0</v>
      </c>
      <c r="J37" s="158">
        <f t="shared" si="19"/>
        <v>0</v>
      </c>
      <c r="K37" s="158">
        <f t="shared" si="20"/>
        <v>0</v>
      </c>
      <c r="L37" s="158">
        <f t="shared" si="21"/>
        <v>0</v>
      </c>
      <c r="M37" s="162">
        <f t="shared" si="22"/>
        <v>0</v>
      </c>
      <c r="N37" s="185"/>
      <c r="O37" s="145" t="str">
        <f t="shared" si="3"/>
        <v>SUBETAPA</v>
      </c>
      <c r="P37" s="5">
        <f t="shared" si="4"/>
        <v>0</v>
      </c>
      <c r="Q37" s="5">
        <f t="shared" si="5"/>
        <v>0</v>
      </c>
      <c r="R37" s="187"/>
    </row>
    <row r="38">
      <c r="A38" s="150" t="s">
        <v>212</v>
      </c>
      <c r="B38" s="214" t="s">
        <v>213</v>
      </c>
      <c r="C38" s="168" t="s">
        <v>214</v>
      </c>
      <c r="D38" s="169" t="s">
        <v>215</v>
      </c>
      <c r="E38" s="170" t="s">
        <v>216</v>
      </c>
      <c r="F38" s="154">
        <v>130.0</v>
      </c>
      <c r="G38" s="155"/>
      <c r="H38" s="155"/>
      <c r="I38" s="220">
        <f t="shared" si="18"/>
        <v>0</v>
      </c>
      <c r="J38" s="158">
        <f t="shared" si="19"/>
        <v>0</v>
      </c>
      <c r="K38" s="158">
        <f t="shared" si="20"/>
        <v>0</v>
      </c>
      <c r="L38" s="158">
        <f t="shared" si="21"/>
        <v>0</v>
      </c>
      <c r="M38" s="162">
        <f t="shared" si="22"/>
        <v>0</v>
      </c>
      <c r="N38" s="185"/>
      <c r="O38" s="145" t="str">
        <f t="shared" si="3"/>
        <v>SUBETAPA</v>
      </c>
      <c r="P38" s="5">
        <f t="shared" si="4"/>
        <v>0</v>
      </c>
      <c r="Q38" s="5">
        <f t="shared" si="5"/>
        <v>0</v>
      </c>
      <c r="R38" s="187"/>
    </row>
    <row r="39">
      <c r="A39" s="150" t="s">
        <v>219</v>
      </c>
      <c r="B39" s="214" t="s">
        <v>220</v>
      </c>
      <c r="C39" s="152" t="s">
        <v>221</v>
      </c>
      <c r="D39" s="176" t="s">
        <v>222</v>
      </c>
      <c r="E39" s="153" t="s">
        <v>72</v>
      </c>
      <c r="F39" s="154">
        <v>3850.0</v>
      </c>
      <c r="G39" s="155"/>
      <c r="H39" s="155"/>
      <c r="I39" s="157">
        <f t="shared" si="18"/>
        <v>0</v>
      </c>
      <c r="J39" s="158">
        <f t="shared" si="19"/>
        <v>0</v>
      </c>
      <c r="K39" s="158">
        <f t="shared" si="20"/>
        <v>0</v>
      </c>
      <c r="L39" s="158">
        <f t="shared" si="21"/>
        <v>0</v>
      </c>
      <c r="M39" s="162">
        <f t="shared" si="22"/>
        <v>0</v>
      </c>
      <c r="N39" s="185"/>
      <c r="O39" s="145" t="str">
        <f t="shared" si="3"/>
        <v>SUBETAPA</v>
      </c>
      <c r="P39" s="5">
        <f t="shared" si="4"/>
        <v>0</v>
      </c>
      <c r="Q39" s="5">
        <f t="shared" si="5"/>
        <v>0</v>
      </c>
      <c r="R39" s="187"/>
    </row>
    <row r="40">
      <c r="A40" s="150" t="s">
        <v>224</v>
      </c>
      <c r="B40" s="151" t="s">
        <v>225</v>
      </c>
      <c r="C40" s="152" t="s">
        <v>226</v>
      </c>
      <c r="D40" s="176" t="s">
        <v>227</v>
      </c>
      <c r="E40" s="153" t="s">
        <v>81</v>
      </c>
      <c r="F40" s="154">
        <v>285.0</v>
      </c>
      <c r="G40" s="155"/>
      <c r="H40" s="155"/>
      <c r="I40" s="157">
        <f t="shared" si="18"/>
        <v>0</v>
      </c>
      <c r="J40" s="158">
        <f t="shared" si="19"/>
        <v>0</v>
      </c>
      <c r="K40" s="158">
        <f t="shared" si="20"/>
        <v>0</v>
      </c>
      <c r="L40" s="158">
        <f t="shared" si="21"/>
        <v>0</v>
      </c>
      <c r="M40" s="162">
        <f t="shared" si="22"/>
        <v>0</v>
      </c>
      <c r="N40" s="185"/>
      <c r="O40" s="145" t="str">
        <f t="shared" si="3"/>
        <v>SUBETAPA</v>
      </c>
      <c r="P40" s="5">
        <f t="shared" si="4"/>
        <v>0</v>
      </c>
      <c r="Q40" s="5">
        <f t="shared" si="5"/>
        <v>0</v>
      </c>
      <c r="R40" s="187"/>
    </row>
    <row r="41">
      <c r="A41" s="218"/>
      <c r="B41" s="218"/>
      <c r="C41" s="218"/>
      <c r="D41" s="218"/>
      <c r="E41" s="218"/>
      <c r="F41" s="219"/>
      <c r="G41" s="218"/>
      <c r="H41" s="218"/>
      <c r="I41" s="218"/>
      <c r="J41" s="218"/>
      <c r="K41" s="218"/>
      <c r="L41" s="218"/>
      <c r="M41" s="185"/>
      <c r="N41" s="185"/>
      <c r="O41" s="145" t="str">
        <f t="shared" si="3"/>
        <v/>
      </c>
      <c r="P41" s="5">
        <f t="shared" si="4"/>
        <v>0</v>
      </c>
      <c r="Q41" s="5">
        <f t="shared" si="5"/>
        <v>0</v>
      </c>
      <c r="R41" s="187"/>
    </row>
    <row r="42">
      <c r="A42" s="188" t="s">
        <v>229</v>
      </c>
      <c r="B42" s="189" t="s">
        <v>230</v>
      </c>
      <c r="C42" s="87"/>
      <c r="D42" s="87"/>
      <c r="E42" s="190"/>
      <c r="F42" s="190"/>
      <c r="G42" s="190"/>
      <c r="H42" s="190"/>
      <c r="I42" s="191"/>
      <c r="J42" s="138">
        <f t="shared" ref="J42:M42" si="23">SUM(J44:J68)</f>
        <v>0</v>
      </c>
      <c r="K42" s="138">
        <f t="shared" si="23"/>
        <v>0</v>
      </c>
      <c r="L42" s="138">
        <f t="shared" si="23"/>
        <v>0</v>
      </c>
      <c r="M42" s="138">
        <f t="shared" si="23"/>
        <v>0</v>
      </c>
      <c r="N42" s="185"/>
      <c r="O42" s="145" t="str">
        <f t="shared" si="3"/>
        <v>ETAPA_PRINCIPAL</v>
      </c>
      <c r="P42" s="147">
        <f t="shared" si="4"/>
        <v>0</v>
      </c>
      <c r="Q42" s="147">
        <f t="shared" si="5"/>
        <v>0</v>
      </c>
      <c r="R42" s="187"/>
    </row>
    <row r="43">
      <c r="A43" s="224" t="s">
        <v>234</v>
      </c>
      <c r="B43" s="225" t="s">
        <v>235</v>
      </c>
      <c r="C43" s="226"/>
      <c r="D43" s="228"/>
      <c r="E43" s="229"/>
      <c r="F43" s="230"/>
      <c r="G43" s="231"/>
      <c r="H43" s="231"/>
      <c r="I43" s="231"/>
      <c r="J43" s="231"/>
      <c r="K43" s="231"/>
      <c r="L43" s="231"/>
      <c r="M43" s="232"/>
      <c r="N43" s="233"/>
      <c r="O43" s="145" t="str">
        <f t="shared" si="3"/>
        <v>SUBETAPA</v>
      </c>
      <c r="P43" s="5">
        <f t="shared" si="4"/>
        <v>0</v>
      </c>
      <c r="Q43" s="5">
        <f t="shared" si="5"/>
        <v>0</v>
      </c>
      <c r="R43" s="234"/>
    </row>
    <row r="44">
      <c r="A44" s="150" t="s">
        <v>240</v>
      </c>
      <c r="B44" s="151" t="s">
        <v>241</v>
      </c>
      <c r="C44" s="152" t="s">
        <v>243</v>
      </c>
      <c r="D44" s="176" t="s">
        <v>244</v>
      </c>
      <c r="E44" s="153" t="s">
        <v>81</v>
      </c>
      <c r="F44" s="178">
        <f>167*5</f>
        <v>835</v>
      </c>
      <c r="G44" s="155"/>
      <c r="H44" s="155"/>
      <c r="I44" s="157">
        <f t="shared" ref="I44:I46" si="24">G44+H44</f>
        <v>0</v>
      </c>
      <c r="J44" s="158">
        <f t="shared" ref="J44:J46" si="25">G44*F44</f>
        <v>0</v>
      </c>
      <c r="K44" s="158">
        <f t="shared" ref="K44:K46" si="26">H44*F44</f>
        <v>0</v>
      </c>
      <c r="L44" s="158">
        <f t="shared" ref="L44:L46" si="27">J44+K44</f>
        <v>0</v>
      </c>
      <c r="M44" s="162">
        <f t="shared" ref="M44:M46" si="28">L44*(1+$M$4)</f>
        <v>0</v>
      </c>
      <c r="N44" s="185"/>
      <c r="O44" s="145" t="str">
        <f t="shared" si="3"/>
        <v>ITEM_OBRA</v>
      </c>
      <c r="P44" s="5">
        <f t="shared" si="4"/>
        <v>0</v>
      </c>
      <c r="Q44" s="5">
        <f t="shared" si="5"/>
        <v>0</v>
      </c>
      <c r="R44" s="187"/>
    </row>
    <row r="45">
      <c r="A45" s="150" t="s">
        <v>251</v>
      </c>
      <c r="B45" s="151" t="s">
        <v>252</v>
      </c>
      <c r="C45" s="152" t="s">
        <v>253</v>
      </c>
      <c r="D45" s="176" t="s">
        <v>254</v>
      </c>
      <c r="E45" s="153" t="s">
        <v>78</v>
      </c>
      <c r="F45" s="178">
        <v>2475.0</v>
      </c>
      <c r="G45" s="155"/>
      <c r="H45" s="155"/>
      <c r="I45" s="157">
        <f t="shared" si="24"/>
        <v>0</v>
      </c>
      <c r="J45" s="158">
        <f t="shared" si="25"/>
        <v>0</v>
      </c>
      <c r="K45" s="158">
        <f t="shared" si="26"/>
        <v>0</v>
      </c>
      <c r="L45" s="158">
        <f t="shared" si="27"/>
        <v>0</v>
      </c>
      <c r="M45" s="162">
        <f t="shared" si="28"/>
        <v>0</v>
      </c>
      <c r="N45" s="185"/>
      <c r="O45" s="145" t="str">
        <f t="shared" si="3"/>
        <v>ITEM_OBRA</v>
      </c>
      <c r="P45" s="5">
        <f t="shared" si="4"/>
        <v>0</v>
      </c>
      <c r="Q45" s="5">
        <f t="shared" si="5"/>
        <v>0</v>
      </c>
      <c r="R45" s="187"/>
    </row>
    <row r="46">
      <c r="A46" s="150" t="s">
        <v>255</v>
      </c>
      <c r="B46" s="151" t="s">
        <v>256</v>
      </c>
      <c r="C46" s="152" t="s">
        <v>257</v>
      </c>
      <c r="D46" s="176" t="s">
        <v>258</v>
      </c>
      <c r="E46" s="153" t="s">
        <v>78</v>
      </c>
      <c r="F46" s="178">
        <v>550.0</v>
      </c>
      <c r="G46" s="155"/>
      <c r="H46" s="155"/>
      <c r="I46" s="157">
        <f t="shared" si="24"/>
        <v>0</v>
      </c>
      <c r="J46" s="158">
        <f t="shared" si="25"/>
        <v>0</v>
      </c>
      <c r="K46" s="158">
        <f t="shared" si="26"/>
        <v>0</v>
      </c>
      <c r="L46" s="158">
        <f t="shared" si="27"/>
        <v>0</v>
      </c>
      <c r="M46" s="162">
        <f t="shared" si="28"/>
        <v>0</v>
      </c>
      <c r="N46" s="185"/>
      <c r="O46" s="145" t="str">
        <f t="shared" si="3"/>
        <v>ITEM_OBRA</v>
      </c>
      <c r="P46" s="5">
        <f t="shared" si="4"/>
        <v>0</v>
      </c>
      <c r="Q46" s="5">
        <f t="shared" si="5"/>
        <v>0</v>
      </c>
      <c r="R46" s="187"/>
    </row>
    <row r="47">
      <c r="A47" s="224" t="s">
        <v>260</v>
      </c>
      <c r="B47" s="225" t="s">
        <v>261</v>
      </c>
      <c r="C47" s="226"/>
      <c r="D47" s="228"/>
      <c r="E47" s="229"/>
      <c r="F47" s="230"/>
      <c r="G47" s="231"/>
      <c r="H47" s="231"/>
      <c r="I47" s="231"/>
      <c r="J47" s="231"/>
      <c r="K47" s="231"/>
      <c r="L47" s="231"/>
      <c r="M47" s="232"/>
      <c r="N47" s="233"/>
      <c r="O47" s="145" t="str">
        <f t="shared" si="3"/>
        <v>SUBETAPA</v>
      </c>
      <c r="P47" s="5">
        <f t="shared" si="4"/>
        <v>0</v>
      </c>
      <c r="Q47" s="5">
        <f t="shared" si="5"/>
        <v>0</v>
      </c>
      <c r="R47" s="234"/>
    </row>
    <row r="48">
      <c r="A48" s="150" t="s">
        <v>263</v>
      </c>
      <c r="B48" s="151" t="s">
        <v>264</v>
      </c>
      <c r="C48" s="152" t="s">
        <v>265</v>
      </c>
      <c r="D48" s="176" t="s">
        <v>266</v>
      </c>
      <c r="E48" s="153" t="s">
        <v>68</v>
      </c>
      <c r="F48" s="154">
        <v>40.0</v>
      </c>
      <c r="G48" s="155"/>
      <c r="H48" s="155"/>
      <c r="I48" s="157">
        <f t="shared" ref="I48:I57" si="29">G48+H48</f>
        <v>0</v>
      </c>
      <c r="J48" s="158">
        <f t="shared" ref="J48:J57" si="30">G48*F48</f>
        <v>0</v>
      </c>
      <c r="K48" s="158">
        <f t="shared" ref="K48:K57" si="31">H48*F48</f>
        <v>0</v>
      </c>
      <c r="L48" s="158">
        <f t="shared" ref="L48:L57" si="32">J48+K48</f>
        <v>0</v>
      </c>
      <c r="M48" s="162">
        <f t="shared" ref="M48:M57" si="33">L48*(1+$M$4)</f>
        <v>0</v>
      </c>
      <c r="N48" s="185"/>
      <c r="O48" s="145" t="str">
        <f t="shared" si="3"/>
        <v>ITEM_OBRA</v>
      </c>
      <c r="P48" s="5">
        <f t="shared" si="4"/>
        <v>0</v>
      </c>
      <c r="Q48" s="5">
        <f t="shared" si="5"/>
        <v>0</v>
      </c>
      <c r="R48" s="187"/>
    </row>
    <row r="49">
      <c r="A49" s="150" t="s">
        <v>267</v>
      </c>
      <c r="B49" s="151" t="s">
        <v>268</v>
      </c>
      <c r="C49" s="152" t="s">
        <v>269</v>
      </c>
      <c r="D49" s="176" t="s">
        <v>270</v>
      </c>
      <c r="E49" s="153" t="s">
        <v>68</v>
      </c>
      <c r="F49" s="154">
        <f>F48</f>
        <v>40</v>
      </c>
      <c r="G49" s="155"/>
      <c r="H49" s="155"/>
      <c r="I49" s="157">
        <f t="shared" si="29"/>
        <v>0</v>
      </c>
      <c r="J49" s="158">
        <f t="shared" si="30"/>
        <v>0</v>
      </c>
      <c r="K49" s="158">
        <f t="shared" si="31"/>
        <v>0</v>
      </c>
      <c r="L49" s="158">
        <f t="shared" si="32"/>
        <v>0</v>
      </c>
      <c r="M49" s="162">
        <f t="shared" si="33"/>
        <v>0</v>
      </c>
      <c r="N49" s="185"/>
      <c r="O49" s="145" t="str">
        <f t="shared" si="3"/>
        <v>ITEM_OBRA</v>
      </c>
      <c r="P49" s="5">
        <f t="shared" si="4"/>
        <v>0</v>
      </c>
      <c r="Q49" s="5">
        <f t="shared" si="5"/>
        <v>0</v>
      </c>
      <c r="R49" s="187"/>
    </row>
    <row r="50">
      <c r="A50" s="150" t="s">
        <v>276</v>
      </c>
      <c r="B50" s="151" t="s">
        <v>277</v>
      </c>
      <c r="C50" s="152" t="s">
        <v>278</v>
      </c>
      <c r="D50" s="176" t="s">
        <v>279</v>
      </c>
      <c r="E50" s="153" t="s">
        <v>72</v>
      </c>
      <c r="F50" s="154">
        <v>165.0</v>
      </c>
      <c r="G50" s="155"/>
      <c r="H50" s="155"/>
      <c r="I50" s="157">
        <f t="shared" si="29"/>
        <v>0</v>
      </c>
      <c r="J50" s="158">
        <f t="shared" si="30"/>
        <v>0</v>
      </c>
      <c r="K50" s="158">
        <f t="shared" si="31"/>
        <v>0</v>
      </c>
      <c r="L50" s="158">
        <f t="shared" si="32"/>
        <v>0</v>
      </c>
      <c r="M50" s="162">
        <f t="shared" si="33"/>
        <v>0</v>
      </c>
      <c r="N50" s="248"/>
      <c r="O50" s="145" t="str">
        <f t="shared" si="3"/>
        <v>ITEM_OBRA</v>
      </c>
      <c r="P50" s="5">
        <f t="shared" si="4"/>
        <v>0</v>
      </c>
      <c r="Q50" s="5">
        <f t="shared" si="5"/>
        <v>0</v>
      </c>
      <c r="R50" s="250"/>
    </row>
    <row r="51">
      <c r="A51" s="150" t="s">
        <v>280</v>
      </c>
      <c r="B51" s="151" t="s">
        <v>281</v>
      </c>
      <c r="C51" s="152" t="s">
        <v>282</v>
      </c>
      <c r="D51" s="176" t="s">
        <v>284</v>
      </c>
      <c r="E51" s="153" t="s">
        <v>68</v>
      </c>
      <c r="F51" s="154">
        <v>1.45</v>
      </c>
      <c r="G51" s="155"/>
      <c r="H51" s="155"/>
      <c r="I51" s="157">
        <f t="shared" si="29"/>
        <v>0</v>
      </c>
      <c r="J51" s="158">
        <f t="shared" si="30"/>
        <v>0</v>
      </c>
      <c r="K51" s="158">
        <f t="shared" si="31"/>
        <v>0</v>
      </c>
      <c r="L51" s="158">
        <f t="shared" si="32"/>
        <v>0</v>
      </c>
      <c r="M51" s="162">
        <f t="shared" si="33"/>
        <v>0</v>
      </c>
      <c r="N51" s="256"/>
      <c r="O51" s="145" t="str">
        <f t="shared" si="3"/>
        <v>ITEM_OBRA</v>
      </c>
      <c r="P51" s="5">
        <f t="shared" si="4"/>
        <v>0</v>
      </c>
      <c r="Q51" s="5">
        <f t="shared" si="5"/>
        <v>0</v>
      </c>
      <c r="R51" s="250"/>
    </row>
    <row r="52">
      <c r="A52" s="150" t="s">
        <v>290</v>
      </c>
      <c r="B52" s="151" t="s">
        <v>291</v>
      </c>
      <c r="C52" s="152" t="s">
        <v>292</v>
      </c>
      <c r="D52" s="176" t="s">
        <v>293</v>
      </c>
      <c r="E52" s="153" t="s">
        <v>78</v>
      </c>
      <c r="F52" s="154">
        <v>35.0</v>
      </c>
      <c r="G52" s="155"/>
      <c r="H52" s="155"/>
      <c r="I52" s="157">
        <f t="shared" si="29"/>
        <v>0</v>
      </c>
      <c r="J52" s="158">
        <f t="shared" si="30"/>
        <v>0</v>
      </c>
      <c r="K52" s="158">
        <f t="shared" si="31"/>
        <v>0</v>
      </c>
      <c r="L52" s="158">
        <f t="shared" si="32"/>
        <v>0</v>
      </c>
      <c r="M52" s="162">
        <f t="shared" si="33"/>
        <v>0</v>
      </c>
      <c r="N52" s="185"/>
      <c r="O52" s="145" t="str">
        <f t="shared" si="3"/>
        <v>ITEM_OBRA</v>
      </c>
      <c r="P52" s="5">
        <f t="shared" si="4"/>
        <v>0</v>
      </c>
      <c r="Q52" s="5">
        <f t="shared" si="5"/>
        <v>0</v>
      </c>
      <c r="R52" s="187"/>
    </row>
    <row r="53">
      <c r="A53" s="150" t="s">
        <v>297</v>
      </c>
      <c r="B53" s="151" t="s">
        <v>298</v>
      </c>
      <c r="C53" s="152" t="s">
        <v>299</v>
      </c>
      <c r="D53" s="176" t="s">
        <v>301</v>
      </c>
      <c r="E53" s="153" t="s">
        <v>78</v>
      </c>
      <c r="F53" s="154">
        <v>50.0</v>
      </c>
      <c r="G53" s="155"/>
      <c r="H53" s="155"/>
      <c r="I53" s="157">
        <f t="shared" si="29"/>
        <v>0</v>
      </c>
      <c r="J53" s="158">
        <f t="shared" si="30"/>
        <v>0</v>
      </c>
      <c r="K53" s="158">
        <f t="shared" si="31"/>
        <v>0</v>
      </c>
      <c r="L53" s="158">
        <f t="shared" si="32"/>
        <v>0</v>
      </c>
      <c r="M53" s="162">
        <f t="shared" si="33"/>
        <v>0</v>
      </c>
      <c r="N53" s="185"/>
      <c r="O53" s="145" t="str">
        <f t="shared" si="3"/>
        <v>ITEM_OBRA</v>
      </c>
      <c r="P53" s="5">
        <f t="shared" si="4"/>
        <v>0</v>
      </c>
      <c r="Q53" s="5">
        <f t="shared" si="5"/>
        <v>0</v>
      </c>
      <c r="R53" s="187"/>
    </row>
    <row r="54">
      <c r="A54" s="150" t="s">
        <v>304</v>
      </c>
      <c r="B54" s="151" t="s">
        <v>305</v>
      </c>
      <c r="C54" s="152" t="s">
        <v>306</v>
      </c>
      <c r="D54" s="176" t="s">
        <v>307</v>
      </c>
      <c r="E54" s="153" t="s">
        <v>78</v>
      </c>
      <c r="F54" s="154">
        <v>125.0</v>
      </c>
      <c r="G54" s="155"/>
      <c r="H54" s="155"/>
      <c r="I54" s="157">
        <f t="shared" si="29"/>
        <v>0</v>
      </c>
      <c r="J54" s="158">
        <f t="shared" si="30"/>
        <v>0</v>
      </c>
      <c r="K54" s="158">
        <f t="shared" si="31"/>
        <v>0</v>
      </c>
      <c r="L54" s="158">
        <f t="shared" si="32"/>
        <v>0</v>
      </c>
      <c r="M54" s="162">
        <f t="shared" si="33"/>
        <v>0</v>
      </c>
      <c r="N54" s="185"/>
      <c r="O54" s="145" t="str">
        <f t="shared" si="3"/>
        <v>ITEM_OBRA</v>
      </c>
      <c r="P54" s="5">
        <f t="shared" si="4"/>
        <v>0</v>
      </c>
      <c r="Q54" s="5">
        <f t="shared" si="5"/>
        <v>0</v>
      </c>
      <c r="R54" s="187"/>
    </row>
    <row r="55">
      <c r="A55" s="150" t="s">
        <v>312</v>
      </c>
      <c r="B55" s="151" t="s">
        <v>313</v>
      </c>
      <c r="C55" s="152" t="s">
        <v>314</v>
      </c>
      <c r="D55" s="176" t="s">
        <v>315</v>
      </c>
      <c r="E55" s="153" t="s">
        <v>78</v>
      </c>
      <c r="F55" s="154">
        <v>15.0</v>
      </c>
      <c r="G55" s="155"/>
      <c r="H55" s="155"/>
      <c r="I55" s="157">
        <f t="shared" si="29"/>
        <v>0</v>
      </c>
      <c r="J55" s="158">
        <f t="shared" si="30"/>
        <v>0</v>
      </c>
      <c r="K55" s="158">
        <f t="shared" si="31"/>
        <v>0</v>
      </c>
      <c r="L55" s="158">
        <f t="shared" si="32"/>
        <v>0</v>
      </c>
      <c r="M55" s="162">
        <f t="shared" si="33"/>
        <v>0</v>
      </c>
      <c r="N55" s="185"/>
      <c r="O55" s="145" t="str">
        <f t="shared" si="3"/>
        <v>ITEM_OBRA</v>
      </c>
      <c r="P55" s="5">
        <f t="shared" si="4"/>
        <v>0</v>
      </c>
      <c r="Q55" s="5">
        <f t="shared" si="5"/>
        <v>0</v>
      </c>
      <c r="R55" s="187"/>
    </row>
    <row r="56">
      <c r="A56" s="150" t="s">
        <v>318</v>
      </c>
      <c r="B56" s="151" t="s">
        <v>319</v>
      </c>
      <c r="C56" s="152" t="s">
        <v>320</v>
      </c>
      <c r="D56" s="176" t="s">
        <v>321</v>
      </c>
      <c r="E56" s="153" t="s">
        <v>78</v>
      </c>
      <c r="F56" s="154">
        <v>365.0</v>
      </c>
      <c r="G56" s="155"/>
      <c r="H56" s="155"/>
      <c r="I56" s="157">
        <f t="shared" si="29"/>
        <v>0</v>
      </c>
      <c r="J56" s="158">
        <f t="shared" si="30"/>
        <v>0</v>
      </c>
      <c r="K56" s="158">
        <f t="shared" si="31"/>
        <v>0</v>
      </c>
      <c r="L56" s="158">
        <f t="shared" si="32"/>
        <v>0</v>
      </c>
      <c r="M56" s="162">
        <f t="shared" si="33"/>
        <v>0</v>
      </c>
      <c r="N56" s="185"/>
      <c r="O56" s="145" t="str">
        <f t="shared" si="3"/>
        <v>ITEM_OBRA</v>
      </c>
      <c r="P56" s="5">
        <f t="shared" si="4"/>
        <v>0</v>
      </c>
      <c r="Q56" s="5">
        <f t="shared" si="5"/>
        <v>0</v>
      </c>
      <c r="R56" s="187"/>
    </row>
    <row r="57">
      <c r="A57" s="150" t="s">
        <v>325</v>
      </c>
      <c r="B57" s="151" t="s">
        <v>327</v>
      </c>
      <c r="C57" s="152" t="s">
        <v>328</v>
      </c>
      <c r="D57" s="176" t="s">
        <v>329</v>
      </c>
      <c r="E57" s="153" t="s">
        <v>68</v>
      </c>
      <c r="F57" s="154">
        <v>30.0</v>
      </c>
      <c r="G57" s="155"/>
      <c r="H57" s="155"/>
      <c r="I57" s="157">
        <f t="shared" si="29"/>
        <v>0</v>
      </c>
      <c r="J57" s="158">
        <f t="shared" si="30"/>
        <v>0</v>
      </c>
      <c r="K57" s="158">
        <f t="shared" si="31"/>
        <v>0</v>
      </c>
      <c r="L57" s="158">
        <f t="shared" si="32"/>
        <v>0</v>
      </c>
      <c r="M57" s="162">
        <f t="shared" si="33"/>
        <v>0</v>
      </c>
      <c r="N57" s="185"/>
      <c r="O57" s="145" t="str">
        <f t="shared" si="3"/>
        <v>ITEM_OBRA</v>
      </c>
      <c r="P57" s="5">
        <f t="shared" si="4"/>
        <v>0</v>
      </c>
      <c r="Q57" s="5">
        <f t="shared" si="5"/>
        <v>0</v>
      </c>
      <c r="R57" s="187"/>
    </row>
    <row r="58">
      <c r="A58" s="224" t="s">
        <v>331</v>
      </c>
      <c r="B58" s="225" t="s">
        <v>333</v>
      </c>
      <c r="C58" s="226"/>
      <c r="D58" s="228"/>
      <c r="E58" s="229"/>
      <c r="F58" s="230"/>
      <c r="G58" s="231"/>
      <c r="H58" s="231"/>
      <c r="I58" s="231"/>
      <c r="J58" s="231"/>
      <c r="K58" s="231"/>
      <c r="L58" s="231"/>
      <c r="M58" s="232"/>
      <c r="N58" s="233"/>
      <c r="O58" s="145" t="str">
        <f t="shared" si="3"/>
        <v>SUBETAPA</v>
      </c>
      <c r="P58" s="5">
        <f t="shared" si="4"/>
        <v>0</v>
      </c>
      <c r="Q58" s="5">
        <f t="shared" si="5"/>
        <v>0</v>
      </c>
      <c r="R58" s="234"/>
    </row>
    <row r="59">
      <c r="A59" s="150" t="s">
        <v>335</v>
      </c>
      <c r="B59" s="151" t="s">
        <v>336</v>
      </c>
      <c r="C59" s="152" t="s">
        <v>265</v>
      </c>
      <c r="D59" s="176" t="s">
        <v>266</v>
      </c>
      <c r="E59" s="153" t="s">
        <v>68</v>
      </c>
      <c r="F59" s="154">
        <v>70.0</v>
      </c>
      <c r="G59" s="155"/>
      <c r="H59" s="155"/>
      <c r="I59" s="157">
        <f t="shared" ref="I59:I68" si="34">G59+H59</f>
        <v>0</v>
      </c>
      <c r="J59" s="158">
        <f t="shared" ref="J59:J68" si="35">G59*F59</f>
        <v>0</v>
      </c>
      <c r="K59" s="158">
        <f t="shared" ref="K59:K68" si="36">H59*F59</f>
        <v>0</v>
      </c>
      <c r="L59" s="158">
        <f t="shared" ref="L59:L68" si="37">J59+K59</f>
        <v>0</v>
      </c>
      <c r="M59" s="162">
        <f t="shared" ref="M59:M68" si="38">L59*(1+$M$4)</f>
        <v>0</v>
      </c>
      <c r="N59" s="185"/>
      <c r="O59" s="145" t="str">
        <f t="shared" si="3"/>
        <v>ITEM_OBRA</v>
      </c>
      <c r="P59" s="5">
        <f t="shared" si="4"/>
        <v>0</v>
      </c>
      <c r="Q59" s="5">
        <f t="shared" si="5"/>
        <v>0</v>
      </c>
      <c r="R59" s="187"/>
    </row>
    <row r="60">
      <c r="A60" s="150" t="s">
        <v>341</v>
      </c>
      <c r="B60" s="151" t="s">
        <v>342</v>
      </c>
      <c r="C60" s="152" t="s">
        <v>269</v>
      </c>
      <c r="D60" s="176" t="s">
        <v>270</v>
      </c>
      <c r="E60" s="153" t="s">
        <v>68</v>
      </c>
      <c r="F60" s="154">
        <v>70.0</v>
      </c>
      <c r="G60" s="155"/>
      <c r="H60" s="155"/>
      <c r="I60" s="157">
        <f t="shared" si="34"/>
        <v>0</v>
      </c>
      <c r="J60" s="158">
        <f t="shared" si="35"/>
        <v>0</v>
      </c>
      <c r="K60" s="158">
        <f t="shared" si="36"/>
        <v>0</v>
      </c>
      <c r="L60" s="158">
        <f t="shared" si="37"/>
        <v>0</v>
      </c>
      <c r="M60" s="162">
        <f t="shared" si="38"/>
        <v>0</v>
      </c>
      <c r="N60" s="185"/>
      <c r="O60" s="145" t="str">
        <f t="shared" si="3"/>
        <v>ITEM_OBRA</v>
      </c>
      <c r="P60" s="5">
        <f t="shared" si="4"/>
        <v>0</v>
      </c>
      <c r="Q60" s="5">
        <f t="shared" si="5"/>
        <v>0</v>
      </c>
      <c r="R60" s="187"/>
    </row>
    <row r="61">
      <c r="A61" s="150" t="s">
        <v>345</v>
      </c>
      <c r="B61" s="151" t="s">
        <v>346</v>
      </c>
      <c r="C61" s="152" t="s">
        <v>347</v>
      </c>
      <c r="D61" s="176" t="s">
        <v>348</v>
      </c>
      <c r="E61" s="153" t="s">
        <v>72</v>
      </c>
      <c r="F61" s="154">
        <v>585.0</v>
      </c>
      <c r="G61" s="155"/>
      <c r="H61" s="155"/>
      <c r="I61" s="157">
        <f t="shared" si="34"/>
        <v>0</v>
      </c>
      <c r="J61" s="158">
        <f t="shared" si="35"/>
        <v>0</v>
      </c>
      <c r="K61" s="158">
        <f t="shared" si="36"/>
        <v>0</v>
      </c>
      <c r="L61" s="158">
        <f t="shared" si="37"/>
        <v>0</v>
      </c>
      <c r="M61" s="162">
        <f t="shared" si="38"/>
        <v>0</v>
      </c>
      <c r="N61" s="185"/>
      <c r="O61" s="145" t="str">
        <f t="shared" si="3"/>
        <v>ITEM_OBRA</v>
      </c>
      <c r="P61" s="5">
        <f t="shared" si="4"/>
        <v>0</v>
      </c>
      <c r="Q61" s="5">
        <f t="shared" si="5"/>
        <v>0</v>
      </c>
      <c r="R61" s="187"/>
    </row>
    <row r="62">
      <c r="A62" s="150" t="s">
        <v>351</v>
      </c>
      <c r="B62" s="151" t="s">
        <v>352</v>
      </c>
      <c r="C62" s="152" t="s">
        <v>353</v>
      </c>
      <c r="D62" s="176" t="s">
        <v>354</v>
      </c>
      <c r="E62" s="153" t="s">
        <v>68</v>
      </c>
      <c r="F62" s="154">
        <f>(47.7/0.3)*0.05</f>
        <v>7.95</v>
      </c>
      <c r="G62" s="155"/>
      <c r="H62" s="155"/>
      <c r="I62" s="157">
        <f t="shared" si="34"/>
        <v>0</v>
      </c>
      <c r="J62" s="158">
        <f t="shared" si="35"/>
        <v>0</v>
      </c>
      <c r="K62" s="158">
        <f t="shared" si="36"/>
        <v>0</v>
      </c>
      <c r="L62" s="158">
        <f t="shared" si="37"/>
        <v>0</v>
      </c>
      <c r="M62" s="162">
        <f t="shared" si="38"/>
        <v>0</v>
      </c>
      <c r="N62" s="185"/>
      <c r="O62" s="145" t="str">
        <f t="shared" si="3"/>
        <v>ITEM_OBRA</v>
      </c>
      <c r="P62" s="5">
        <f t="shared" si="4"/>
        <v>0</v>
      </c>
      <c r="Q62" s="5">
        <f t="shared" si="5"/>
        <v>0</v>
      </c>
      <c r="R62" s="187"/>
    </row>
    <row r="63">
      <c r="A63" s="150" t="s">
        <v>356</v>
      </c>
      <c r="B63" s="151" t="s">
        <v>357</v>
      </c>
      <c r="C63" s="152" t="s">
        <v>292</v>
      </c>
      <c r="D63" s="176" t="s">
        <v>293</v>
      </c>
      <c r="E63" s="153" t="s">
        <v>78</v>
      </c>
      <c r="F63" s="154">
        <v>320.0</v>
      </c>
      <c r="G63" s="155"/>
      <c r="H63" s="155"/>
      <c r="I63" s="157">
        <f t="shared" si="34"/>
        <v>0</v>
      </c>
      <c r="J63" s="158">
        <f t="shared" si="35"/>
        <v>0</v>
      </c>
      <c r="K63" s="158">
        <f t="shared" si="36"/>
        <v>0</v>
      </c>
      <c r="L63" s="158">
        <f t="shared" si="37"/>
        <v>0</v>
      </c>
      <c r="M63" s="162">
        <f t="shared" si="38"/>
        <v>0</v>
      </c>
      <c r="N63" s="185"/>
      <c r="O63" s="145" t="str">
        <f t="shared" si="3"/>
        <v>ITEM_OBRA</v>
      </c>
      <c r="P63" s="5">
        <f t="shared" si="4"/>
        <v>0</v>
      </c>
      <c r="Q63" s="5">
        <f t="shared" si="5"/>
        <v>0</v>
      </c>
      <c r="R63" s="187"/>
    </row>
    <row r="64">
      <c r="A64" s="150" t="s">
        <v>362</v>
      </c>
      <c r="B64" s="151" t="s">
        <v>363</v>
      </c>
      <c r="C64" s="152" t="s">
        <v>364</v>
      </c>
      <c r="D64" s="176" t="s">
        <v>365</v>
      </c>
      <c r="E64" s="153" t="s">
        <v>78</v>
      </c>
      <c r="F64" s="154">
        <v>1105.0</v>
      </c>
      <c r="G64" s="155"/>
      <c r="H64" s="155"/>
      <c r="I64" s="157">
        <f t="shared" si="34"/>
        <v>0</v>
      </c>
      <c r="J64" s="158">
        <f t="shared" si="35"/>
        <v>0</v>
      </c>
      <c r="K64" s="158">
        <f t="shared" si="36"/>
        <v>0</v>
      </c>
      <c r="L64" s="158">
        <f t="shared" si="37"/>
        <v>0</v>
      </c>
      <c r="M64" s="162">
        <f t="shared" si="38"/>
        <v>0</v>
      </c>
      <c r="N64" s="185"/>
      <c r="O64" s="145" t="str">
        <f t="shared" si="3"/>
        <v>ITEM_OBRA</v>
      </c>
      <c r="P64" s="5">
        <f t="shared" si="4"/>
        <v>0</v>
      </c>
      <c r="Q64" s="5">
        <f t="shared" si="5"/>
        <v>0</v>
      </c>
      <c r="R64" s="187"/>
    </row>
    <row r="65">
      <c r="A65" s="150" t="s">
        <v>366</v>
      </c>
      <c r="B65" s="151" t="s">
        <v>367</v>
      </c>
      <c r="C65" s="152" t="s">
        <v>368</v>
      </c>
      <c r="D65" s="176" t="s">
        <v>369</v>
      </c>
      <c r="E65" s="153" t="s">
        <v>78</v>
      </c>
      <c r="F65" s="154">
        <v>565.0</v>
      </c>
      <c r="G65" s="155"/>
      <c r="H65" s="155"/>
      <c r="I65" s="157">
        <f t="shared" si="34"/>
        <v>0</v>
      </c>
      <c r="J65" s="158">
        <f t="shared" si="35"/>
        <v>0</v>
      </c>
      <c r="K65" s="158">
        <f t="shared" si="36"/>
        <v>0</v>
      </c>
      <c r="L65" s="158">
        <f t="shared" si="37"/>
        <v>0</v>
      </c>
      <c r="M65" s="162">
        <f t="shared" si="38"/>
        <v>0</v>
      </c>
      <c r="N65" s="185"/>
      <c r="O65" s="145" t="str">
        <f t="shared" si="3"/>
        <v>ITEM_OBRA</v>
      </c>
      <c r="P65" s="5">
        <f t="shared" si="4"/>
        <v>0</v>
      </c>
      <c r="Q65" s="5">
        <f t="shared" si="5"/>
        <v>0</v>
      </c>
      <c r="R65" s="187"/>
    </row>
    <row r="66">
      <c r="A66" s="150" t="s">
        <v>370</v>
      </c>
      <c r="B66" s="151" t="s">
        <v>371</v>
      </c>
      <c r="C66" s="152" t="s">
        <v>372</v>
      </c>
      <c r="D66" s="176" t="s">
        <v>373</v>
      </c>
      <c r="E66" s="153" t="s">
        <v>78</v>
      </c>
      <c r="F66" s="154">
        <v>740.0</v>
      </c>
      <c r="G66" s="155"/>
      <c r="H66" s="155"/>
      <c r="I66" s="157">
        <f t="shared" si="34"/>
        <v>0</v>
      </c>
      <c r="J66" s="158">
        <f t="shared" si="35"/>
        <v>0</v>
      </c>
      <c r="K66" s="158">
        <f t="shared" si="36"/>
        <v>0</v>
      </c>
      <c r="L66" s="158">
        <f t="shared" si="37"/>
        <v>0</v>
      </c>
      <c r="M66" s="162">
        <f t="shared" si="38"/>
        <v>0</v>
      </c>
      <c r="N66" s="185"/>
      <c r="O66" s="145" t="str">
        <f t="shared" si="3"/>
        <v>ITEM_OBRA</v>
      </c>
      <c r="P66" s="5">
        <f t="shared" si="4"/>
        <v>0</v>
      </c>
      <c r="Q66" s="5">
        <f t="shared" si="5"/>
        <v>0</v>
      </c>
      <c r="R66" s="187"/>
    </row>
    <row r="67">
      <c r="A67" s="150" t="s">
        <v>375</v>
      </c>
      <c r="B67" s="151" t="s">
        <v>376</v>
      </c>
      <c r="C67" s="152" t="s">
        <v>328</v>
      </c>
      <c r="D67" s="176" t="s">
        <v>329</v>
      </c>
      <c r="E67" s="153" t="s">
        <v>68</v>
      </c>
      <c r="F67" s="154">
        <v>50.0</v>
      </c>
      <c r="G67" s="155"/>
      <c r="H67" s="155"/>
      <c r="I67" s="157">
        <f t="shared" si="34"/>
        <v>0</v>
      </c>
      <c r="J67" s="158">
        <f t="shared" si="35"/>
        <v>0</v>
      </c>
      <c r="K67" s="158">
        <f t="shared" si="36"/>
        <v>0</v>
      </c>
      <c r="L67" s="158">
        <f t="shared" si="37"/>
        <v>0</v>
      </c>
      <c r="M67" s="162">
        <f t="shared" si="38"/>
        <v>0</v>
      </c>
      <c r="N67" s="185"/>
      <c r="O67" s="145" t="str">
        <f t="shared" si="3"/>
        <v>ITEM_OBRA</v>
      </c>
      <c r="P67" s="5">
        <f t="shared" si="4"/>
        <v>0</v>
      </c>
      <c r="Q67" s="5">
        <f t="shared" si="5"/>
        <v>0</v>
      </c>
      <c r="R67" s="187"/>
    </row>
    <row r="68">
      <c r="A68" s="150" t="s">
        <v>378</v>
      </c>
      <c r="B68" s="151" t="s">
        <v>379</v>
      </c>
      <c r="C68" s="152" t="s">
        <v>380</v>
      </c>
      <c r="D68" s="176" t="s">
        <v>381</v>
      </c>
      <c r="E68" s="153" t="s">
        <v>72</v>
      </c>
      <c r="F68" s="154">
        <v>750.0</v>
      </c>
      <c r="G68" s="155"/>
      <c r="H68" s="155"/>
      <c r="I68" s="157">
        <f t="shared" si="34"/>
        <v>0</v>
      </c>
      <c r="J68" s="158">
        <f t="shared" si="35"/>
        <v>0</v>
      </c>
      <c r="K68" s="158">
        <f t="shared" si="36"/>
        <v>0</v>
      </c>
      <c r="L68" s="158">
        <f t="shared" si="37"/>
        <v>0</v>
      </c>
      <c r="M68" s="162">
        <f t="shared" si="38"/>
        <v>0</v>
      </c>
      <c r="N68" s="185"/>
      <c r="O68" s="145" t="str">
        <f t="shared" si="3"/>
        <v>ITEM_OBRA</v>
      </c>
      <c r="P68" s="5">
        <f t="shared" si="4"/>
        <v>0</v>
      </c>
      <c r="Q68" s="5">
        <f t="shared" si="5"/>
        <v>0</v>
      </c>
      <c r="R68" s="187"/>
    </row>
    <row r="69">
      <c r="A69" s="218" t="s">
        <v>382</v>
      </c>
      <c r="B69" s="218"/>
      <c r="C69" s="218"/>
      <c r="D69" s="218"/>
      <c r="E69" s="218"/>
      <c r="F69" s="219"/>
      <c r="G69" s="218"/>
      <c r="H69" s="218"/>
      <c r="I69" s="218"/>
      <c r="J69" s="218"/>
      <c r="K69" s="218"/>
      <c r="L69" s="218"/>
      <c r="M69" s="185"/>
      <c r="N69" s="147"/>
      <c r="O69" s="145" t="str">
        <f t="shared" si="3"/>
        <v/>
      </c>
      <c r="P69" s="5">
        <f t="shared" si="4"/>
        <v>0</v>
      </c>
      <c r="Q69" s="5">
        <f t="shared" si="5"/>
        <v>0</v>
      </c>
      <c r="R69" s="5"/>
    </row>
    <row r="70">
      <c r="A70" s="276" t="s">
        <v>273</v>
      </c>
      <c r="B70" s="278" t="s">
        <v>383</v>
      </c>
      <c r="C70" s="87"/>
      <c r="D70" s="87"/>
      <c r="E70" s="280"/>
      <c r="F70" s="280"/>
      <c r="G70" s="280"/>
      <c r="H70" s="280"/>
      <c r="I70" s="283"/>
      <c r="J70" s="284">
        <f t="shared" ref="J70:M70" si="39">SUM(J72:J93)</f>
        <v>0</v>
      </c>
      <c r="K70" s="284">
        <f t="shared" si="39"/>
        <v>0</v>
      </c>
      <c r="L70" s="284">
        <f t="shared" si="39"/>
        <v>0</v>
      </c>
      <c r="M70" s="284">
        <f t="shared" si="39"/>
        <v>0</v>
      </c>
      <c r="N70" s="185"/>
      <c r="O70" s="145" t="str">
        <f t="shared" si="3"/>
        <v>ETAPA_PRINCIPAL</v>
      </c>
      <c r="P70" s="147">
        <f t="shared" si="4"/>
        <v>0</v>
      </c>
      <c r="Q70" s="147">
        <f t="shared" si="5"/>
        <v>0</v>
      </c>
      <c r="R70" s="187"/>
    </row>
    <row r="71">
      <c r="A71" s="224" t="s">
        <v>385</v>
      </c>
      <c r="B71" s="225" t="s">
        <v>386</v>
      </c>
      <c r="C71" s="226"/>
      <c r="D71" s="228"/>
      <c r="E71" s="229"/>
      <c r="F71" s="230"/>
      <c r="G71" s="231"/>
      <c r="H71" s="231"/>
      <c r="I71" s="231"/>
      <c r="J71" s="231"/>
      <c r="K71" s="231"/>
      <c r="L71" s="231"/>
      <c r="M71" s="232"/>
      <c r="N71" s="291"/>
      <c r="O71" s="145" t="str">
        <f t="shared" si="3"/>
        <v>SUBETAPA</v>
      </c>
      <c r="P71" s="5">
        <f t="shared" si="4"/>
        <v>0</v>
      </c>
      <c r="Q71" s="5">
        <f t="shared" si="5"/>
        <v>0</v>
      </c>
      <c r="R71" s="293"/>
    </row>
    <row r="72">
      <c r="A72" s="150" t="s">
        <v>385</v>
      </c>
      <c r="B72" s="151" t="s">
        <v>389</v>
      </c>
      <c r="C72" s="152" t="s">
        <v>390</v>
      </c>
      <c r="D72" s="176" t="s">
        <v>391</v>
      </c>
      <c r="E72" s="153" t="s">
        <v>72</v>
      </c>
      <c r="F72" s="154">
        <v>500.0</v>
      </c>
      <c r="G72" s="155"/>
      <c r="H72" s="155"/>
      <c r="I72" s="157">
        <f t="shared" ref="I72:I76" si="40">G72+H72</f>
        <v>0</v>
      </c>
      <c r="J72" s="158">
        <f t="shared" ref="J72:J76" si="41">G72*F72</f>
        <v>0</v>
      </c>
      <c r="K72" s="158">
        <f t="shared" ref="K72:K76" si="42">H72*F72</f>
        <v>0</v>
      </c>
      <c r="L72" s="158">
        <f t="shared" ref="L72:L76" si="43">J72+K72</f>
        <v>0</v>
      </c>
      <c r="M72" s="162">
        <f t="shared" ref="M72:M76" si="44">L72*(1+$M$4)</f>
        <v>0</v>
      </c>
      <c r="N72" s="185"/>
      <c r="O72" s="145" t="str">
        <f t="shared" si="3"/>
        <v>SUBETAPA</v>
      </c>
      <c r="P72" s="5">
        <f t="shared" si="4"/>
        <v>0</v>
      </c>
      <c r="Q72" s="5">
        <f t="shared" si="5"/>
        <v>0</v>
      </c>
      <c r="R72" s="250"/>
    </row>
    <row r="73">
      <c r="A73" s="150" t="s">
        <v>393</v>
      </c>
      <c r="B73" s="151" t="s">
        <v>394</v>
      </c>
      <c r="C73" s="152" t="s">
        <v>395</v>
      </c>
      <c r="D73" s="176" t="s">
        <v>396</v>
      </c>
      <c r="E73" s="153" t="s">
        <v>78</v>
      </c>
      <c r="F73" s="154">
        <v>60.0</v>
      </c>
      <c r="G73" s="155"/>
      <c r="H73" s="155"/>
      <c r="I73" s="157">
        <f t="shared" si="40"/>
        <v>0</v>
      </c>
      <c r="J73" s="158">
        <f t="shared" si="41"/>
        <v>0</v>
      </c>
      <c r="K73" s="158">
        <f t="shared" si="42"/>
        <v>0</v>
      </c>
      <c r="L73" s="158">
        <f t="shared" si="43"/>
        <v>0</v>
      </c>
      <c r="M73" s="162">
        <f t="shared" si="44"/>
        <v>0</v>
      </c>
      <c r="N73" s="185"/>
      <c r="O73" s="145" t="str">
        <f t="shared" si="3"/>
        <v>SUBETAPA</v>
      </c>
      <c r="P73" s="5">
        <f t="shared" si="4"/>
        <v>0</v>
      </c>
      <c r="Q73" s="5">
        <f t="shared" si="5"/>
        <v>0</v>
      </c>
      <c r="R73" s="250"/>
    </row>
    <row r="74">
      <c r="A74" s="150" t="s">
        <v>398</v>
      </c>
      <c r="B74" s="151" t="s">
        <v>399</v>
      </c>
      <c r="C74" s="152" t="s">
        <v>400</v>
      </c>
      <c r="D74" s="176" t="s">
        <v>401</v>
      </c>
      <c r="E74" s="153" t="s">
        <v>78</v>
      </c>
      <c r="F74" s="154">
        <v>1905.0</v>
      </c>
      <c r="G74" s="155"/>
      <c r="H74" s="155"/>
      <c r="I74" s="157">
        <f t="shared" si="40"/>
        <v>0</v>
      </c>
      <c r="J74" s="158">
        <f t="shared" si="41"/>
        <v>0</v>
      </c>
      <c r="K74" s="158">
        <f t="shared" si="42"/>
        <v>0</v>
      </c>
      <c r="L74" s="158">
        <f t="shared" si="43"/>
        <v>0</v>
      </c>
      <c r="M74" s="162">
        <f t="shared" si="44"/>
        <v>0</v>
      </c>
      <c r="N74" s="185"/>
      <c r="O74" s="145" t="str">
        <f t="shared" si="3"/>
        <v>SUBETAPA</v>
      </c>
      <c r="P74" s="5">
        <f t="shared" si="4"/>
        <v>0</v>
      </c>
      <c r="Q74" s="5">
        <f t="shared" si="5"/>
        <v>0</v>
      </c>
      <c r="R74" s="250"/>
    </row>
    <row r="75">
      <c r="A75" s="150" t="s">
        <v>404</v>
      </c>
      <c r="B75" s="151" t="s">
        <v>405</v>
      </c>
      <c r="C75" s="152" t="s">
        <v>407</v>
      </c>
      <c r="D75" s="176" t="s">
        <v>408</v>
      </c>
      <c r="E75" s="153" t="s">
        <v>78</v>
      </c>
      <c r="F75" s="154">
        <v>770.0</v>
      </c>
      <c r="G75" s="155"/>
      <c r="H75" s="155"/>
      <c r="I75" s="157">
        <f t="shared" si="40"/>
        <v>0</v>
      </c>
      <c r="J75" s="158">
        <f t="shared" si="41"/>
        <v>0</v>
      </c>
      <c r="K75" s="158">
        <f t="shared" si="42"/>
        <v>0</v>
      </c>
      <c r="L75" s="158">
        <f t="shared" si="43"/>
        <v>0</v>
      </c>
      <c r="M75" s="162">
        <f t="shared" si="44"/>
        <v>0</v>
      </c>
      <c r="N75" s="185"/>
      <c r="O75" s="145" t="str">
        <f t="shared" si="3"/>
        <v>SUBETAPA</v>
      </c>
      <c r="P75" s="5">
        <f t="shared" si="4"/>
        <v>0</v>
      </c>
      <c r="Q75" s="5">
        <f t="shared" si="5"/>
        <v>0</v>
      </c>
      <c r="R75" s="250"/>
    </row>
    <row r="76">
      <c r="A76" s="150" t="s">
        <v>411</v>
      </c>
      <c r="B76" s="151" t="s">
        <v>412</v>
      </c>
      <c r="C76" s="152" t="s">
        <v>413</v>
      </c>
      <c r="D76" s="176" t="s">
        <v>414</v>
      </c>
      <c r="E76" s="153" t="s">
        <v>68</v>
      </c>
      <c r="F76" s="154">
        <v>35.0</v>
      </c>
      <c r="G76" s="155"/>
      <c r="H76" s="155"/>
      <c r="I76" s="157">
        <f t="shared" si="40"/>
        <v>0</v>
      </c>
      <c r="J76" s="158">
        <f t="shared" si="41"/>
        <v>0</v>
      </c>
      <c r="K76" s="158">
        <f t="shared" si="42"/>
        <v>0</v>
      </c>
      <c r="L76" s="158">
        <f t="shared" si="43"/>
        <v>0</v>
      </c>
      <c r="M76" s="162">
        <f t="shared" si="44"/>
        <v>0</v>
      </c>
      <c r="N76" s="185"/>
      <c r="O76" s="145" t="str">
        <f t="shared" si="3"/>
        <v>SUBETAPA</v>
      </c>
      <c r="P76" s="5">
        <f t="shared" si="4"/>
        <v>0</v>
      </c>
      <c r="Q76" s="5">
        <f t="shared" si="5"/>
        <v>0</v>
      </c>
      <c r="R76" s="250"/>
    </row>
    <row r="77">
      <c r="A77" s="218"/>
      <c r="B77" s="218"/>
      <c r="C77" s="218"/>
      <c r="D77" s="218"/>
      <c r="E77" s="218"/>
      <c r="F77" s="219"/>
      <c r="G77" s="218"/>
      <c r="H77" s="218"/>
      <c r="I77" s="218"/>
      <c r="J77" s="218"/>
      <c r="K77" s="218"/>
      <c r="L77" s="218"/>
      <c r="M77" s="185"/>
      <c r="N77" s="185"/>
      <c r="O77" s="145"/>
      <c r="P77" s="5"/>
      <c r="Q77" s="5"/>
      <c r="R77" s="250"/>
    </row>
    <row r="78">
      <c r="A78" s="224" t="s">
        <v>393</v>
      </c>
      <c r="B78" s="225" t="s">
        <v>418</v>
      </c>
      <c r="C78" s="226"/>
      <c r="D78" s="228"/>
      <c r="E78" s="229"/>
      <c r="F78" s="230"/>
      <c r="G78" s="231"/>
      <c r="H78" s="231"/>
      <c r="I78" s="231"/>
      <c r="J78" s="231"/>
      <c r="K78" s="231"/>
      <c r="L78" s="231"/>
      <c r="M78" s="232"/>
      <c r="N78" s="291"/>
      <c r="O78" s="145" t="str">
        <f t="shared" ref="O78:O84" si="45">IF(A78="", "", IF(LEN(A78)-LEN(SUBSTITUTE(A78, ".", "")) = 0, "ETAPA_PRINCIPAL", IF(LEN(A78)-LEN(SUBSTITUTE(A78, ".", "")) = 1, "SUBETAPA", "ITEM_OBRA")))
</f>
        <v>SUBETAPA</v>
      </c>
      <c r="P78" s="5">
        <f t="shared" ref="P78:P84" si="46">IF(O78="ETAPA_PRINCIPAL",M78,0)</f>
        <v>0</v>
      </c>
      <c r="Q78" s="5">
        <f t="shared" ref="Q78:Q84" si="47">IF($O78="ETAPA_PRINCIPAL",$L78,0)</f>
        <v>0</v>
      </c>
      <c r="R78" s="293"/>
    </row>
    <row r="79">
      <c r="A79" s="150" t="s">
        <v>423</v>
      </c>
      <c r="B79" s="151" t="s">
        <v>424</v>
      </c>
      <c r="C79" s="152" t="s">
        <v>425</v>
      </c>
      <c r="D79" s="176" t="s">
        <v>426</v>
      </c>
      <c r="E79" s="153" t="s">
        <v>72</v>
      </c>
      <c r="F79" s="154">
        <v>825.0</v>
      </c>
      <c r="G79" s="155"/>
      <c r="H79" s="155"/>
      <c r="I79" s="157">
        <f t="shared" ref="I79:I84" si="48">G79+H79</f>
        <v>0</v>
      </c>
      <c r="J79" s="158">
        <f t="shared" ref="J79:J84" si="49">G79*F79</f>
        <v>0</v>
      </c>
      <c r="K79" s="158">
        <f t="shared" ref="K79:K84" si="50">H79*F79</f>
        <v>0</v>
      </c>
      <c r="L79" s="158">
        <f t="shared" ref="L79:L84" si="51">J79+K79</f>
        <v>0</v>
      </c>
      <c r="M79" s="162">
        <f t="shared" ref="M79:M84" si="52">L79*(1+$M$4)</f>
        <v>0</v>
      </c>
      <c r="N79" s="185"/>
      <c r="O79" s="145" t="str">
        <f t="shared" si="45"/>
        <v>ITEM_OBRA</v>
      </c>
      <c r="P79" s="5">
        <f t="shared" si="46"/>
        <v>0</v>
      </c>
      <c r="Q79" s="5">
        <f t="shared" si="47"/>
        <v>0</v>
      </c>
      <c r="R79" s="250"/>
    </row>
    <row r="80">
      <c r="A80" s="150" t="s">
        <v>428</v>
      </c>
      <c r="B80" s="151" t="s">
        <v>429</v>
      </c>
      <c r="C80" s="152" t="s">
        <v>395</v>
      </c>
      <c r="D80" s="176" t="s">
        <v>396</v>
      </c>
      <c r="E80" s="153" t="s">
        <v>78</v>
      </c>
      <c r="F80" s="154">
        <v>1025.0</v>
      </c>
      <c r="G80" s="155"/>
      <c r="H80" s="155"/>
      <c r="I80" s="157">
        <f t="shared" si="48"/>
        <v>0</v>
      </c>
      <c r="J80" s="158">
        <f t="shared" si="49"/>
        <v>0</v>
      </c>
      <c r="K80" s="158">
        <f t="shared" si="50"/>
        <v>0</v>
      </c>
      <c r="L80" s="158">
        <f t="shared" si="51"/>
        <v>0</v>
      </c>
      <c r="M80" s="162">
        <f t="shared" si="52"/>
        <v>0</v>
      </c>
      <c r="N80" s="185"/>
      <c r="O80" s="145" t="str">
        <f t="shared" si="45"/>
        <v>ITEM_OBRA</v>
      </c>
      <c r="P80" s="5">
        <f t="shared" si="46"/>
        <v>0</v>
      </c>
      <c r="Q80" s="5">
        <f t="shared" si="47"/>
        <v>0</v>
      </c>
      <c r="R80" s="250"/>
    </row>
    <row r="81">
      <c r="A81" s="150" t="s">
        <v>432</v>
      </c>
      <c r="B81" s="151" t="s">
        <v>433</v>
      </c>
      <c r="C81" s="152" t="s">
        <v>400</v>
      </c>
      <c r="D81" s="176" t="s">
        <v>401</v>
      </c>
      <c r="E81" s="153" t="s">
        <v>78</v>
      </c>
      <c r="F81" s="154">
        <v>1560.0</v>
      </c>
      <c r="G81" s="155"/>
      <c r="H81" s="155"/>
      <c r="I81" s="157">
        <f t="shared" si="48"/>
        <v>0</v>
      </c>
      <c r="J81" s="158">
        <f t="shared" si="49"/>
        <v>0</v>
      </c>
      <c r="K81" s="158">
        <f t="shared" si="50"/>
        <v>0</v>
      </c>
      <c r="L81" s="158">
        <f t="shared" si="51"/>
        <v>0</v>
      </c>
      <c r="M81" s="162">
        <f t="shared" si="52"/>
        <v>0</v>
      </c>
      <c r="N81" s="185"/>
      <c r="O81" s="145" t="str">
        <f t="shared" si="45"/>
        <v>ITEM_OBRA</v>
      </c>
      <c r="P81" s="5">
        <f t="shared" si="46"/>
        <v>0</v>
      </c>
      <c r="Q81" s="5">
        <f t="shared" si="47"/>
        <v>0</v>
      </c>
      <c r="R81" s="250"/>
    </row>
    <row r="82">
      <c r="A82" s="150" t="s">
        <v>435</v>
      </c>
      <c r="B82" s="151" t="s">
        <v>436</v>
      </c>
      <c r="C82" s="152" t="s">
        <v>437</v>
      </c>
      <c r="D82" s="176" t="s">
        <v>438</v>
      </c>
      <c r="E82" s="153" t="s">
        <v>78</v>
      </c>
      <c r="F82" s="154">
        <v>475.0</v>
      </c>
      <c r="G82" s="155"/>
      <c r="H82" s="155"/>
      <c r="I82" s="157">
        <f t="shared" si="48"/>
        <v>0</v>
      </c>
      <c r="J82" s="158">
        <f t="shared" si="49"/>
        <v>0</v>
      </c>
      <c r="K82" s="158">
        <f t="shared" si="50"/>
        <v>0</v>
      </c>
      <c r="L82" s="158">
        <f t="shared" si="51"/>
        <v>0</v>
      </c>
      <c r="M82" s="162">
        <f t="shared" si="52"/>
        <v>0</v>
      </c>
      <c r="N82" s="185"/>
      <c r="O82" s="145" t="str">
        <f t="shared" si="45"/>
        <v>ITEM_OBRA</v>
      </c>
      <c r="P82" s="5">
        <f t="shared" si="46"/>
        <v>0</v>
      </c>
      <c r="Q82" s="5">
        <f t="shared" si="47"/>
        <v>0</v>
      </c>
      <c r="R82" s="250"/>
    </row>
    <row r="83">
      <c r="A83" s="150" t="s">
        <v>439</v>
      </c>
      <c r="B83" s="151" t="s">
        <v>440</v>
      </c>
      <c r="C83" s="152" t="s">
        <v>407</v>
      </c>
      <c r="D83" s="176" t="s">
        <v>408</v>
      </c>
      <c r="E83" s="153" t="s">
        <v>78</v>
      </c>
      <c r="F83" s="154">
        <v>1205.0</v>
      </c>
      <c r="G83" s="155"/>
      <c r="H83" s="155"/>
      <c r="I83" s="157">
        <f t="shared" si="48"/>
        <v>0</v>
      </c>
      <c r="J83" s="158">
        <f t="shared" si="49"/>
        <v>0</v>
      </c>
      <c r="K83" s="158">
        <f t="shared" si="50"/>
        <v>0</v>
      </c>
      <c r="L83" s="158">
        <f t="shared" si="51"/>
        <v>0</v>
      </c>
      <c r="M83" s="162">
        <f t="shared" si="52"/>
        <v>0</v>
      </c>
      <c r="N83" s="185"/>
      <c r="O83" s="145" t="str">
        <f t="shared" si="45"/>
        <v>ITEM_OBRA</v>
      </c>
      <c r="P83" s="5">
        <f t="shared" si="46"/>
        <v>0</v>
      </c>
      <c r="Q83" s="5">
        <f t="shared" si="47"/>
        <v>0</v>
      </c>
      <c r="R83" s="250"/>
    </row>
    <row r="84">
      <c r="A84" s="150" t="s">
        <v>441</v>
      </c>
      <c r="B84" s="151" t="s">
        <v>443</v>
      </c>
      <c r="C84" s="152" t="s">
        <v>444</v>
      </c>
      <c r="D84" s="176" t="s">
        <v>445</v>
      </c>
      <c r="E84" s="153" t="s">
        <v>68</v>
      </c>
      <c r="F84" s="154">
        <v>75.0</v>
      </c>
      <c r="G84" s="155"/>
      <c r="H84" s="155"/>
      <c r="I84" s="157">
        <f t="shared" si="48"/>
        <v>0</v>
      </c>
      <c r="J84" s="158">
        <f t="shared" si="49"/>
        <v>0</v>
      </c>
      <c r="K84" s="158">
        <f t="shared" si="50"/>
        <v>0</v>
      </c>
      <c r="L84" s="158">
        <f t="shared" si="51"/>
        <v>0</v>
      </c>
      <c r="M84" s="162">
        <f t="shared" si="52"/>
        <v>0</v>
      </c>
      <c r="N84" s="185"/>
      <c r="O84" s="145" t="str">
        <f t="shared" si="45"/>
        <v>ITEM_OBRA</v>
      </c>
      <c r="P84" s="5">
        <f t="shared" si="46"/>
        <v>0</v>
      </c>
      <c r="Q84" s="5">
        <f t="shared" si="47"/>
        <v>0</v>
      </c>
      <c r="R84" s="187"/>
    </row>
    <row r="85">
      <c r="A85" s="218"/>
      <c r="B85" s="218"/>
      <c r="C85" s="218"/>
      <c r="D85" s="218"/>
      <c r="E85" s="218"/>
      <c r="F85" s="219"/>
      <c r="G85" s="218"/>
      <c r="H85" s="218"/>
      <c r="I85" s="218"/>
      <c r="J85" s="218"/>
      <c r="K85" s="218"/>
      <c r="L85" s="218"/>
      <c r="M85" s="185"/>
      <c r="N85" s="185"/>
      <c r="O85" s="145"/>
      <c r="P85" s="5"/>
      <c r="Q85" s="5"/>
      <c r="R85" s="187"/>
    </row>
    <row r="86">
      <c r="A86" s="224" t="s">
        <v>398</v>
      </c>
      <c r="B86" s="225" t="s">
        <v>449</v>
      </c>
      <c r="C86" s="226"/>
      <c r="D86" s="228"/>
      <c r="E86" s="229"/>
      <c r="F86" s="230"/>
      <c r="G86" s="231"/>
      <c r="H86" s="231"/>
      <c r="I86" s="231"/>
      <c r="J86" s="231"/>
      <c r="K86" s="231"/>
      <c r="L86" s="231"/>
      <c r="M86" s="232"/>
      <c r="N86" s="291"/>
      <c r="O86" s="145" t="str">
        <f t="shared" ref="O86:O90" si="53">IF(A86="", "", IF(LEN(A86)-LEN(SUBSTITUTE(A86, ".", "")) = 0, "ETAPA_PRINCIPAL", IF(LEN(A86)-LEN(SUBSTITUTE(A86, ".", "")) = 1, "SUBETAPA", "ITEM_OBRA")))
</f>
        <v>SUBETAPA</v>
      </c>
      <c r="P86" s="5">
        <f t="shared" ref="P86:P90" si="54">IF(O86="ETAPA_PRINCIPAL",M86,0)</f>
        <v>0</v>
      </c>
      <c r="Q86" s="5">
        <f t="shared" ref="Q86:Q90" si="55">IF($O86="ETAPA_PRINCIPAL",$L86,0)</f>
        <v>0</v>
      </c>
      <c r="R86" s="293"/>
    </row>
    <row r="87">
      <c r="A87" s="150" t="s">
        <v>453</v>
      </c>
      <c r="B87" s="151" t="s">
        <v>454</v>
      </c>
      <c r="C87" s="168" t="s">
        <v>455</v>
      </c>
      <c r="D87" s="169" t="s">
        <v>457</v>
      </c>
      <c r="E87" s="170" t="s">
        <v>72</v>
      </c>
      <c r="F87" s="154">
        <v>25.0</v>
      </c>
      <c r="G87" s="205"/>
      <c r="H87" s="205"/>
      <c r="I87" s="157">
        <f t="shared" ref="I87:I90" si="56">G87+H87</f>
        <v>0</v>
      </c>
      <c r="J87" s="158">
        <f t="shared" ref="J87:J90" si="57">G87*F87</f>
        <v>0</v>
      </c>
      <c r="K87" s="158">
        <f t="shared" ref="K87:K90" si="58">H87*F87</f>
        <v>0</v>
      </c>
      <c r="L87" s="158">
        <f t="shared" ref="L87:L90" si="59">J87+K87</f>
        <v>0</v>
      </c>
      <c r="M87" s="162">
        <f t="shared" ref="M87:M90" si="60">L87*(1+$M$4)</f>
        <v>0</v>
      </c>
      <c r="N87" s="185"/>
      <c r="O87" s="145" t="str">
        <f t="shared" si="53"/>
        <v>ITEM_OBRA</v>
      </c>
      <c r="P87" s="5">
        <f t="shared" si="54"/>
        <v>0</v>
      </c>
      <c r="Q87" s="5">
        <f t="shared" si="55"/>
        <v>0</v>
      </c>
      <c r="R87" s="187"/>
    </row>
    <row r="88">
      <c r="A88" s="150" t="s">
        <v>465</v>
      </c>
      <c r="B88" s="151" t="s">
        <v>466</v>
      </c>
      <c r="C88" s="168" t="s">
        <v>467</v>
      </c>
      <c r="D88" s="169" t="s">
        <v>468</v>
      </c>
      <c r="E88" s="170" t="s">
        <v>72</v>
      </c>
      <c r="F88" s="154">
        <v>40.0</v>
      </c>
      <c r="G88" s="205"/>
      <c r="H88" s="205"/>
      <c r="I88" s="157">
        <f t="shared" si="56"/>
        <v>0</v>
      </c>
      <c r="J88" s="158">
        <f t="shared" si="57"/>
        <v>0</v>
      </c>
      <c r="K88" s="158">
        <f t="shared" si="58"/>
        <v>0</v>
      </c>
      <c r="L88" s="158">
        <f t="shared" si="59"/>
        <v>0</v>
      </c>
      <c r="M88" s="162">
        <f t="shared" si="60"/>
        <v>0</v>
      </c>
      <c r="N88" s="185"/>
      <c r="O88" s="145" t="str">
        <f t="shared" si="53"/>
        <v>ITEM_OBRA</v>
      </c>
      <c r="P88" s="5">
        <f t="shared" si="54"/>
        <v>0</v>
      </c>
      <c r="Q88" s="5">
        <f t="shared" si="55"/>
        <v>0</v>
      </c>
      <c r="R88" s="187"/>
    </row>
    <row r="89">
      <c r="A89" s="150" t="s">
        <v>473</v>
      </c>
      <c r="B89" s="151" t="s">
        <v>474</v>
      </c>
      <c r="C89" s="152" t="s">
        <v>475</v>
      </c>
      <c r="D89" s="176" t="s">
        <v>476</v>
      </c>
      <c r="E89" s="153" t="s">
        <v>78</v>
      </c>
      <c r="F89" s="154">
        <v>115.0</v>
      </c>
      <c r="G89" s="155"/>
      <c r="H89" s="155"/>
      <c r="I89" s="157">
        <f t="shared" si="56"/>
        <v>0</v>
      </c>
      <c r="J89" s="158">
        <f t="shared" si="57"/>
        <v>0</v>
      </c>
      <c r="K89" s="158">
        <f t="shared" si="58"/>
        <v>0</v>
      </c>
      <c r="L89" s="158">
        <f t="shared" si="59"/>
        <v>0</v>
      </c>
      <c r="M89" s="162">
        <f t="shared" si="60"/>
        <v>0</v>
      </c>
      <c r="N89" s="185"/>
      <c r="O89" s="145" t="str">
        <f t="shared" si="53"/>
        <v>ITEM_OBRA</v>
      </c>
      <c r="P89" s="5">
        <f t="shared" si="54"/>
        <v>0</v>
      </c>
      <c r="Q89" s="5">
        <f t="shared" si="55"/>
        <v>0</v>
      </c>
      <c r="R89" s="187"/>
    </row>
    <row r="90">
      <c r="A90" s="150" t="s">
        <v>478</v>
      </c>
      <c r="B90" s="151" t="s">
        <v>479</v>
      </c>
      <c r="C90" s="152" t="s">
        <v>444</v>
      </c>
      <c r="D90" s="176" t="s">
        <v>445</v>
      </c>
      <c r="E90" s="153" t="s">
        <v>68</v>
      </c>
      <c r="F90" s="154">
        <v>5.0</v>
      </c>
      <c r="G90" s="155"/>
      <c r="H90" s="155"/>
      <c r="I90" s="157">
        <f t="shared" si="56"/>
        <v>0</v>
      </c>
      <c r="J90" s="158">
        <f t="shared" si="57"/>
        <v>0</v>
      </c>
      <c r="K90" s="158">
        <f t="shared" si="58"/>
        <v>0</v>
      </c>
      <c r="L90" s="158">
        <f t="shared" si="59"/>
        <v>0</v>
      </c>
      <c r="M90" s="162">
        <f t="shared" si="60"/>
        <v>0</v>
      </c>
      <c r="N90" s="185"/>
      <c r="O90" s="145" t="str">
        <f t="shared" si="53"/>
        <v>ITEM_OBRA</v>
      </c>
      <c r="P90" s="5">
        <f t="shared" si="54"/>
        <v>0</v>
      </c>
      <c r="Q90" s="5">
        <f t="shared" si="55"/>
        <v>0</v>
      </c>
      <c r="R90" s="187"/>
    </row>
    <row r="91">
      <c r="A91" s="218"/>
      <c r="B91" s="218"/>
      <c r="C91" s="218"/>
      <c r="D91" s="218"/>
      <c r="E91" s="218"/>
      <c r="F91" s="219"/>
      <c r="G91" s="218"/>
      <c r="H91" s="218"/>
      <c r="I91" s="218"/>
      <c r="J91" s="218"/>
      <c r="K91" s="218"/>
      <c r="L91" s="218"/>
      <c r="M91" s="185"/>
      <c r="N91" s="185"/>
      <c r="O91" s="145"/>
      <c r="P91" s="5"/>
      <c r="Q91" s="5"/>
      <c r="R91" s="187"/>
    </row>
    <row r="92">
      <c r="A92" s="224" t="s">
        <v>404</v>
      </c>
      <c r="B92" s="225" t="s">
        <v>481</v>
      </c>
      <c r="C92" s="224"/>
      <c r="D92" s="225"/>
      <c r="E92" s="229"/>
      <c r="F92" s="230"/>
      <c r="G92" s="231"/>
      <c r="H92" s="231"/>
      <c r="I92" s="231"/>
      <c r="J92" s="231"/>
      <c r="K92" s="231"/>
      <c r="L92" s="231"/>
      <c r="M92" s="232"/>
      <c r="N92" s="291"/>
      <c r="O92" s="145" t="str">
        <f t="shared" ref="O92:O159" si="61">IF(A92="", "", IF(LEN(A92)-LEN(SUBSTITUTE(A92, ".", "")) = 0, "ETAPA_PRINCIPAL", IF(LEN(A92)-LEN(SUBSTITUTE(A92, ".", "")) = 1, "SUBETAPA", "ITEM_OBRA")))
</f>
        <v>SUBETAPA</v>
      </c>
      <c r="P92" s="5">
        <f t="shared" ref="P92:P159" si="62">IF(O92="ETAPA_PRINCIPAL",M92,0)</f>
        <v>0</v>
      </c>
      <c r="Q92" s="5">
        <f t="shared" ref="Q92:Q159" si="63">IF($O92="ETAPA_PRINCIPAL",$L92,0)</f>
        <v>0</v>
      </c>
      <c r="R92" s="293"/>
    </row>
    <row r="93">
      <c r="A93" s="150" t="s">
        <v>485</v>
      </c>
      <c r="B93" s="151" t="s">
        <v>486</v>
      </c>
      <c r="C93" s="152" t="s">
        <v>487</v>
      </c>
      <c r="D93" s="176" t="s">
        <v>488</v>
      </c>
      <c r="E93" s="153" t="s">
        <v>81</v>
      </c>
      <c r="F93" s="154">
        <v>105.0</v>
      </c>
      <c r="G93" s="155"/>
      <c r="H93" s="155"/>
      <c r="I93" s="157">
        <f>G93+H93</f>
        <v>0</v>
      </c>
      <c r="J93" s="158">
        <f>G93*F93</f>
        <v>0</v>
      </c>
      <c r="K93" s="158">
        <f>H93*F93</f>
        <v>0</v>
      </c>
      <c r="L93" s="158">
        <f>J93+K93</f>
        <v>0</v>
      </c>
      <c r="M93" s="162">
        <f>L93*(1+$M$4)</f>
        <v>0</v>
      </c>
      <c r="N93" s="185"/>
      <c r="O93" s="145" t="str">
        <f t="shared" si="61"/>
        <v>ITEM_OBRA</v>
      </c>
      <c r="P93" s="5">
        <f t="shared" si="62"/>
        <v>0</v>
      </c>
      <c r="Q93" s="5">
        <f t="shared" si="63"/>
        <v>0</v>
      </c>
      <c r="R93" s="187"/>
    </row>
    <row r="94">
      <c r="A94" s="218"/>
      <c r="B94" s="218"/>
      <c r="C94" s="218"/>
      <c r="D94" s="218"/>
      <c r="E94" s="218"/>
      <c r="F94" s="219"/>
      <c r="G94" s="218"/>
      <c r="H94" s="218"/>
      <c r="I94" s="218"/>
      <c r="J94" s="218"/>
      <c r="K94" s="218"/>
      <c r="L94" s="218"/>
      <c r="M94" s="185"/>
      <c r="N94" s="185"/>
      <c r="O94" s="145" t="str">
        <f t="shared" si="61"/>
        <v/>
      </c>
      <c r="P94" s="5">
        <f t="shared" si="62"/>
        <v>0</v>
      </c>
      <c r="Q94" s="5">
        <f t="shared" si="63"/>
        <v>0</v>
      </c>
      <c r="R94" s="187"/>
    </row>
    <row r="95">
      <c r="A95" s="318" t="s">
        <v>311</v>
      </c>
      <c r="B95" s="321" t="s">
        <v>494</v>
      </c>
      <c r="C95" s="77"/>
      <c r="D95" s="77"/>
      <c r="E95" s="323"/>
      <c r="F95" s="324"/>
      <c r="G95" s="325"/>
      <c r="H95" s="325"/>
      <c r="I95" s="327"/>
      <c r="J95" s="330">
        <f t="shared" ref="J95:M95" si="64">SUM(J97:J123)</f>
        <v>0</v>
      </c>
      <c r="K95" s="330">
        <f t="shared" si="64"/>
        <v>0</v>
      </c>
      <c r="L95" s="330">
        <f t="shared" si="64"/>
        <v>0</v>
      </c>
      <c r="M95" s="330">
        <f t="shared" si="64"/>
        <v>0</v>
      </c>
      <c r="N95" s="233"/>
      <c r="O95" s="145" t="str">
        <f t="shared" si="61"/>
        <v>ETAPA_PRINCIPAL</v>
      </c>
      <c r="P95" s="147">
        <f t="shared" si="62"/>
        <v>0</v>
      </c>
      <c r="Q95" s="147">
        <f t="shared" si="63"/>
        <v>0</v>
      </c>
      <c r="R95" s="234"/>
    </row>
    <row r="96">
      <c r="A96" s="224" t="s">
        <v>501</v>
      </c>
      <c r="B96" s="225" t="s">
        <v>502</v>
      </c>
      <c r="C96" s="226"/>
      <c r="D96" s="228"/>
      <c r="E96" s="229"/>
      <c r="F96" s="230"/>
      <c r="G96" s="231"/>
      <c r="H96" s="231"/>
      <c r="I96" s="231"/>
      <c r="J96" s="231"/>
      <c r="K96" s="231"/>
      <c r="L96" s="231"/>
      <c r="M96" s="232"/>
      <c r="N96" s="233"/>
      <c r="O96" s="145" t="str">
        <f t="shared" si="61"/>
        <v>SUBETAPA</v>
      </c>
      <c r="P96" s="5">
        <f t="shared" si="62"/>
        <v>0</v>
      </c>
      <c r="Q96" s="5">
        <f t="shared" si="63"/>
        <v>0</v>
      </c>
      <c r="R96" s="234"/>
    </row>
    <row r="97">
      <c r="A97" s="332" t="s">
        <v>501</v>
      </c>
      <c r="B97" s="333" t="s">
        <v>504</v>
      </c>
      <c r="C97" s="255" t="s">
        <v>505</v>
      </c>
      <c r="D97" s="333" t="s">
        <v>506</v>
      </c>
      <c r="E97" s="332" t="s">
        <v>507</v>
      </c>
      <c r="F97" s="334">
        <v>50.0</v>
      </c>
      <c r="G97" s="335"/>
      <c r="H97" s="335"/>
      <c r="I97" s="335">
        <f t="shared" ref="I97:I99" si="65">G97+H97</f>
        <v>0</v>
      </c>
      <c r="J97" s="335">
        <f t="shared" ref="J97:J99" si="66">G97*F97</f>
        <v>0</v>
      </c>
      <c r="K97" s="335">
        <f t="shared" ref="K97:K99" si="67">H97*F97</f>
        <v>0</v>
      </c>
      <c r="L97" s="335">
        <f t="shared" ref="L97:L99" si="68">I97*F97</f>
        <v>0</v>
      </c>
      <c r="M97" s="341">
        <f t="shared" ref="M97:M99" si="69">ROUND(L97*(1+$M$4),2)</f>
        <v>0</v>
      </c>
      <c r="N97" s="233"/>
      <c r="O97" s="145" t="str">
        <f t="shared" si="61"/>
        <v>SUBETAPA</v>
      </c>
      <c r="P97" s="5">
        <f t="shared" si="62"/>
        <v>0</v>
      </c>
      <c r="Q97" s="5">
        <f t="shared" si="63"/>
        <v>0</v>
      </c>
      <c r="R97" s="234"/>
    </row>
    <row r="98">
      <c r="A98" s="332" t="s">
        <v>515</v>
      </c>
      <c r="B98" s="333" t="s">
        <v>516</v>
      </c>
      <c r="C98" s="255" t="s">
        <v>517</v>
      </c>
      <c r="D98" s="333" t="s">
        <v>518</v>
      </c>
      <c r="E98" s="332" t="s">
        <v>519</v>
      </c>
      <c r="F98" s="334">
        <v>35.0</v>
      </c>
      <c r="G98" s="335"/>
      <c r="H98" s="335"/>
      <c r="I98" s="335">
        <f t="shared" si="65"/>
        <v>0</v>
      </c>
      <c r="J98" s="335">
        <f t="shared" si="66"/>
        <v>0</v>
      </c>
      <c r="K98" s="335">
        <f t="shared" si="67"/>
        <v>0</v>
      </c>
      <c r="L98" s="335">
        <f t="shared" si="68"/>
        <v>0</v>
      </c>
      <c r="M98" s="341">
        <f t="shared" si="69"/>
        <v>0</v>
      </c>
      <c r="N98" s="233"/>
      <c r="O98" s="145" t="str">
        <f t="shared" si="61"/>
        <v>SUBETAPA</v>
      </c>
      <c r="P98" s="5">
        <f t="shared" si="62"/>
        <v>0</v>
      </c>
      <c r="Q98" s="5">
        <f t="shared" si="63"/>
        <v>0</v>
      </c>
      <c r="R98" s="234"/>
    </row>
    <row r="99">
      <c r="A99" s="332" t="s">
        <v>520</v>
      </c>
      <c r="B99" s="333" t="s">
        <v>516</v>
      </c>
      <c r="C99" s="255" t="s">
        <v>269</v>
      </c>
      <c r="D99" s="333" t="s">
        <v>522</v>
      </c>
      <c r="E99" s="332" t="s">
        <v>216</v>
      </c>
      <c r="F99" s="334">
        <v>35.0</v>
      </c>
      <c r="G99" s="335"/>
      <c r="H99" s="335"/>
      <c r="I99" s="335">
        <f t="shared" si="65"/>
        <v>0</v>
      </c>
      <c r="J99" s="335">
        <f t="shared" si="66"/>
        <v>0</v>
      </c>
      <c r="K99" s="335">
        <f t="shared" si="67"/>
        <v>0</v>
      </c>
      <c r="L99" s="335">
        <f t="shared" si="68"/>
        <v>0</v>
      </c>
      <c r="M99" s="341">
        <f t="shared" si="69"/>
        <v>0</v>
      </c>
      <c r="N99" s="233"/>
      <c r="O99" s="145" t="str">
        <f t="shared" si="61"/>
        <v>SUBETAPA</v>
      </c>
      <c r="P99" s="5">
        <f t="shared" si="62"/>
        <v>0</v>
      </c>
      <c r="Q99" s="5">
        <f t="shared" si="63"/>
        <v>0</v>
      </c>
      <c r="R99" s="234"/>
    </row>
    <row r="100">
      <c r="A100" s="343"/>
      <c r="B100" s="344"/>
      <c r="C100" s="345"/>
      <c r="D100" s="346"/>
      <c r="E100" s="343"/>
      <c r="F100" s="347"/>
      <c r="G100" s="348"/>
      <c r="H100" s="348"/>
      <c r="I100" s="349"/>
      <c r="J100" s="350"/>
      <c r="K100" s="350"/>
      <c r="L100" s="350"/>
      <c r="M100" s="351"/>
      <c r="N100" s="185"/>
      <c r="O100" s="145" t="str">
        <f t="shared" si="61"/>
        <v/>
      </c>
      <c r="P100" s="5">
        <f t="shared" si="62"/>
        <v>0</v>
      </c>
      <c r="Q100" s="5">
        <f t="shared" si="63"/>
        <v>0</v>
      </c>
      <c r="R100" s="187"/>
    </row>
    <row r="101">
      <c r="A101" s="224" t="s">
        <v>515</v>
      </c>
      <c r="B101" s="225" t="s">
        <v>525</v>
      </c>
      <c r="C101" s="226"/>
      <c r="D101" s="228"/>
      <c r="E101" s="229"/>
      <c r="F101" s="230"/>
      <c r="G101" s="231"/>
      <c r="H101" s="231"/>
      <c r="I101" s="231"/>
      <c r="J101" s="231"/>
      <c r="K101" s="231"/>
      <c r="L101" s="231"/>
      <c r="M101" s="232"/>
      <c r="N101" s="233"/>
      <c r="O101" s="145" t="str">
        <f t="shared" si="61"/>
        <v>SUBETAPA</v>
      </c>
      <c r="P101" s="5">
        <f t="shared" si="62"/>
        <v>0</v>
      </c>
      <c r="Q101" s="5">
        <f t="shared" si="63"/>
        <v>0</v>
      </c>
      <c r="R101" s="234"/>
    </row>
    <row r="102">
      <c r="A102" s="332" t="s">
        <v>528</v>
      </c>
      <c r="B102" s="333" t="s">
        <v>529</v>
      </c>
      <c r="C102" s="255" t="s">
        <v>530</v>
      </c>
      <c r="D102" s="333" t="s">
        <v>531</v>
      </c>
      <c r="E102" s="332" t="s">
        <v>532</v>
      </c>
      <c r="F102" s="334">
        <v>50.0</v>
      </c>
      <c r="G102" s="335"/>
      <c r="H102" s="335"/>
      <c r="I102" s="335">
        <f t="shared" ref="I102:I108" si="70">G102+H102</f>
        <v>0</v>
      </c>
      <c r="J102" s="335">
        <f t="shared" ref="J102:J108" si="71">G102*F102</f>
        <v>0</v>
      </c>
      <c r="K102" s="335">
        <f t="shared" ref="K102:K108" si="72">H102*F102</f>
        <v>0</v>
      </c>
      <c r="L102" s="335">
        <f t="shared" ref="L102:L108" si="73">I102*F102</f>
        <v>0</v>
      </c>
      <c r="M102" s="341">
        <f t="shared" ref="M102:M108" si="74">ROUND(L102*(1+$M$4),2)</f>
        <v>0</v>
      </c>
      <c r="N102" s="233"/>
      <c r="O102" s="145" t="str">
        <f t="shared" si="61"/>
        <v>SUBETAPA</v>
      </c>
      <c r="P102" s="5">
        <f t="shared" si="62"/>
        <v>0</v>
      </c>
      <c r="Q102" s="5">
        <f t="shared" si="63"/>
        <v>0</v>
      </c>
      <c r="R102" s="234"/>
    </row>
    <row r="103">
      <c r="A103" s="332" t="s">
        <v>534</v>
      </c>
      <c r="B103" s="333" t="s">
        <v>535</v>
      </c>
      <c r="C103" s="255" t="s">
        <v>380</v>
      </c>
      <c r="D103" s="333" t="s">
        <v>536</v>
      </c>
      <c r="E103" s="332" t="s">
        <v>507</v>
      </c>
      <c r="F103" s="334">
        <v>40.0</v>
      </c>
      <c r="G103" s="335"/>
      <c r="H103" s="335"/>
      <c r="I103" s="335">
        <f t="shared" si="70"/>
        <v>0</v>
      </c>
      <c r="J103" s="335">
        <f t="shared" si="71"/>
        <v>0</v>
      </c>
      <c r="K103" s="335">
        <f t="shared" si="72"/>
        <v>0</v>
      </c>
      <c r="L103" s="335">
        <f t="shared" si="73"/>
        <v>0</v>
      </c>
      <c r="M103" s="341">
        <f t="shared" si="74"/>
        <v>0</v>
      </c>
      <c r="N103" s="233"/>
      <c r="O103" s="145" t="str">
        <f t="shared" si="61"/>
        <v>SUBETAPA</v>
      </c>
      <c r="P103" s="5">
        <f t="shared" si="62"/>
        <v>0</v>
      </c>
      <c r="Q103" s="5">
        <f t="shared" si="63"/>
        <v>0</v>
      </c>
      <c r="R103" s="234"/>
    </row>
    <row r="104">
      <c r="A104" s="332" t="s">
        <v>537</v>
      </c>
      <c r="B104" s="333" t="s">
        <v>538</v>
      </c>
      <c r="C104" s="255" t="s">
        <v>390</v>
      </c>
      <c r="D104" s="333" t="s">
        <v>391</v>
      </c>
      <c r="E104" s="332" t="s">
        <v>447</v>
      </c>
      <c r="F104" s="334">
        <f>(36+109)*(0.2+0.2)/4</f>
        <v>14.5</v>
      </c>
      <c r="G104" s="335"/>
      <c r="H104" s="335"/>
      <c r="I104" s="335">
        <f t="shared" si="70"/>
        <v>0</v>
      </c>
      <c r="J104" s="335">
        <f t="shared" si="71"/>
        <v>0</v>
      </c>
      <c r="K104" s="335">
        <f t="shared" si="72"/>
        <v>0</v>
      </c>
      <c r="L104" s="335">
        <f t="shared" si="73"/>
        <v>0</v>
      </c>
      <c r="M104" s="341">
        <f t="shared" si="74"/>
        <v>0</v>
      </c>
      <c r="N104" s="233"/>
      <c r="O104" s="145" t="str">
        <f t="shared" si="61"/>
        <v>SUBETAPA</v>
      </c>
      <c r="P104" s="5">
        <f t="shared" si="62"/>
        <v>0</v>
      </c>
      <c r="Q104" s="5">
        <f t="shared" si="63"/>
        <v>0</v>
      </c>
      <c r="R104" s="234"/>
    </row>
    <row r="105">
      <c r="A105" s="332" t="s">
        <v>542</v>
      </c>
      <c r="B105" s="333" t="s">
        <v>543</v>
      </c>
      <c r="C105" s="255" t="s">
        <v>544</v>
      </c>
      <c r="D105" s="333" t="s">
        <v>545</v>
      </c>
      <c r="E105" s="332" t="s">
        <v>216</v>
      </c>
      <c r="F105" s="334">
        <v>5.5</v>
      </c>
      <c r="G105" s="335"/>
      <c r="H105" s="335"/>
      <c r="I105" s="335">
        <f t="shared" si="70"/>
        <v>0</v>
      </c>
      <c r="J105" s="335">
        <f t="shared" si="71"/>
        <v>0</v>
      </c>
      <c r="K105" s="335">
        <f t="shared" si="72"/>
        <v>0</v>
      </c>
      <c r="L105" s="335">
        <f t="shared" si="73"/>
        <v>0</v>
      </c>
      <c r="M105" s="341">
        <f t="shared" si="74"/>
        <v>0</v>
      </c>
      <c r="N105" s="233"/>
      <c r="O105" s="145" t="str">
        <f t="shared" si="61"/>
        <v>SUBETAPA</v>
      </c>
      <c r="P105" s="5">
        <f t="shared" si="62"/>
        <v>0</v>
      </c>
      <c r="Q105" s="5">
        <f t="shared" si="63"/>
        <v>0</v>
      </c>
      <c r="R105" s="234"/>
    </row>
    <row r="106">
      <c r="A106" s="332" t="s">
        <v>551</v>
      </c>
      <c r="B106" s="333" t="s">
        <v>552</v>
      </c>
      <c r="C106" s="255" t="s">
        <v>407</v>
      </c>
      <c r="D106" s="333" t="s">
        <v>408</v>
      </c>
      <c r="E106" s="332" t="s">
        <v>78</v>
      </c>
      <c r="F106" s="334">
        <v>80.0</v>
      </c>
      <c r="G106" s="335"/>
      <c r="H106" s="335"/>
      <c r="I106" s="335">
        <f t="shared" si="70"/>
        <v>0</v>
      </c>
      <c r="J106" s="335">
        <f t="shared" si="71"/>
        <v>0</v>
      </c>
      <c r="K106" s="335">
        <f t="shared" si="72"/>
        <v>0</v>
      </c>
      <c r="L106" s="335">
        <f t="shared" si="73"/>
        <v>0</v>
      </c>
      <c r="M106" s="341">
        <f t="shared" si="74"/>
        <v>0</v>
      </c>
      <c r="N106" s="233"/>
      <c r="O106" s="145" t="str">
        <f t="shared" si="61"/>
        <v>SUBETAPA</v>
      </c>
      <c r="P106" s="5">
        <f t="shared" si="62"/>
        <v>0</v>
      </c>
      <c r="Q106" s="5">
        <f t="shared" si="63"/>
        <v>0</v>
      </c>
      <c r="R106" s="234"/>
    </row>
    <row r="107">
      <c r="A107" s="332" t="s">
        <v>553</v>
      </c>
      <c r="B107" s="333" t="s">
        <v>554</v>
      </c>
      <c r="C107" s="255" t="s">
        <v>437</v>
      </c>
      <c r="D107" s="333" t="s">
        <v>438</v>
      </c>
      <c r="E107" s="332" t="s">
        <v>78</v>
      </c>
      <c r="F107" s="334">
        <v>175.0</v>
      </c>
      <c r="G107" s="335"/>
      <c r="H107" s="335"/>
      <c r="I107" s="335">
        <f t="shared" si="70"/>
        <v>0</v>
      </c>
      <c r="J107" s="335">
        <f t="shared" si="71"/>
        <v>0</v>
      </c>
      <c r="K107" s="335">
        <f t="shared" si="72"/>
        <v>0</v>
      </c>
      <c r="L107" s="335">
        <f t="shared" si="73"/>
        <v>0</v>
      </c>
      <c r="M107" s="341">
        <f t="shared" si="74"/>
        <v>0</v>
      </c>
      <c r="N107" s="233"/>
      <c r="O107" s="145" t="str">
        <f t="shared" si="61"/>
        <v>SUBETAPA</v>
      </c>
      <c r="P107" s="5">
        <f t="shared" si="62"/>
        <v>0</v>
      </c>
      <c r="Q107" s="5">
        <f t="shared" si="63"/>
        <v>0</v>
      </c>
      <c r="R107" s="234"/>
    </row>
    <row r="108">
      <c r="A108" s="332" t="s">
        <v>559</v>
      </c>
      <c r="B108" s="333" t="s">
        <v>560</v>
      </c>
      <c r="C108" s="255" t="s">
        <v>400</v>
      </c>
      <c r="D108" s="333" t="s">
        <v>401</v>
      </c>
      <c r="E108" s="332" t="s">
        <v>78</v>
      </c>
      <c r="F108" s="334">
        <v>90.0</v>
      </c>
      <c r="G108" s="335"/>
      <c r="H108" s="335"/>
      <c r="I108" s="335">
        <f t="shared" si="70"/>
        <v>0</v>
      </c>
      <c r="J108" s="335">
        <f t="shared" si="71"/>
        <v>0</v>
      </c>
      <c r="K108" s="335">
        <f t="shared" si="72"/>
        <v>0</v>
      </c>
      <c r="L108" s="335">
        <f t="shared" si="73"/>
        <v>0</v>
      </c>
      <c r="M108" s="341">
        <f t="shared" si="74"/>
        <v>0</v>
      </c>
      <c r="N108" s="233"/>
      <c r="O108" s="145" t="str">
        <f t="shared" si="61"/>
        <v>SUBETAPA</v>
      </c>
      <c r="P108" s="5">
        <f t="shared" si="62"/>
        <v>0</v>
      </c>
      <c r="Q108" s="5">
        <f t="shared" si="63"/>
        <v>0</v>
      </c>
      <c r="R108" s="234"/>
    </row>
    <row r="109">
      <c r="A109" s="343"/>
      <c r="B109" s="344"/>
      <c r="C109" s="345"/>
      <c r="D109" s="346"/>
      <c r="E109" s="343"/>
      <c r="F109" s="347"/>
      <c r="G109" s="348"/>
      <c r="H109" s="348"/>
      <c r="I109" s="349"/>
      <c r="J109" s="350"/>
      <c r="K109" s="350"/>
      <c r="L109" s="350"/>
      <c r="M109" s="351"/>
      <c r="N109" s="185"/>
      <c r="O109" s="145" t="str">
        <f t="shared" si="61"/>
        <v/>
      </c>
      <c r="P109" s="5">
        <f t="shared" si="62"/>
        <v>0</v>
      </c>
      <c r="Q109" s="5">
        <f t="shared" si="63"/>
        <v>0</v>
      </c>
      <c r="R109" s="187"/>
    </row>
    <row r="110">
      <c r="A110" s="224" t="s">
        <v>520</v>
      </c>
      <c r="B110" s="225" t="s">
        <v>564</v>
      </c>
      <c r="C110" s="226"/>
      <c r="D110" s="228"/>
      <c r="E110" s="229"/>
      <c r="F110" s="230"/>
      <c r="G110" s="231"/>
      <c r="H110" s="231"/>
      <c r="I110" s="231"/>
      <c r="J110" s="231"/>
      <c r="K110" s="231"/>
      <c r="L110" s="231"/>
      <c r="M110" s="232"/>
      <c r="N110" s="233"/>
      <c r="O110" s="145" t="str">
        <f t="shared" si="61"/>
        <v>SUBETAPA</v>
      </c>
      <c r="P110" s="5">
        <f t="shared" si="62"/>
        <v>0</v>
      </c>
      <c r="Q110" s="5">
        <f t="shared" si="63"/>
        <v>0</v>
      </c>
      <c r="R110" s="234"/>
    </row>
    <row r="111">
      <c r="A111" s="332" t="s">
        <v>565</v>
      </c>
      <c r="B111" s="333" t="s">
        <v>567</v>
      </c>
      <c r="C111" s="355" t="s">
        <v>568</v>
      </c>
      <c r="D111" s="333" t="s">
        <v>569</v>
      </c>
      <c r="E111" s="332" t="s">
        <v>507</v>
      </c>
      <c r="F111" s="334">
        <f>12+15.3+8.7+2.2+2.2</f>
        <v>40.4</v>
      </c>
      <c r="G111" s="335"/>
      <c r="H111" s="335"/>
      <c r="I111" s="335">
        <f t="shared" ref="I111:I115" si="75">G111+H111</f>
        <v>0</v>
      </c>
      <c r="J111" s="335">
        <f t="shared" ref="J111:J115" si="76">G111*F111</f>
        <v>0</v>
      </c>
      <c r="K111" s="335">
        <f t="shared" ref="K111:K115" si="77">H111*F111</f>
        <v>0</v>
      </c>
      <c r="L111" s="335">
        <f t="shared" ref="L111:L115" si="78">I111*F111</f>
        <v>0</v>
      </c>
      <c r="M111" s="341">
        <f t="shared" ref="M111:M115" si="79">ROUND(L111*(1+$M$4),2)</f>
        <v>0</v>
      </c>
      <c r="N111" s="233"/>
      <c r="O111" s="145" t="str">
        <f t="shared" si="61"/>
        <v>SUBETAPA</v>
      </c>
      <c r="P111" s="5">
        <f t="shared" si="62"/>
        <v>0</v>
      </c>
      <c r="Q111" s="5">
        <f t="shared" si="63"/>
        <v>0</v>
      </c>
      <c r="R111" s="234"/>
    </row>
    <row r="112">
      <c r="A112" s="332" t="s">
        <v>573</v>
      </c>
      <c r="B112" s="333" t="s">
        <v>574</v>
      </c>
      <c r="C112" s="355" t="s">
        <v>575</v>
      </c>
      <c r="D112" s="333" t="s">
        <v>576</v>
      </c>
      <c r="E112" s="332" t="s">
        <v>507</v>
      </c>
      <c r="F112" s="334">
        <f>2*F111</f>
        <v>80.8</v>
      </c>
      <c r="G112" s="335"/>
      <c r="H112" s="335"/>
      <c r="I112" s="335">
        <f t="shared" si="75"/>
        <v>0</v>
      </c>
      <c r="J112" s="335">
        <f t="shared" si="76"/>
        <v>0</v>
      </c>
      <c r="K112" s="335">
        <f t="shared" si="77"/>
        <v>0</v>
      </c>
      <c r="L112" s="335">
        <f t="shared" si="78"/>
        <v>0</v>
      </c>
      <c r="M112" s="341">
        <f t="shared" si="79"/>
        <v>0</v>
      </c>
      <c r="N112" s="233"/>
      <c r="O112" s="145" t="str">
        <f t="shared" si="61"/>
        <v>SUBETAPA</v>
      </c>
      <c r="P112" s="5">
        <f t="shared" si="62"/>
        <v>0</v>
      </c>
      <c r="Q112" s="5">
        <f t="shared" si="63"/>
        <v>0</v>
      </c>
      <c r="R112" s="234"/>
    </row>
    <row r="113">
      <c r="A113" s="332" t="s">
        <v>578</v>
      </c>
      <c r="B113" s="333" t="s">
        <v>579</v>
      </c>
      <c r="C113" s="355" t="s">
        <v>580</v>
      </c>
      <c r="D113" s="333" t="s">
        <v>581</v>
      </c>
      <c r="E113" s="332" t="s">
        <v>507</v>
      </c>
      <c r="F113" s="334">
        <f t="shared" ref="F113:F115" si="80">F112</f>
        <v>80.8</v>
      </c>
      <c r="G113" s="335"/>
      <c r="H113" s="335"/>
      <c r="I113" s="335">
        <f t="shared" si="75"/>
        <v>0</v>
      </c>
      <c r="J113" s="335">
        <f t="shared" si="76"/>
        <v>0</v>
      </c>
      <c r="K113" s="335">
        <f t="shared" si="77"/>
        <v>0</v>
      </c>
      <c r="L113" s="335">
        <f t="shared" si="78"/>
        <v>0</v>
      </c>
      <c r="M113" s="341">
        <f t="shared" si="79"/>
        <v>0</v>
      </c>
      <c r="N113" s="233"/>
      <c r="O113" s="145" t="str">
        <f t="shared" si="61"/>
        <v>SUBETAPA</v>
      </c>
      <c r="P113" s="5">
        <f t="shared" si="62"/>
        <v>0</v>
      </c>
      <c r="Q113" s="5">
        <f t="shared" si="63"/>
        <v>0</v>
      </c>
      <c r="R113" s="234"/>
    </row>
    <row r="114">
      <c r="A114" s="332" t="s">
        <v>586</v>
      </c>
      <c r="B114" s="333" t="s">
        <v>587</v>
      </c>
      <c r="C114" s="355" t="s">
        <v>316</v>
      </c>
      <c r="D114" s="333" t="s">
        <v>588</v>
      </c>
      <c r="E114" s="332" t="s">
        <v>507</v>
      </c>
      <c r="F114" s="334">
        <f t="shared" si="80"/>
        <v>80.8</v>
      </c>
      <c r="G114" s="335"/>
      <c r="H114" s="335"/>
      <c r="I114" s="335">
        <f t="shared" si="75"/>
        <v>0</v>
      </c>
      <c r="J114" s="335">
        <f t="shared" si="76"/>
        <v>0</v>
      </c>
      <c r="K114" s="335">
        <f t="shared" si="77"/>
        <v>0</v>
      </c>
      <c r="L114" s="335">
        <f t="shared" si="78"/>
        <v>0</v>
      </c>
      <c r="M114" s="341">
        <f t="shared" si="79"/>
        <v>0</v>
      </c>
      <c r="N114" s="233"/>
      <c r="O114" s="145" t="str">
        <f t="shared" si="61"/>
        <v>SUBETAPA</v>
      </c>
      <c r="P114" s="5">
        <f t="shared" si="62"/>
        <v>0</v>
      </c>
      <c r="Q114" s="5">
        <f t="shared" si="63"/>
        <v>0</v>
      </c>
      <c r="R114" s="234"/>
    </row>
    <row r="115">
      <c r="A115" s="332" t="s">
        <v>592</v>
      </c>
      <c r="B115" s="333" t="s">
        <v>564</v>
      </c>
      <c r="C115" s="355" t="s">
        <v>322</v>
      </c>
      <c r="D115" s="333" t="s">
        <v>593</v>
      </c>
      <c r="E115" s="332" t="s">
        <v>507</v>
      </c>
      <c r="F115" s="334">
        <f t="shared" si="80"/>
        <v>80.8</v>
      </c>
      <c r="G115" s="335"/>
      <c r="H115" s="335"/>
      <c r="I115" s="335">
        <f t="shared" si="75"/>
        <v>0</v>
      </c>
      <c r="J115" s="335">
        <f t="shared" si="76"/>
        <v>0</v>
      </c>
      <c r="K115" s="335">
        <f t="shared" si="77"/>
        <v>0</v>
      </c>
      <c r="L115" s="335">
        <f t="shared" si="78"/>
        <v>0</v>
      </c>
      <c r="M115" s="341">
        <f t="shared" si="79"/>
        <v>0</v>
      </c>
      <c r="N115" s="233"/>
      <c r="O115" s="145" t="str">
        <f t="shared" si="61"/>
        <v>SUBETAPA</v>
      </c>
      <c r="P115" s="5">
        <f t="shared" si="62"/>
        <v>0</v>
      </c>
      <c r="Q115" s="5">
        <f t="shared" si="63"/>
        <v>0</v>
      </c>
      <c r="R115" s="234"/>
    </row>
    <row r="116">
      <c r="A116" s="343"/>
      <c r="B116" s="344"/>
      <c r="C116" s="345"/>
      <c r="D116" s="346"/>
      <c r="E116" s="343"/>
      <c r="F116" s="347"/>
      <c r="G116" s="348"/>
      <c r="H116" s="348"/>
      <c r="I116" s="349"/>
      <c r="J116" s="350"/>
      <c r="K116" s="350"/>
      <c r="L116" s="350"/>
      <c r="M116" s="351"/>
      <c r="N116" s="185"/>
      <c r="O116" s="145" t="str">
        <f t="shared" si="61"/>
        <v/>
      </c>
      <c r="P116" s="5">
        <f t="shared" si="62"/>
        <v>0</v>
      </c>
      <c r="Q116" s="5">
        <f t="shared" si="63"/>
        <v>0</v>
      </c>
      <c r="R116" s="187"/>
    </row>
    <row r="117">
      <c r="A117" s="224" t="s">
        <v>528</v>
      </c>
      <c r="B117" s="225" t="s">
        <v>600</v>
      </c>
      <c r="C117" s="226"/>
      <c r="D117" s="228"/>
      <c r="E117" s="229"/>
      <c r="F117" s="230"/>
      <c r="G117" s="231"/>
      <c r="H117" s="231"/>
      <c r="I117" s="231"/>
      <c r="J117" s="231"/>
      <c r="K117" s="231"/>
      <c r="L117" s="231"/>
      <c r="M117" s="232"/>
      <c r="N117" s="233"/>
      <c r="O117" s="145" t="str">
        <f t="shared" si="61"/>
        <v>SUBETAPA</v>
      </c>
      <c r="P117" s="5">
        <f t="shared" si="62"/>
        <v>0</v>
      </c>
      <c r="Q117" s="5">
        <f t="shared" si="63"/>
        <v>0</v>
      </c>
      <c r="R117" s="234"/>
    </row>
    <row r="118">
      <c r="A118" s="332" t="s">
        <v>602</v>
      </c>
      <c r="B118" s="333" t="s">
        <v>604</v>
      </c>
      <c r="C118" s="355" t="s">
        <v>605</v>
      </c>
      <c r="D118" s="333" t="s">
        <v>606</v>
      </c>
      <c r="E118" s="332" t="s">
        <v>216</v>
      </c>
      <c r="F118" s="334">
        <f>46.91*0.05</f>
        <v>2.3455</v>
      </c>
      <c r="G118" s="335"/>
      <c r="H118" s="335"/>
      <c r="I118" s="335">
        <f t="shared" ref="I118:I119" si="81">G118+H118</f>
        <v>0</v>
      </c>
      <c r="J118" s="335">
        <f t="shared" ref="J118:J119" si="82">G118*F118</f>
        <v>0</v>
      </c>
      <c r="K118" s="335">
        <f t="shared" ref="K118:K119" si="83">H118*F118</f>
        <v>0</v>
      </c>
      <c r="L118" s="335">
        <f t="shared" ref="L118:L119" si="84">I118*F118</f>
        <v>0</v>
      </c>
      <c r="M118" s="341">
        <f t="shared" ref="M118:M119" si="85">ROUND(L118*(1+$M$4),2)</f>
        <v>0</v>
      </c>
      <c r="N118" s="233"/>
      <c r="O118" s="145" t="str">
        <f t="shared" si="61"/>
        <v>SUBETAPA</v>
      </c>
      <c r="P118" s="5">
        <f t="shared" si="62"/>
        <v>0</v>
      </c>
      <c r="Q118" s="5">
        <f t="shared" si="63"/>
        <v>0</v>
      </c>
      <c r="R118" s="234"/>
    </row>
    <row r="119">
      <c r="A119" s="332" t="s">
        <v>609</v>
      </c>
      <c r="B119" s="333" t="s">
        <v>610</v>
      </c>
      <c r="C119" s="355" t="s">
        <v>611</v>
      </c>
      <c r="D119" s="333" t="s">
        <v>612</v>
      </c>
      <c r="E119" s="332" t="s">
        <v>447</v>
      </c>
      <c r="F119" s="334">
        <f>27*0.25</f>
        <v>6.75</v>
      </c>
      <c r="G119" s="335"/>
      <c r="H119" s="335"/>
      <c r="I119" s="335">
        <f t="shared" si="81"/>
        <v>0</v>
      </c>
      <c r="J119" s="335">
        <f t="shared" si="82"/>
        <v>0</v>
      </c>
      <c r="K119" s="335">
        <f t="shared" si="83"/>
        <v>0</v>
      </c>
      <c r="L119" s="335">
        <f t="shared" si="84"/>
        <v>0</v>
      </c>
      <c r="M119" s="341">
        <f t="shared" si="85"/>
        <v>0</v>
      </c>
      <c r="N119" s="233"/>
      <c r="O119" s="145" t="str">
        <f t="shared" si="61"/>
        <v>SUBETAPA</v>
      </c>
      <c r="P119" s="5">
        <f t="shared" si="62"/>
        <v>0</v>
      </c>
      <c r="Q119" s="5">
        <f t="shared" si="63"/>
        <v>0</v>
      </c>
      <c r="R119" s="234"/>
    </row>
    <row r="120">
      <c r="A120" s="343"/>
      <c r="B120" s="344"/>
      <c r="C120" s="345"/>
      <c r="D120" s="346"/>
      <c r="E120" s="343"/>
      <c r="F120" s="347"/>
      <c r="G120" s="348"/>
      <c r="H120" s="348"/>
      <c r="I120" s="349"/>
      <c r="J120" s="350"/>
      <c r="K120" s="350"/>
      <c r="L120" s="350"/>
      <c r="M120" s="351"/>
      <c r="N120" s="185"/>
      <c r="O120" s="145" t="str">
        <f t="shared" si="61"/>
        <v/>
      </c>
      <c r="P120" s="5">
        <f t="shared" si="62"/>
        <v>0</v>
      </c>
      <c r="Q120" s="5">
        <f t="shared" si="63"/>
        <v>0</v>
      </c>
      <c r="R120" s="187"/>
    </row>
    <row r="121">
      <c r="A121" s="224" t="s">
        <v>534</v>
      </c>
      <c r="B121" s="225" t="s">
        <v>615</v>
      </c>
      <c r="C121" s="226"/>
      <c r="D121" s="228"/>
      <c r="E121" s="229"/>
      <c r="F121" s="230"/>
      <c r="G121" s="231"/>
      <c r="H121" s="231"/>
      <c r="I121" s="231"/>
      <c r="J121" s="231"/>
      <c r="K121" s="231"/>
      <c r="L121" s="231"/>
      <c r="M121" s="232"/>
      <c r="N121" s="185"/>
      <c r="O121" s="145" t="str">
        <f t="shared" si="61"/>
        <v>SUBETAPA</v>
      </c>
      <c r="P121" s="5">
        <f t="shared" si="62"/>
        <v>0</v>
      </c>
      <c r="Q121" s="5">
        <f t="shared" si="63"/>
        <v>0</v>
      </c>
      <c r="R121" s="187"/>
    </row>
    <row r="122">
      <c r="A122" s="359" t="s">
        <v>617</v>
      </c>
      <c r="B122" s="360" t="s">
        <v>618</v>
      </c>
      <c r="C122" s="355" t="s">
        <v>619</v>
      </c>
      <c r="D122" s="361" t="s">
        <v>620</v>
      </c>
      <c r="E122" s="359" t="s">
        <v>81</v>
      </c>
      <c r="F122" s="334">
        <v>130.0</v>
      </c>
      <c r="G122" s="362"/>
      <c r="H122" s="362"/>
      <c r="I122" s="364">
        <f t="shared" ref="I122:I123" si="86">G122+H122</f>
        <v>0</v>
      </c>
      <c r="J122" s="364">
        <f t="shared" ref="J122:J123" si="87">G122*F122</f>
        <v>0</v>
      </c>
      <c r="K122" s="364">
        <f t="shared" ref="K122:K123" si="88">H122*F122</f>
        <v>0</v>
      </c>
      <c r="L122" s="364">
        <f t="shared" ref="L122:L123" si="89">J122+K122</f>
        <v>0</v>
      </c>
      <c r="M122" s="366">
        <f t="shared" ref="M122:M123" si="90">L122*(1+$M$3)</f>
        <v>0</v>
      </c>
      <c r="N122" s="185"/>
      <c r="O122" s="145" t="str">
        <f t="shared" si="61"/>
        <v>ITEM_OBRA</v>
      </c>
      <c r="P122" s="5">
        <f t="shared" si="62"/>
        <v>0</v>
      </c>
      <c r="Q122" s="5">
        <f t="shared" si="63"/>
        <v>0</v>
      </c>
      <c r="R122" s="187"/>
    </row>
    <row r="123">
      <c r="A123" s="359" t="s">
        <v>627</v>
      </c>
      <c r="B123" s="360" t="s">
        <v>628</v>
      </c>
      <c r="C123" s="355" t="s">
        <v>629</v>
      </c>
      <c r="D123" s="361" t="s">
        <v>630</v>
      </c>
      <c r="E123" s="359" t="s">
        <v>81</v>
      </c>
      <c r="F123" s="334">
        <v>130.0</v>
      </c>
      <c r="G123" s="362"/>
      <c r="H123" s="362"/>
      <c r="I123" s="364">
        <f t="shared" si="86"/>
        <v>0</v>
      </c>
      <c r="J123" s="364">
        <f t="shared" si="87"/>
        <v>0</v>
      </c>
      <c r="K123" s="364">
        <f t="shared" si="88"/>
        <v>0</v>
      </c>
      <c r="L123" s="364">
        <f t="shared" si="89"/>
        <v>0</v>
      </c>
      <c r="M123" s="366">
        <f t="shared" si="90"/>
        <v>0</v>
      </c>
      <c r="N123" s="185"/>
      <c r="O123" s="145" t="str">
        <f t="shared" si="61"/>
        <v>ITEM_OBRA</v>
      </c>
      <c r="P123" s="5">
        <f t="shared" si="62"/>
        <v>0</v>
      </c>
      <c r="Q123" s="5">
        <f t="shared" si="63"/>
        <v>0</v>
      </c>
      <c r="R123" s="187"/>
    </row>
    <row r="124">
      <c r="A124" s="343"/>
      <c r="B124" s="344"/>
      <c r="C124" s="345"/>
      <c r="D124" s="346"/>
      <c r="E124" s="343"/>
      <c r="F124" s="367"/>
      <c r="G124" s="348"/>
      <c r="H124" s="348"/>
      <c r="I124" s="349"/>
      <c r="J124" s="350"/>
      <c r="K124" s="350"/>
      <c r="L124" s="350"/>
      <c r="M124" s="351"/>
      <c r="N124" s="185"/>
      <c r="O124" s="145" t="str">
        <f t="shared" si="61"/>
        <v/>
      </c>
      <c r="P124" s="5">
        <f t="shared" si="62"/>
        <v>0</v>
      </c>
      <c r="Q124" s="5">
        <f t="shared" si="63"/>
        <v>0</v>
      </c>
      <c r="R124" s="187"/>
    </row>
    <row r="125">
      <c r="A125" s="368" t="s">
        <v>340</v>
      </c>
      <c r="B125" s="369" t="s">
        <v>632</v>
      </c>
      <c r="C125" s="323"/>
      <c r="D125" s="323"/>
      <c r="E125" s="323"/>
      <c r="F125" s="323"/>
      <c r="G125" s="323"/>
      <c r="H125" s="323"/>
      <c r="I125" s="370"/>
      <c r="J125" s="371">
        <f t="shared" ref="J125:M125" si="91">SUM(J126:J152)</f>
        <v>0</v>
      </c>
      <c r="K125" s="371">
        <f t="shared" si="91"/>
        <v>0</v>
      </c>
      <c r="L125" s="371">
        <f t="shared" si="91"/>
        <v>0</v>
      </c>
      <c r="M125" s="371">
        <f t="shared" si="91"/>
        <v>0</v>
      </c>
      <c r="N125" s="372"/>
      <c r="O125" s="145" t="str">
        <f t="shared" si="61"/>
        <v>ETAPA_PRINCIPAL</v>
      </c>
      <c r="P125" s="147">
        <f t="shared" si="62"/>
        <v>0</v>
      </c>
      <c r="Q125" s="147">
        <f t="shared" si="63"/>
        <v>0</v>
      </c>
      <c r="R125" s="234"/>
    </row>
    <row r="126">
      <c r="A126" s="224" t="s">
        <v>634</v>
      </c>
      <c r="B126" s="225" t="s">
        <v>635</v>
      </c>
      <c r="C126" s="226"/>
      <c r="D126" s="228"/>
      <c r="E126" s="229"/>
      <c r="F126" s="230"/>
      <c r="G126" s="231"/>
      <c r="H126" s="231"/>
      <c r="I126" s="231"/>
      <c r="J126" s="231"/>
      <c r="K126" s="231"/>
      <c r="L126" s="231"/>
      <c r="M126" s="232"/>
      <c r="N126" s="233"/>
      <c r="O126" s="145" t="str">
        <f t="shared" si="61"/>
        <v>SUBETAPA</v>
      </c>
      <c r="P126" s="5">
        <f t="shared" si="62"/>
        <v>0</v>
      </c>
      <c r="Q126" s="5">
        <f t="shared" si="63"/>
        <v>0</v>
      </c>
      <c r="R126" s="234"/>
    </row>
    <row r="127">
      <c r="A127" s="359" t="s">
        <v>638</v>
      </c>
      <c r="B127" s="360" t="s">
        <v>639</v>
      </c>
      <c r="C127" s="355" t="s">
        <v>208</v>
      </c>
      <c r="D127" s="361" t="s">
        <v>209</v>
      </c>
      <c r="E127" s="359" t="s">
        <v>68</v>
      </c>
      <c r="F127" s="334">
        <f t="shared" ref="F127:F128" si="92">2* 5</f>
        <v>10</v>
      </c>
      <c r="G127" s="362"/>
      <c r="H127" s="362"/>
      <c r="I127" s="364">
        <f t="shared" ref="I127:I128" si="93">G127+H127</f>
        <v>0</v>
      </c>
      <c r="J127" s="364">
        <f t="shared" ref="J127:J128" si="94">G127*F127</f>
        <v>0</v>
      </c>
      <c r="K127" s="364">
        <f t="shared" ref="K127:K128" si="95">H127*F127</f>
        <v>0</v>
      </c>
      <c r="L127" s="364">
        <f t="shared" ref="L127:L128" si="96">J127+K127</f>
        <v>0</v>
      </c>
      <c r="M127" s="366">
        <f t="shared" ref="M127:M128" si="97">L127*(1+$M$4)</f>
        <v>0</v>
      </c>
      <c r="N127" s="375"/>
      <c r="O127" s="145" t="str">
        <f t="shared" si="61"/>
        <v>ITEM_OBRA</v>
      </c>
      <c r="P127" s="5">
        <f t="shared" si="62"/>
        <v>0</v>
      </c>
      <c r="Q127" s="5">
        <f t="shared" si="63"/>
        <v>0</v>
      </c>
      <c r="R127" s="9"/>
    </row>
    <row r="128">
      <c r="A128" s="359" t="s">
        <v>641</v>
      </c>
      <c r="B128" s="360" t="s">
        <v>642</v>
      </c>
      <c r="C128" s="355" t="s">
        <v>214</v>
      </c>
      <c r="D128" s="361" t="s">
        <v>215</v>
      </c>
      <c r="E128" s="359" t="s">
        <v>68</v>
      </c>
      <c r="F128" s="334">
        <f t="shared" si="92"/>
        <v>10</v>
      </c>
      <c r="G128" s="362"/>
      <c r="H128" s="362"/>
      <c r="I128" s="364">
        <f t="shared" si="93"/>
        <v>0</v>
      </c>
      <c r="J128" s="364">
        <f t="shared" si="94"/>
        <v>0</v>
      </c>
      <c r="K128" s="364">
        <f t="shared" si="95"/>
        <v>0</v>
      </c>
      <c r="L128" s="364">
        <f t="shared" si="96"/>
        <v>0</v>
      </c>
      <c r="M128" s="366">
        <f t="shared" si="97"/>
        <v>0</v>
      </c>
      <c r="N128" s="375"/>
      <c r="O128" s="145" t="str">
        <f t="shared" si="61"/>
        <v>ITEM_OBRA</v>
      </c>
      <c r="P128" s="5">
        <f t="shared" si="62"/>
        <v>0</v>
      </c>
      <c r="Q128" s="5">
        <f t="shared" si="63"/>
        <v>0</v>
      </c>
      <c r="R128" s="9"/>
    </row>
    <row r="129">
      <c r="A129" s="343"/>
      <c r="B129" s="344"/>
      <c r="C129" s="345"/>
      <c r="D129" s="346"/>
      <c r="E129" s="343"/>
      <c r="F129" s="347"/>
      <c r="G129" s="348"/>
      <c r="H129" s="348"/>
      <c r="I129" s="349"/>
      <c r="J129" s="350"/>
      <c r="K129" s="350"/>
      <c r="L129" s="350"/>
      <c r="M129" s="351"/>
      <c r="N129" s="233"/>
      <c r="O129" s="145" t="str">
        <f t="shared" si="61"/>
        <v/>
      </c>
      <c r="P129" s="5">
        <f t="shared" si="62"/>
        <v>0</v>
      </c>
      <c r="Q129" s="5">
        <f t="shared" si="63"/>
        <v>0</v>
      </c>
      <c r="R129" s="234"/>
    </row>
    <row r="130">
      <c r="A130" s="224" t="s">
        <v>646</v>
      </c>
      <c r="B130" s="225" t="s">
        <v>647</v>
      </c>
      <c r="C130" s="226"/>
      <c r="D130" s="228"/>
      <c r="E130" s="229"/>
      <c r="F130" s="230"/>
      <c r="G130" s="231"/>
      <c r="H130" s="231"/>
      <c r="I130" s="231"/>
      <c r="J130" s="231"/>
      <c r="K130" s="231"/>
      <c r="L130" s="231"/>
      <c r="M130" s="232"/>
      <c r="N130" s="233"/>
      <c r="O130" s="145" t="str">
        <f t="shared" si="61"/>
        <v>SUBETAPA</v>
      </c>
      <c r="P130" s="5">
        <f t="shared" si="62"/>
        <v>0</v>
      </c>
      <c r="Q130" s="5">
        <f t="shared" si="63"/>
        <v>0</v>
      </c>
      <c r="R130" s="234"/>
    </row>
    <row r="131">
      <c r="A131" s="359" t="s">
        <v>648</v>
      </c>
      <c r="B131" s="360" t="s">
        <v>649</v>
      </c>
      <c r="C131" s="381" t="s">
        <v>650</v>
      </c>
      <c r="D131" s="383" t="s">
        <v>651</v>
      </c>
      <c r="E131" s="385" t="s">
        <v>81</v>
      </c>
      <c r="F131" s="334">
        <f>2*4*1.5</f>
        <v>12</v>
      </c>
      <c r="G131" s="362"/>
      <c r="H131" s="362"/>
      <c r="I131" s="364">
        <f t="shared" ref="I131:I138" si="98">G131+H131</f>
        <v>0</v>
      </c>
      <c r="J131" s="364">
        <f t="shared" ref="J131:J138" si="99">G131*F131</f>
        <v>0</v>
      </c>
      <c r="K131" s="364">
        <f t="shared" ref="K131:K138" si="100">H131*F131</f>
        <v>0</v>
      </c>
      <c r="L131" s="364">
        <f t="shared" ref="L131:L138" si="101">J131+K131</f>
        <v>0</v>
      </c>
      <c r="M131" s="366">
        <f t="shared" ref="M131:M138" si="102">L131*(1+$M$4)</f>
        <v>0</v>
      </c>
      <c r="N131" s="375"/>
      <c r="O131" s="145" t="str">
        <f t="shared" si="61"/>
        <v>ITEM_OBRA</v>
      </c>
      <c r="P131" s="5">
        <f t="shared" si="62"/>
        <v>0</v>
      </c>
      <c r="Q131" s="5">
        <f t="shared" si="63"/>
        <v>0</v>
      </c>
      <c r="R131" s="9"/>
    </row>
    <row r="132">
      <c r="A132" s="359" t="s">
        <v>654</v>
      </c>
      <c r="B132" s="388" t="s">
        <v>655</v>
      </c>
      <c r="C132" s="381" t="s">
        <v>253</v>
      </c>
      <c r="D132" s="383" t="s">
        <v>254</v>
      </c>
      <c r="E132" s="385" t="s">
        <v>78</v>
      </c>
      <c r="F132" s="334">
        <v>35.0</v>
      </c>
      <c r="G132" s="362"/>
      <c r="H132" s="362"/>
      <c r="I132" s="364">
        <f t="shared" si="98"/>
        <v>0</v>
      </c>
      <c r="J132" s="364">
        <f t="shared" si="99"/>
        <v>0</v>
      </c>
      <c r="K132" s="364">
        <f t="shared" si="100"/>
        <v>0</v>
      </c>
      <c r="L132" s="364">
        <f t="shared" si="101"/>
        <v>0</v>
      </c>
      <c r="M132" s="366">
        <f t="shared" si="102"/>
        <v>0</v>
      </c>
      <c r="N132" s="375"/>
      <c r="O132" s="145" t="str">
        <f t="shared" si="61"/>
        <v>ITEM_OBRA</v>
      </c>
      <c r="P132" s="5">
        <f t="shared" si="62"/>
        <v>0</v>
      </c>
      <c r="Q132" s="5">
        <f t="shared" si="63"/>
        <v>0</v>
      </c>
      <c r="R132" s="9"/>
    </row>
    <row r="133">
      <c r="A133" s="359" t="s">
        <v>658</v>
      </c>
      <c r="B133" s="388" t="s">
        <v>659</v>
      </c>
      <c r="C133" s="381" t="s">
        <v>660</v>
      </c>
      <c r="D133" s="383" t="s">
        <v>661</v>
      </c>
      <c r="E133" s="385" t="s">
        <v>78</v>
      </c>
      <c r="F133" s="334">
        <v>9.25</v>
      </c>
      <c r="G133" s="362"/>
      <c r="H133" s="362"/>
      <c r="I133" s="364">
        <f t="shared" si="98"/>
        <v>0</v>
      </c>
      <c r="J133" s="364">
        <f t="shared" si="99"/>
        <v>0</v>
      </c>
      <c r="K133" s="364">
        <f t="shared" si="100"/>
        <v>0</v>
      </c>
      <c r="L133" s="364">
        <f t="shared" si="101"/>
        <v>0</v>
      </c>
      <c r="M133" s="366">
        <f t="shared" si="102"/>
        <v>0</v>
      </c>
      <c r="N133" s="375"/>
      <c r="O133" s="145" t="str">
        <f t="shared" si="61"/>
        <v>ITEM_OBRA</v>
      </c>
      <c r="P133" s="5">
        <f t="shared" si="62"/>
        <v>0</v>
      </c>
      <c r="Q133" s="5">
        <f t="shared" si="63"/>
        <v>0</v>
      </c>
      <c r="R133" s="9"/>
    </row>
    <row r="134">
      <c r="A134" s="359" t="s">
        <v>662</v>
      </c>
      <c r="B134" s="360" t="s">
        <v>663</v>
      </c>
      <c r="C134" s="381" t="s">
        <v>328</v>
      </c>
      <c r="D134" s="383" t="s">
        <v>329</v>
      </c>
      <c r="E134" s="385" t="s">
        <v>68</v>
      </c>
      <c r="F134" s="334">
        <v>1.5</v>
      </c>
      <c r="G134" s="362"/>
      <c r="H134" s="362"/>
      <c r="I134" s="364">
        <f t="shared" si="98"/>
        <v>0</v>
      </c>
      <c r="J134" s="364">
        <f t="shared" si="99"/>
        <v>0</v>
      </c>
      <c r="K134" s="364">
        <f t="shared" si="100"/>
        <v>0</v>
      </c>
      <c r="L134" s="364">
        <f t="shared" si="101"/>
        <v>0</v>
      </c>
      <c r="M134" s="366">
        <f t="shared" si="102"/>
        <v>0</v>
      </c>
      <c r="N134" s="375"/>
      <c r="O134" s="145" t="str">
        <f t="shared" si="61"/>
        <v>ITEM_OBRA</v>
      </c>
      <c r="P134" s="5">
        <f t="shared" si="62"/>
        <v>0</v>
      </c>
      <c r="Q134" s="5">
        <f t="shared" si="63"/>
        <v>0</v>
      </c>
      <c r="R134" s="9"/>
    </row>
    <row r="135">
      <c r="A135" s="359" t="s">
        <v>666</v>
      </c>
      <c r="B135" s="360" t="s">
        <v>667</v>
      </c>
      <c r="C135" s="381">
        <v>96536.0</v>
      </c>
      <c r="D135" s="383" t="s">
        <v>348</v>
      </c>
      <c r="E135" s="385" t="s">
        <v>72</v>
      </c>
      <c r="F135" s="334">
        <v>25.0</v>
      </c>
      <c r="G135" s="362"/>
      <c r="H135" s="362"/>
      <c r="I135" s="364">
        <f t="shared" si="98"/>
        <v>0</v>
      </c>
      <c r="J135" s="364">
        <f t="shared" si="99"/>
        <v>0</v>
      </c>
      <c r="K135" s="364">
        <f t="shared" si="100"/>
        <v>0</v>
      </c>
      <c r="L135" s="364">
        <f t="shared" si="101"/>
        <v>0</v>
      </c>
      <c r="M135" s="366">
        <f t="shared" si="102"/>
        <v>0</v>
      </c>
      <c r="N135" s="375"/>
      <c r="O135" s="145" t="str">
        <f t="shared" si="61"/>
        <v>ITEM_OBRA</v>
      </c>
      <c r="P135" s="5">
        <f t="shared" si="62"/>
        <v>0</v>
      </c>
      <c r="Q135" s="5">
        <f t="shared" si="63"/>
        <v>0</v>
      </c>
      <c r="R135" s="9"/>
    </row>
    <row r="136">
      <c r="A136" s="359" t="s">
        <v>669</v>
      </c>
      <c r="B136" s="360" t="s">
        <v>671</v>
      </c>
      <c r="C136" s="381" t="s">
        <v>368</v>
      </c>
      <c r="D136" s="383" t="s">
        <v>369</v>
      </c>
      <c r="E136" s="385" t="s">
        <v>78</v>
      </c>
      <c r="F136" s="334">
        <v>60.0</v>
      </c>
      <c r="G136" s="362"/>
      <c r="H136" s="362"/>
      <c r="I136" s="364">
        <f t="shared" si="98"/>
        <v>0</v>
      </c>
      <c r="J136" s="364">
        <f t="shared" si="99"/>
        <v>0</v>
      </c>
      <c r="K136" s="364">
        <f t="shared" si="100"/>
        <v>0</v>
      </c>
      <c r="L136" s="364">
        <f t="shared" si="101"/>
        <v>0</v>
      </c>
      <c r="M136" s="366">
        <f t="shared" si="102"/>
        <v>0</v>
      </c>
      <c r="N136" s="375"/>
      <c r="O136" s="145" t="str">
        <f t="shared" si="61"/>
        <v>ITEM_OBRA</v>
      </c>
      <c r="P136" s="5">
        <f t="shared" si="62"/>
        <v>0</v>
      </c>
      <c r="Q136" s="5">
        <f t="shared" si="63"/>
        <v>0</v>
      </c>
      <c r="R136" s="9"/>
    </row>
    <row r="137">
      <c r="A137" s="359" t="s">
        <v>673</v>
      </c>
      <c r="B137" s="360" t="s">
        <v>671</v>
      </c>
      <c r="C137" s="381" t="s">
        <v>364</v>
      </c>
      <c r="D137" s="383" t="s">
        <v>365</v>
      </c>
      <c r="E137" s="385" t="s">
        <v>78</v>
      </c>
      <c r="F137" s="334">
        <v>35.0</v>
      </c>
      <c r="G137" s="362"/>
      <c r="H137" s="362"/>
      <c r="I137" s="364">
        <f t="shared" si="98"/>
        <v>0</v>
      </c>
      <c r="J137" s="364">
        <f t="shared" si="99"/>
        <v>0</v>
      </c>
      <c r="K137" s="364">
        <f t="shared" si="100"/>
        <v>0</v>
      </c>
      <c r="L137" s="364">
        <f t="shared" si="101"/>
        <v>0</v>
      </c>
      <c r="M137" s="366">
        <f t="shared" si="102"/>
        <v>0</v>
      </c>
      <c r="N137" s="375"/>
      <c r="O137" s="145" t="str">
        <f t="shared" si="61"/>
        <v>ITEM_OBRA</v>
      </c>
      <c r="P137" s="5">
        <f t="shared" si="62"/>
        <v>0</v>
      </c>
      <c r="Q137" s="5">
        <f t="shared" si="63"/>
        <v>0</v>
      </c>
      <c r="R137" s="9"/>
    </row>
    <row r="138">
      <c r="A138" s="359" t="s">
        <v>681</v>
      </c>
      <c r="B138" s="360" t="s">
        <v>682</v>
      </c>
      <c r="C138" s="381" t="s">
        <v>372</v>
      </c>
      <c r="D138" s="383" t="s">
        <v>373</v>
      </c>
      <c r="E138" s="385" t="s">
        <v>78</v>
      </c>
      <c r="F138" s="334">
        <v>30.0</v>
      </c>
      <c r="G138" s="362"/>
      <c r="H138" s="362"/>
      <c r="I138" s="364">
        <f t="shared" si="98"/>
        <v>0</v>
      </c>
      <c r="J138" s="364">
        <f t="shared" si="99"/>
        <v>0</v>
      </c>
      <c r="K138" s="364">
        <f t="shared" si="100"/>
        <v>0</v>
      </c>
      <c r="L138" s="364">
        <f t="shared" si="101"/>
        <v>0</v>
      </c>
      <c r="M138" s="366">
        <f t="shared" si="102"/>
        <v>0</v>
      </c>
      <c r="N138" s="375"/>
      <c r="O138" s="145" t="str">
        <f t="shared" si="61"/>
        <v>ITEM_OBRA</v>
      </c>
      <c r="P138" s="5">
        <f t="shared" si="62"/>
        <v>0</v>
      </c>
      <c r="Q138" s="5">
        <f t="shared" si="63"/>
        <v>0</v>
      </c>
      <c r="R138" s="9"/>
    </row>
    <row r="139">
      <c r="A139" s="343"/>
      <c r="B139" s="344"/>
      <c r="C139" s="345"/>
      <c r="D139" s="346"/>
      <c r="E139" s="343"/>
      <c r="F139" s="347"/>
      <c r="G139" s="348"/>
      <c r="H139" s="348"/>
      <c r="I139" s="349"/>
      <c r="J139" s="350"/>
      <c r="K139" s="350"/>
      <c r="L139" s="350"/>
      <c r="M139" s="351"/>
      <c r="N139" s="233"/>
      <c r="O139" s="145" t="str">
        <f t="shared" si="61"/>
        <v/>
      </c>
      <c r="P139" s="5">
        <f t="shared" si="62"/>
        <v>0</v>
      </c>
      <c r="Q139" s="5">
        <f t="shared" si="63"/>
        <v>0</v>
      </c>
      <c r="R139" s="234"/>
    </row>
    <row r="140">
      <c r="A140" s="224" t="s">
        <v>691</v>
      </c>
      <c r="B140" s="225" t="s">
        <v>693</v>
      </c>
      <c r="C140" s="226"/>
      <c r="D140" s="228"/>
      <c r="E140" s="229"/>
      <c r="F140" s="230"/>
      <c r="G140" s="231"/>
      <c r="H140" s="231"/>
      <c r="I140" s="231"/>
      <c r="J140" s="231"/>
      <c r="K140" s="231"/>
      <c r="L140" s="231"/>
      <c r="M140" s="232"/>
      <c r="N140" s="233"/>
      <c r="O140" s="145" t="str">
        <f t="shared" si="61"/>
        <v>SUBETAPA</v>
      </c>
      <c r="P140" s="5">
        <f t="shared" si="62"/>
        <v>0</v>
      </c>
      <c r="Q140" s="5">
        <f t="shared" si="63"/>
        <v>0</v>
      </c>
      <c r="R140" s="234"/>
    </row>
    <row r="141">
      <c r="A141" s="359" t="s">
        <v>695</v>
      </c>
      <c r="B141" s="360" t="s">
        <v>696</v>
      </c>
      <c r="C141" s="355" t="s">
        <v>697</v>
      </c>
      <c r="D141" s="361" t="s">
        <v>698</v>
      </c>
      <c r="E141" s="359" t="s">
        <v>68</v>
      </c>
      <c r="F141" s="334">
        <v>0.8</v>
      </c>
      <c r="G141" s="362"/>
      <c r="H141" s="362"/>
      <c r="I141" s="364">
        <f t="shared" ref="I141:I147" si="103">G141+H141</f>
        <v>0</v>
      </c>
      <c r="J141" s="364">
        <f t="shared" ref="J141:J147" si="104">G141*F141</f>
        <v>0</v>
      </c>
      <c r="K141" s="364">
        <f t="shared" ref="K141:K147" si="105">H141*F141</f>
        <v>0</v>
      </c>
      <c r="L141" s="364">
        <f t="shared" ref="L141:L147" si="106">J141+K141</f>
        <v>0</v>
      </c>
      <c r="M141" s="366">
        <f>L141*(1+$M$4)</f>
        <v>0</v>
      </c>
      <c r="N141" s="375"/>
      <c r="O141" s="145" t="str">
        <f t="shared" si="61"/>
        <v>ITEM_OBRA</v>
      </c>
      <c r="P141" s="5">
        <f t="shared" si="62"/>
        <v>0</v>
      </c>
      <c r="Q141" s="5">
        <f t="shared" si="63"/>
        <v>0</v>
      </c>
      <c r="R141" s="9"/>
    </row>
    <row r="142">
      <c r="A142" s="359" t="s">
        <v>703</v>
      </c>
      <c r="B142" s="360" t="s">
        <v>704</v>
      </c>
      <c r="C142" s="381" t="s">
        <v>705</v>
      </c>
      <c r="D142" s="383" t="s">
        <v>706</v>
      </c>
      <c r="E142" s="385" t="s">
        <v>68</v>
      </c>
      <c r="F142" s="334">
        <v>3.6</v>
      </c>
      <c r="G142" s="362"/>
      <c r="H142" s="362"/>
      <c r="I142" s="364">
        <f t="shared" si="103"/>
        <v>0</v>
      </c>
      <c r="J142" s="364">
        <f t="shared" si="104"/>
        <v>0</v>
      </c>
      <c r="K142" s="364">
        <f t="shared" si="105"/>
        <v>0</v>
      </c>
      <c r="L142" s="364">
        <f t="shared" si="106"/>
        <v>0</v>
      </c>
      <c r="M142" s="366">
        <f t="shared" ref="M142:M147" si="107">L142*(1+$M$3)</f>
        <v>0</v>
      </c>
      <c r="N142" s="375"/>
      <c r="O142" s="145" t="str">
        <f t="shared" si="61"/>
        <v>ITEM_OBRA</v>
      </c>
      <c r="P142" s="5">
        <f t="shared" si="62"/>
        <v>0</v>
      </c>
      <c r="Q142" s="5">
        <f t="shared" si="63"/>
        <v>0</v>
      </c>
      <c r="R142" s="9"/>
    </row>
    <row r="143">
      <c r="A143" s="359" t="s">
        <v>710</v>
      </c>
      <c r="B143" s="360" t="s">
        <v>711</v>
      </c>
      <c r="C143" s="381">
        <v>96536.0</v>
      </c>
      <c r="D143" s="383" t="s">
        <v>348</v>
      </c>
      <c r="E143" s="385" t="s">
        <v>72</v>
      </c>
      <c r="F143" s="334">
        <f>2*2*0.25*4+11*0.25*4</f>
        <v>15</v>
      </c>
      <c r="G143" s="362"/>
      <c r="H143" s="362"/>
      <c r="I143" s="364">
        <f t="shared" si="103"/>
        <v>0</v>
      </c>
      <c r="J143" s="364">
        <f t="shared" si="104"/>
        <v>0</v>
      </c>
      <c r="K143" s="364">
        <f t="shared" si="105"/>
        <v>0</v>
      </c>
      <c r="L143" s="364">
        <f t="shared" si="106"/>
        <v>0</v>
      </c>
      <c r="M143" s="366">
        <f t="shared" si="107"/>
        <v>0</v>
      </c>
      <c r="N143" s="375"/>
      <c r="O143" s="145" t="str">
        <f t="shared" si="61"/>
        <v>ITEM_OBRA</v>
      </c>
      <c r="P143" s="5">
        <f t="shared" si="62"/>
        <v>0</v>
      </c>
      <c r="Q143" s="5">
        <f t="shared" si="63"/>
        <v>0</v>
      </c>
      <c r="R143" s="9"/>
    </row>
    <row r="144">
      <c r="A144" s="359" t="s">
        <v>717</v>
      </c>
      <c r="B144" s="360" t="s">
        <v>718</v>
      </c>
      <c r="C144" s="355" t="s">
        <v>697</v>
      </c>
      <c r="D144" s="361" t="s">
        <v>698</v>
      </c>
      <c r="E144" s="359" t="s">
        <v>68</v>
      </c>
      <c r="F144" s="334">
        <f>2*0.35</f>
        <v>0.7</v>
      </c>
      <c r="G144" s="362"/>
      <c r="H144" s="362"/>
      <c r="I144" s="364">
        <f t="shared" si="103"/>
        <v>0</v>
      </c>
      <c r="J144" s="364">
        <f t="shared" si="104"/>
        <v>0</v>
      </c>
      <c r="K144" s="364">
        <f t="shared" si="105"/>
        <v>0</v>
      </c>
      <c r="L144" s="364">
        <f t="shared" si="106"/>
        <v>0</v>
      </c>
      <c r="M144" s="366">
        <f t="shared" si="107"/>
        <v>0</v>
      </c>
      <c r="N144" s="375"/>
      <c r="O144" s="145" t="str">
        <f t="shared" si="61"/>
        <v>ITEM_OBRA</v>
      </c>
      <c r="P144" s="5">
        <f t="shared" si="62"/>
        <v>0</v>
      </c>
      <c r="Q144" s="5">
        <f t="shared" si="63"/>
        <v>0</v>
      </c>
      <c r="R144" s="9"/>
    </row>
    <row r="145">
      <c r="A145" s="359" t="s">
        <v>721</v>
      </c>
      <c r="B145" s="360" t="s">
        <v>722</v>
      </c>
      <c r="C145" s="359">
        <v>94991.0</v>
      </c>
      <c r="D145" s="361" t="s">
        <v>724</v>
      </c>
      <c r="E145" s="417" t="s">
        <v>68</v>
      </c>
      <c r="F145" s="334">
        <v>1.2</v>
      </c>
      <c r="G145" s="362"/>
      <c r="H145" s="362"/>
      <c r="I145" s="364">
        <f t="shared" si="103"/>
        <v>0</v>
      </c>
      <c r="J145" s="364">
        <f t="shared" si="104"/>
        <v>0</v>
      </c>
      <c r="K145" s="364">
        <f t="shared" si="105"/>
        <v>0</v>
      </c>
      <c r="L145" s="364">
        <f t="shared" si="106"/>
        <v>0</v>
      </c>
      <c r="M145" s="366">
        <f t="shared" si="107"/>
        <v>0</v>
      </c>
      <c r="N145" s="375"/>
      <c r="O145" s="145" t="str">
        <f t="shared" si="61"/>
        <v>ITEM_OBRA</v>
      </c>
      <c r="P145" s="5">
        <f t="shared" si="62"/>
        <v>0</v>
      </c>
      <c r="Q145" s="5">
        <f t="shared" si="63"/>
        <v>0</v>
      </c>
      <c r="R145" s="9"/>
    </row>
    <row r="146">
      <c r="A146" s="359" t="s">
        <v>727</v>
      </c>
      <c r="B146" s="360" t="s">
        <v>728</v>
      </c>
      <c r="C146" s="359">
        <v>94991.0</v>
      </c>
      <c r="D146" s="361" t="s">
        <v>724</v>
      </c>
      <c r="E146" s="417" t="s">
        <v>68</v>
      </c>
      <c r="F146" s="334">
        <v>1.6</v>
      </c>
      <c r="G146" s="362"/>
      <c r="H146" s="362"/>
      <c r="I146" s="364">
        <f t="shared" si="103"/>
        <v>0</v>
      </c>
      <c r="J146" s="364">
        <f t="shared" si="104"/>
        <v>0</v>
      </c>
      <c r="K146" s="364">
        <f t="shared" si="105"/>
        <v>0</v>
      </c>
      <c r="L146" s="364">
        <f t="shared" si="106"/>
        <v>0</v>
      </c>
      <c r="M146" s="366">
        <f t="shared" si="107"/>
        <v>0</v>
      </c>
      <c r="N146" s="375"/>
      <c r="O146" s="145" t="str">
        <f t="shared" si="61"/>
        <v>ITEM_OBRA</v>
      </c>
      <c r="P146" s="5">
        <f t="shared" si="62"/>
        <v>0</v>
      </c>
      <c r="Q146" s="5">
        <f t="shared" si="63"/>
        <v>0</v>
      </c>
      <c r="R146" s="9"/>
    </row>
    <row r="147">
      <c r="A147" s="359" t="s">
        <v>732</v>
      </c>
      <c r="B147" s="360" t="s">
        <v>733</v>
      </c>
      <c r="C147" s="359">
        <v>94276.0</v>
      </c>
      <c r="D147" s="361" t="s">
        <v>734</v>
      </c>
      <c r="E147" s="417" t="s">
        <v>81</v>
      </c>
      <c r="F147" s="334">
        <v>30.0</v>
      </c>
      <c r="G147" s="362"/>
      <c r="H147" s="362"/>
      <c r="I147" s="364">
        <f t="shared" si="103"/>
        <v>0</v>
      </c>
      <c r="J147" s="364">
        <f t="shared" si="104"/>
        <v>0</v>
      </c>
      <c r="K147" s="364">
        <f t="shared" si="105"/>
        <v>0</v>
      </c>
      <c r="L147" s="364">
        <f t="shared" si="106"/>
        <v>0</v>
      </c>
      <c r="M147" s="366">
        <f t="shared" si="107"/>
        <v>0</v>
      </c>
      <c r="N147" s="375"/>
      <c r="O147" s="145" t="str">
        <f t="shared" si="61"/>
        <v>ITEM_OBRA</v>
      </c>
      <c r="P147" s="5">
        <f t="shared" si="62"/>
        <v>0</v>
      </c>
      <c r="Q147" s="5">
        <f t="shared" si="63"/>
        <v>0</v>
      </c>
      <c r="R147" s="9"/>
    </row>
    <row r="148">
      <c r="A148" s="343"/>
      <c r="B148" s="344"/>
      <c r="C148" s="345"/>
      <c r="D148" s="346"/>
      <c r="E148" s="343"/>
      <c r="F148" s="347"/>
      <c r="G148" s="348"/>
      <c r="H148" s="348"/>
      <c r="I148" s="349"/>
      <c r="J148" s="350"/>
      <c r="K148" s="350"/>
      <c r="L148" s="350"/>
      <c r="M148" s="351"/>
      <c r="N148" s="233"/>
      <c r="O148" s="145" t="str">
        <f t="shared" si="61"/>
        <v/>
      </c>
      <c r="P148" s="5">
        <f t="shared" si="62"/>
        <v>0</v>
      </c>
      <c r="Q148" s="5">
        <f t="shared" si="63"/>
        <v>0</v>
      </c>
      <c r="R148" s="234"/>
    </row>
    <row r="149">
      <c r="A149" s="224" t="s">
        <v>740</v>
      </c>
      <c r="B149" s="225" t="s">
        <v>615</v>
      </c>
      <c r="C149" s="226"/>
      <c r="D149" s="228"/>
      <c r="E149" s="229"/>
      <c r="F149" s="230"/>
      <c r="G149" s="231"/>
      <c r="H149" s="231"/>
      <c r="I149" s="231"/>
      <c r="J149" s="231"/>
      <c r="K149" s="231"/>
      <c r="L149" s="231"/>
      <c r="M149" s="232"/>
      <c r="N149" s="233"/>
      <c r="O149" s="145" t="str">
        <f t="shared" si="61"/>
        <v>SUBETAPA</v>
      </c>
      <c r="P149" s="5">
        <f t="shared" si="62"/>
        <v>0</v>
      </c>
      <c r="Q149" s="5">
        <f t="shared" si="63"/>
        <v>0</v>
      </c>
      <c r="R149" s="234"/>
    </row>
    <row r="150">
      <c r="A150" s="359" t="s">
        <v>743</v>
      </c>
      <c r="B150" s="360" t="s">
        <v>618</v>
      </c>
      <c r="C150" s="355" t="s">
        <v>619</v>
      </c>
      <c r="D150" s="361" t="s">
        <v>620</v>
      </c>
      <c r="E150" s="359" t="s">
        <v>81</v>
      </c>
      <c r="F150" s="425">
        <v>35.0</v>
      </c>
      <c r="G150" s="362"/>
      <c r="H150" s="362"/>
      <c r="I150" s="364">
        <f t="shared" ref="I150:I151" si="108">G150+H150</f>
        <v>0</v>
      </c>
      <c r="J150" s="364">
        <f t="shared" ref="J150:J151" si="109">G150*F150</f>
        <v>0</v>
      </c>
      <c r="K150" s="364">
        <f t="shared" ref="K150:K151" si="110">H150*F150</f>
        <v>0</v>
      </c>
      <c r="L150" s="364">
        <f t="shared" ref="L150:L151" si="111">J150+K150</f>
        <v>0</v>
      </c>
      <c r="M150" s="366">
        <f>L150*(1+$M$4)</f>
        <v>0</v>
      </c>
      <c r="N150" s="375"/>
      <c r="O150" s="145" t="str">
        <f t="shared" si="61"/>
        <v>ITEM_OBRA</v>
      </c>
      <c r="P150" s="5">
        <f t="shared" si="62"/>
        <v>0</v>
      </c>
      <c r="Q150" s="5">
        <f t="shared" si="63"/>
        <v>0</v>
      </c>
      <c r="R150" s="9"/>
    </row>
    <row r="151">
      <c r="A151" s="359" t="s">
        <v>751</v>
      </c>
      <c r="B151" s="360" t="s">
        <v>628</v>
      </c>
      <c r="C151" s="355" t="s">
        <v>629</v>
      </c>
      <c r="D151" s="361" t="s">
        <v>630</v>
      </c>
      <c r="E151" s="359" t="s">
        <v>81</v>
      </c>
      <c r="F151" s="425">
        <v>35.0</v>
      </c>
      <c r="G151" s="362"/>
      <c r="H151" s="362"/>
      <c r="I151" s="364">
        <f t="shared" si="108"/>
        <v>0</v>
      </c>
      <c r="J151" s="364">
        <f t="shared" si="109"/>
        <v>0</v>
      </c>
      <c r="K151" s="364">
        <f t="shared" si="110"/>
        <v>0</v>
      </c>
      <c r="L151" s="364">
        <f t="shared" si="111"/>
        <v>0</v>
      </c>
      <c r="M151" s="366">
        <f>L151*(1+$M$3)</f>
        <v>0</v>
      </c>
      <c r="N151" s="375"/>
      <c r="O151" s="145" t="str">
        <f t="shared" si="61"/>
        <v>ITEM_OBRA</v>
      </c>
      <c r="P151" s="5">
        <f t="shared" si="62"/>
        <v>0</v>
      </c>
      <c r="Q151" s="5">
        <f t="shared" si="63"/>
        <v>0</v>
      </c>
      <c r="R151" s="9"/>
    </row>
    <row r="152">
      <c r="A152" s="427"/>
      <c r="B152" s="427"/>
      <c r="C152" s="427"/>
      <c r="D152" s="427"/>
      <c r="E152" s="427"/>
      <c r="F152" s="428"/>
      <c r="G152" s="233"/>
      <c r="H152" s="233"/>
      <c r="I152" s="233"/>
      <c r="J152" s="233"/>
      <c r="K152" s="233"/>
      <c r="L152" s="233"/>
      <c r="M152" s="233"/>
      <c r="N152" s="233"/>
      <c r="O152" s="145" t="str">
        <f t="shared" si="61"/>
        <v/>
      </c>
      <c r="P152" s="5">
        <f t="shared" si="62"/>
        <v>0</v>
      </c>
      <c r="Q152" s="5">
        <f t="shared" si="63"/>
        <v>0</v>
      </c>
      <c r="R152" s="234"/>
    </row>
    <row r="153">
      <c r="A153" s="368" t="s">
        <v>359</v>
      </c>
      <c r="B153" s="369" t="s">
        <v>757</v>
      </c>
      <c r="C153" s="323"/>
      <c r="D153" s="323"/>
      <c r="E153" s="323"/>
      <c r="F153" s="323"/>
      <c r="G153" s="323"/>
      <c r="H153" s="323"/>
      <c r="I153" s="370"/>
      <c r="J153" s="371">
        <f t="shared" ref="J153:M153" si="112">SUM(J155:J159)</f>
        <v>0</v>
      </c>
      <c r="K153" s="371">
        <f t="shared" si="112"/>
        <v>0</v>
      </c>
      <c r="L153" s="371">
        <f t="shared" si="112"/>
        <v>0</v>
      </c>
      <c r="M153" s="371">
        <f t="shared" si="112"/>
        <v>0</v>
      </c>
      <c r="N153" s="185"/>
      <c r="O153" s="145" t="str">
        <f t="shared" si="61"/>
        <v>ETAPA_PRINCIPAL</v>
      </c>
      <c r="P153" s="147">
        <f t="shared" si="62"/>
        <v>0</v>
      </c>
      <c r="Q153" s="147">
        <f t="shared" si="63"/>
        <v>0</v>
      </c>
      <c r="R153" s="187"/>
    </row>
    <row r="154">
      <c r="A154" s="224" t="s">
        <v>762</v>
      </c>
      <c r="B154" s="225" t="s">
        <v>763</v>
      </c>
      <c r="C154" s="226"/>
      <c r="D154" s="228"/>
      <c r="E154" s="229"/>
      <c r="F154" s="230"/>
      <c r="G154" s="231"/>
      <c r="H154" s="231"/>
      <c r="I154" s="231"/>
      <c r="J154" s="231"/>
      <c r="K154" s="231"/>
      <c r="L154" s="231"/>
      <c r="M154" s="232"/>
      <c r="N154" s="185"/>
      <c r="O154" s="145" t="str">
        <f t="shared" si="61"/>
        <v>SUBETAPA</v>
      </c>
      <c r="P154" s="5">
        <f t="shared" si="62"/>
        <v>0</v>
      </c>
      <c r="Q154" s="5">
        <f t="shared" si="63"/>
        <v>0</v>
      </c>
      <c r="R154" s="187"/>
    </row>
    <row r="155">
      <c r="A155" s="432" t="s">
        <v>766</v>
      </c>
      <c r="B155" s="433" t="s">
        <v>768</v>
      </c>
      <c r="C155" s="434" t="s">
        <v>770</v>
      </c>
      <c r="D155" s="435" t="s">
        <v>771</v>
      </c>
      <c r="E155" s="432" t="s">
        <v>72</v>
      </c>
      <c r="F155" s="436">
        <v>292.3</v>
      </c>
      <c r="G155" s="437"/>
      <c r="H155" s="437"/>
      <c r="I155" s="438">
        <f t="shared" ref="I155:I159" si="113">G155+H155</f>
        <v>0</v>
      </c>
      <c r="J155" s="158">
        <f t="shared" ref="J155:J159" si="114">G155*F155</f>
        <v>0</v>
      </c>
      <c r="K155" s="158">
        <f t="shared" ref="K155:K159" si="115">H155*F155</f>
        <v>0</v>
      </c>
      <c r="L155" s="158">
        <f t="shared" ref="L155:L159" si="116">J155+K155</f>
        <v>0</v>
      </c>
      <c r="M155" s="162">
        <f t="shared" ref="M155:M159" si="117">L155*(1+$M$4)</f>
        <v>0</v>
      </c>
      <c r="N155" s="185"/>
      <c r="O155" s="145" t="str">
        <f t="shared" si="61"/>
        <v>ITEM_OBRA</v>
      </c>
      <c r="P155" s="5">
        <f t="shared" si="62"/>
        <v>0</v>
      </c>
      <c r="Q155" s="5">
        <f t="shared" si="63"/>
        <v>0</v>
      </c>
      <c r="R155" s="187"/>
    </row>
    <row r="156">
      <c r="A156" s="432" t="s">
        <v>777</v>
      </c>
      <c r="B156" s="433" t="s">
        <v>778</v>
      </c>
      <c r="C156" s="434" t="s">
        <v>780</v>
      </c>
      <c r="D156" s="435" t="s">
        <v>782</v>
      </c>
      <c r="E156" s="432" t="s">
        <v>68</v>
      </c>
      <c r="F156" s="436">
        <f>F155*0.15</f>
        <v>43.845</v>
      </c>
      <c r="G156" s="437"/>
      <c r="H156" s="437"/>
      <c r="I156" s="438">
        <f t="shared" si="113"/>
        <v>0</v>
      </c>
      <c r="J156" s="158">
        <f t="shared" si="114"/>
        <v>0</v>
      </c>
      <c r="K156" s="158">
        <f t="shared" si="115"/>
        <v>0</v>
      </c>
      <c r="L156" s="158">
        <f t="shared" si="116"/>
        <v>0</v>
      </c>
      <c r="M156" s="162">
        <f t="shared" si="117"/>
        <v>0</v>
      </c>
      <c r="N156" s="185"/>
      <c r="O156" s="145" t="str">
        <f t="shared" si="61"/>
        <v>ITEM_OBRA</v>
      </c>
      <c r="P156" s="5">
        <f t="shared" si="62"/>
        <v>0</v>
      </c>
      <c r="Q156" s="5">
        <f t="shared" si="63"/>
        <v>0</v>
      </c>
      <c r="R156" s="187"/>
    </row>
    <row r="157">
      <c r="A157" s="150" t="s">
        <v>783</v>
      </c>
      <c r="B157" s="151" t="s">
        <v>784</v>
      </c>
      <c r="C157" s="152" t="s">
        <v>785</v>
      </c>
      <c r="D157" s="176" t="s">
        <v>786</v>
      </c>
      <c r="E157" s="153" t="s">
        <v>68</v>
      </c>
      <c r="F157" s="178">
        <f>F156</f>
        <v>43.845</v>
      </c>
      <c r="G157" s="197"/>
      <c r="H157" s="197"/>
      <c r="I157" s="157">
        <f t="shared" si="113"/>
        <v>0</v>
      </c>
      <c r="J157" s="158">
        <f t="shared" si="114"/>
        <v>0</v>
      </c>
      <c r="K157" s="158">
        <f t="shared" si="115"/>
        <v>0</v>
      </c>
      <c r="L157" s="158">
        <f t="shared" si="116"/>
        <v>0</v>
      </c>
      <c r="M157" s="162">
        <f t="shared" si="117"/>
        <v>0</v>
      </c>
      <c r="N157" s="185"/>
      <c r="O157" s="145" t="str">
        <f t="shared" si="61"/>
        <v>ITEM_OBRA</v>
      </c>
      <c r="P157" s="5">
        <f t="shared" si="62"/>
        <v>0</v>
      </c>
      <c r="Q157" s="5">
        <f t="shared" si="63"/>
        <v>0</v>
      </c>
      <c r="R157" s="187"/>
    </row>
    <row r="158" ht="26.25" customHeight="1">
      <c r="A158" s="150" t="s">
        <v>789</v>
      </c>
      <c r="B158" s="151" t="s">
        <v>790</v>
      </c>
      <c r="C158" s="152" t="s">
        <v>791</v>
      </c>
      <c r="D158" s="176" t="s">
        <v>792</v>
      </c>
      <c r="E158" s="153" t="s">
        <v>793</v>
      </c>
      <c r="F158" s="178">
        <f>F157*10</f>
        <v>438.45</v>
      </c>
      <c r="G158" s="197"/>
      <c r="H158" s="197"/>
      <c r="I158" s="442">
        <f t="shared" si="113"/>
        <v>0</v>
      </c>
      <c r="J158" s="364">
        <f t="shared" si="114"/>
        <v>0</v>
      </c>
      <c r="K158" s="364">
        <f t="shared" si="115"/>
        <v>0</v>
      </c>
      <c r="L158" s="364">
        <f t="shared" si="116"/>
        <v>0</v>
      </c>
      <c r="M158" s="366">
        <f t="shared" si="117"/>
        <v>0</v>
      </c>
      <c r="N158" s="185"/>
      <c r="O158" s="145" t="str">
        <f t="shared" si="61"/>
        <v>ITEM_OBRA</v>
      </c>
      <c r="P158" s="5">
        <f t="shared" si="62"/>
        <v>0</v>
      </c>
      <c r="Q158" s="5">
        <f t="shared" si="63"/>
        <v>0</v>
      </c>
      <c r="R158" s="187"/>
    </row>
    <row r="159" ht="26.25" customHeight="1">
      <c r="A159" s="150" t="s">
        <v>795</v>
      </c>
      <c r="B159" s="151" t="s">
        <v>796</v>
      </c>
      <c r="C159" s="152" t="s">
        <v>797</v>
      </c>
      <c r="D159" s="176" t="s">
        <v>798</v>
      </c>
      <c r="E159" s="153" t="s">
        <v>72</v>
      </c>
      <c r="F159" s="178">
        <f>F155</f>
        <v>292.3</v>
      </c>
      <c r="G159" s="197"/>
      <c r="H159" s="197"/>
      <c r="I159" s="157">
        <f t="shared" si="113"/>
        <v>0</v>
      </c>
      <c r="J159" s="158">
        <f t="shared" si="114"/>
        <v>0</v>
      </c>
      <c r="K159" s="158">
        <f t="shared" si="115"/>
        <v>0</v>
      </c>
      <c r="L159" s="158">
        <f t="shared" si="116"/>
        <v>0</v>
      </c>
      <c r="M159" s="162">
        <f t="shared" si="117"/>
        <v>0</v>
      </c>
      <c r="N159" s="185"/>
      <c r="O159" s="145" t="str">
        <f t="shared" si="61"/>
        <v>ITEM_OBRA</v>
      </c>
      <c r="P159" s="5">
        <f t="shared" si="62"/>
        <v>0</v>
      </c>
      <c r="Q159" s="5">
        <f t="shared" si="63"/>
        <v>0</v>
      </c>
      <c r="R159" s="187"/>
    </row>
    <row r="160">
      <c r="A160" s="427"/>
      <c r="B160" s="427"/>
      <c r="C160" s="427"/>
      <c r="D160" s="427"/>
      <c r="E160" s="427"/>
      <c r="F160" s="428"/>
      <c r="G160" s="233"/>
      <c r="H160" s="233"/>
      <c r="I160" s="233"/>
      <c r="J160" s="233"/>
      <c r="K160" s="233"/>
      <c r="L160" s="233"/>
      <c r="M160" s="233"/>
      <c r="N160" s="233"/>
      <c r="O160" s="145"/>
      <c r="P160" s="5"/>
      <c r="Q160" s="5"/>
      <c r="R160" s="234"/>
    </row>
    <row r="161">
      <c r="A161" s="368" t="s">
        <v>377</v>
      </c>
      <c r="B161" s="369" t="s">
        <v>799</v>
      </c>
      <c r="C161" s="323"/>
      <c r="D161" s="323"/>
      <c r="E161" s="323"/>
      <c r="F161" s="323"/>
      <c r="G161" s="323"/>
      <c r="H161" s="323"/>
      <c r="I161" s="370"/>
      <c r="J161" s="371">
        <f t="shared" ref="J161:M161" si="118">SUM(J163:J233)</f>
        <v>0</v>
      </c>
      <c r="K161" s="371">
        <f t="shared" si="118"/>
        <v>0</v>
      </c>
      <c r="L161" s="371">
        <f t="shared" si="118"/>
        <v>0</v>
      </c>
      <c r="M161" s="371">
        <f t="shared" si="118"/>
        <v>0</v>
      </c>
      <c r="N161" s="185"/>
      <c r="O161" s="145" t="str">
        <f t="shared" ref="O161:O167" si="119">IF(A161="", "", IF(LEN(A161)-LEN(SUBSTITUTE(A161, ".", "")) = 0, "ETAPA_PRINCIPAL", IF(LEN(A161)-LEN(SUBSTITUTE(A161, ".", "")) = 1, "SUBETAPA", "ITEM_OBRA")))
</f>
        <v>ETAPA_PRINCIPAL</v>
      </c>
      <c r="P161" s="147">
        <f t="shared" ref="P161:P167" si="120">IF(O161="ETAPA_PRINCIPAL",M161,0)</f>
        <v>0</v>
      </c>
      <c r="Q161" s="147">
        <f t="shared" ref="Q161:Q167" si="121">IF($O161="ETAPA_PRINCIPAL",$L161,0)</f>
        <v>0</v>
      </c>
      <c r="R161" s="187"/>
    </row>
    <row r="162">
      <c r="A162" s="224" t="s">
        <v>802</v>
      </c>
      <c r="B162" s="225" t="s">
        <v>803</v>
      </c>
      <c r="C162" s="226"/>
      <c r="D162" s="228"/>
      <c r="E162" s="229"/>
      <c r="F162" s="230"/>
      <c r="G162" s="231"/>
      <c r="H162" s="231"/>
      <c r="I162" s="231"/>
      <c r="J162" s="231"/>
      <c r="K162" s="231"/>
      <c r="L162" s="231"/>
      <c r="M162" s="232"/>
      <c r="N162" s="185"/>
      <c r="O162" s="145" t="str">
        <f t="shared" si="119"/>
        <v>SUBETAPA</v>
      </c>
      <c r="P162" s="5">
        <f t="shared" si="120"/>
        <v>0</v>
      </c>
      <c r="Q162" s="5">
        <f t="shared" si="121"/>
        <v>0</v>
      </c>
      <c r="R162" s="187"/>
    </row>
    <row r="163">
      <c r="A163" s="150" t="s">
        <v>804</v>
      </c>
      <c r="B163" s="151" t="s">
        <v>805</v>
      </c>
      <c r="C163" s="152" t="s">
        <v>806</v>
      </c>
      <c r="D163" s="176" t="s">
        <v>807</v>
      </c>
      <c r="E163" s="153" t="s">
        <v>22</v>
      </c>
      <c r="F163" s="178">
        <v>10.0</v>
      </c>
      <c r="G163" s="197"/>
      <c r="H163" s="197"/>
      <c r="I163" s="157">
        <f t="shared" ref="I163:I167" si="122">G163+H163</f>
        <v>0</v>
      </c>
      <c r="J163" s="158">
        <f t="shared" ref="J163:J167" si="123">G163*F163</f>
        <v>0</v>
      </c>
      <c r="K163" s="158">
        <f t="shared" ref="K163:K167" si="124">H163*F163</f>
        <v>0</v>
      </c>
      <c r="L163" s="158">
        <f t="shared" ref="L163:L167" si="125">J163+K163</f>
        <v>0</v>
      </c>
      <c r="M163" s="162">
        <f t="shared" ref="M163:M167" si="126">L163*(1+$M$4)</f>
        <v>0</v>
      </c>
      <c r="N163" s="185"/>
      <c r="O163" s="145" t="str">
        <f t="shared" si="119"/>
        <v>ITEM_OBRA</v>
      </c>
      <c r="P163" s="5">
        <f t="shared" si="120"/>
        <v>0</v>
      </c>
      <c r="Q163" s="5">
        <f t="shared" si="121"/>
        <v>0</v>
      </c>
      <c r="R163" s="187"/>
    </row>
    <row r="164">
      <c r="A164" s="150" t="s">
        <v>810</v>
      </c>
      <c r="B164" s="151" t="s">
        <v>811</v>
      </c>
      <c r="C164" s="152" t="s">
        <v>812</v>
      </c>
      <c r="D164" s="176" t="s">
        <v>813</v>
      </c>
      <c r="E164" s="153" t="s">
        <v>72</v>
      </c>
      <c r="F164" s="178">
        <v>78.9</v>
      </c>
      <c r="G164" s="197"/>
      <c r="H164" s="197"/>
      <c r="I164" s="157">
        <f t="shared" si="122"/>
        <v>0</v>
      </c>
      <c r="J164" s="158">
        <f t="shared" si="123"/>
        <v>0</v>
      </c>
      <c r="K164" s="158">
        <f t="shared" si="124"/>
        <v>0</v>
      </c>
      <c r="L164" s="158">
        <f t="shared" si="125"/>
        <v>0</v>
      </c>
      <c r="M164" s="162">
        <f t="shared" si="126"/>
        <v>0</v>
      </c>
      <c r="N164" s="185"/>
      <c r="O164" s="145" t="str">
        <f t="shared" si="119"/>
        <v>ITEM_OBRA</v>
      </c>
      <c r="P164" s="5">
        <f t="shared" si="120"/>
        <v>0</v>
      </c>
      <c r="Q164" s="5">
        <f t="shared" si="121"/>
        <v>0</v>
      </c>
      <c r="R164" s="187"/>
    </row>
    <row r="165">
      <c r="A165" s="150" t="s">
        <v>815</v>
      </c>
      <c r="B165" s="151" t="s">
        <v>817</v>
      </c>
      <c r="C165" s="152">
        <v>94216.0</v>
      </c>
      <c r="D165" s="176" t="s">
        <v>818</v>
      </c>
      <c r="E165" s="153" t="s">
        <v>72</v>
      </c>
      <c r="F165" s="178">
        <v>78.9</v>
      </c>
      <c r="G165" s="197"/>
      <c r="H165" s="197"/>
      <c r="I165" s="157">
        <f t="shared" si="122"/>
        <v>0</v>
      </c>
      <c r="J165" s="158">
        <f t="shared" si="123"/>
        <v>0</v>
      </c>
      <c r="K165" s="158">
        <f t="shared" si="124"/>
        <v>0</v>
      </c>
      <c r="L165" s="158">
        <f t="shared" si="125"/>
        <v>0</v>
      </c>
      <c r="M165" s="162">
        <f t="shared" si="126"/>
        <v>0</v>
      </c>
      <c r="N165" s="185"/>
      <c r="O165" s="145" t="str">
        <f t="shared" si="119"/>
        <v>ITEM_OBRA</v>
      </c>
      <c r="P165" s="5">
        <f t="shared" si="120"/>
        <v>0</v>
      </c>
      <c r="Q165" s="5">
        <f t="shared" si="121"/>
        <v>0</v>
      </c>
      <c r="R165" s="187"/>
    </row>
    <row r="166">
      <c r="A166" s="150" t="s">
        <v>819</v>
      </c>
      <c r="B166" s="151" t="s">
        <v>820</v>
      </c>
      <c r="C166" s="381">
        <v>94231.0</v>
      </c>
      <c r="D166" s="383" t="s">
        <v>821</v>
      </c>
      <c r="E166" s="385" t="s">
        <v>81</v>
      </c>
      <c r="F166" s="446">
        <f>20.6+11.4</f>
        <v>32</v>
      </c>
      <c r="G166" s="197"/>
      <c r="H166" s="197"/>
      <c r="I166" s="157">
        <f t="shared" si="122"/>
        <v>0</v>
      </c>
      <c r="J166" s="158">
        <f t="shared" si="123"/>
        <v>0</v>
      </c>
      <c r="K166" s="158">
        <f t="shared" si="124"/>
        <v>0</v>
      </c>
      <c r="L166" s="158">
        <f t="shared" si="125"/>
        <v>0</v>
      </c>
      <c r="M166" s="162">
        <f t="shared" si="126"/>
        <v>0</v>
      </c>
      <c r="N166" s="233"/>
      <c r="O166" s="145" t="str">
        <f t="shared" si="119"/>
        <v>ITEM_OBRA</v>
      </c>
      <c r="P166" s="5">
        <f t="shared" si="120"/>
        <v>0</v>
      </c>
      <c r="Q166" s="5">
        <f t="shared" si="121"/>
        <v>0</v>
      </c>
      <c r="R166" s="234"/>
    </row>
    <row r="167">
      <c r="A167" s="150" t="s">
        <v>824</v>
      </c>
      <c r="B167" s="151" t="s">
        <v>825</v>
      </c>
      <c r="C167" s="152" t="s">
        <v>826</v>
      </c>
      <c r="D167" s="176" t="s">
        <v>827</v>
      </c>
      <c r="E167" s="153" t="s">
        <v>72</v>
      </c>
      <c r="F167" s="178">
        <f>34*2</f>
        <v>68</v>
      </c>
      <c r="G167" s="197"/>
      <c r="H167" s="197"/>
      <c r="I167" s="157">
        <f t="shared" si="122"/>
        <v>0</v>
      </c>
      <c r="J167" s="158">
        <f t="shared" si="123"/>
        <v>0</v>
      </c>
      <c r="K167" s="158">
        <f t="shared" si="124"/>
        <v>0</v>
      </c>
      <c r="L167" s="158">
        <f t="shared" si="125"/>
        <v>0</v>
      </c>
      <c r="M167" s="162">
        <f t="shared" si="126"/>
        <v>0</v>
      </c>
      <c r="N167" s="185"/>
      <c r="O167" s="145" t="str">
        <f t="shared" si="119"/>
        <v>ITEM_OBRA</v>
      </c>
      <c r="P167" s="5">
        <f t="shared" si="120"/>
        <v>0</v>
      </c>
      <c r="Q167" s="5">
        <f t="shared" si="121"/>
        <v>0</v>
      </c>
      <c r="R167" s="187"/>
    </row>
    <row r="168">
      <c r="A168" s="218"/>
      <c r="B168" s="218"/>
      <c r="C168" s="218"/>
      <c r="D168" s="218"/>
      <c r="E168" s="218"/>
      <c r="F168" s="219"/>
      <c r="G168" s="218"/>
      <c r="H168" s="218"/>
      <c r="I168" s="218"/>
      <c r="J168" s="218"/>
      <c r="K168" s="218"/>
      <c r="L168" s="218"/>
      <c r="M168" s="185"/>
      <c r="N168" s="185"/>
      <c r="O168" s="448"/>
      <c r="P168" s="187"/>
      <c r="Q168" s="187"/>
      <c r="R168" s="187"/>
    </row>
    <row r="169">
      <c r="A169" s="224" t="s">
        <v>830</v>
      </c>
      <c r="B169" s="225" t="s">
        <v>831</v>
      </c>
      <c r="C169" s="226"/>
      <c r="D169" s="228"/>
      <c r="E169" s="229"/>
      <c r="F169" s="230"/>
      <c r="G169" s="231"/>
      <c r="H169" s="231"/>
      <c r="I169" s="231"/>
      <c r="J169" s="231"/>
      <c r="K169" s="231"/>
      <c r="L169" s="231"/>
      <c r="M169" s="232"/>
      <c r="N169" s="185"/>
      <c r="O169" s="145" t="str">
        <f t="shared" ref="O169:O180" si="127">IF(A169="", "", IF(LEN(A169)-LEN(SUBSTITUTE(A169, ".", "")) = 0, "ETAPA_PRINCIPAL", IF(LEN(A169)-LEN(SUBSTITUTE(A169, ".", "")) = 1, "SUBETAPA", "ITEM_OBRA")))
</f>
        <v>SUBETAPA</v>
      </c>
      <c r="P169" s="5">
        <f t="shared" ref="P169:P180" si="128">IF(O169="ETAPA_PRINCIPAL",M169,0)</f>
        <v>0</v>
      </c>
      <c r="Q169" s="5">
        <f t="shared" ref="Q169:Q180" si="129">IF($O169="ETAPA_PRINCIPAL",$L169,0)</f>
        <v>0</v>
      </c>
      <c r="R169" s="187"/>
    </row>
    <row r="170">
      <c r="A170" s="150" t="s">
        <v>837</v>
      </c>
      <c r="B170" s="151" t="s">
        <v>838</v>
      </c>
      <c r="C170" s="152" t="s">
        <v>839</v>
      </c>
      <c r="D170" s="176" t="s">
        <v>840</v>
      </c>
      <c r="E170" s="153" t="s">
        <v>22</v>
      </c>
      <c r="F170" s="178">
        <v>7.0</v>
      </c>
      <c r="G170" s="197"/>
      <c r="H170" s="197"/>
      <c r="I170" s="157">
        <f t="shared" ref="I170:I180" si="130">G170+H170</f>
        <v>0</v>
      </c>
      <c r="J170" s="158">
        <f t="shared" ref="J170:J180" si="131">G170*F170</f>
        <v>0</v>
      </c>
      <c r="K170" s="158">
        <f t="shared" ref="K170:K180" si="132">H170*F170</f>
        <v>0</v>
      </c>
      <c r="L170" s="158">
        <f t="shared" ref="L170:L180" si="133">J170+K170</f>
        <v>0</v>
      </c>
      <c r="M170" s="162">
        <f t="shared" ref="M170:M180" si="134">L170*(1+$M$4)</f>
        <v>0</v>
      </c>
      <c r="N170" s="185"/>
      <c r="O170" s="145" t="str">
        <f t="shared" si="127"/>
        <v>ITEM_OBRA</v>
      </c>
      <c r="P170" s="5">
        <f t="shared" si="128"/>
        <v>0</v>
      </c>
      <c r="Q170" s="5">
        <f t="shared" si="129"/>
        <v>0</v>
      </c>
      <c r="R170" s="187"/>
    </row>
    <row r="171">
      <c r="A171" s="150" t="s">
        <v>845</v>
      </c>
      <c r="B171" s="151" t="s">
        <v>846</v>
      </c>
      <c r="C171" s="152" t="s">
        <v>812</v>
      </c>
      <c r="D171" s="176" t="s">
        <v>813</v>
      </c>
      <c r="E171" s="153" t="s">
        <v>72</v>
      </c>
      <c r="F171" s="178">
        <v>383.6</v>
      </c>
      <c r="G171" s="197"/>
      <c r="H171" s="197"/>
      <c r="I171" s="157">
        <f t="shared" si="130"/>
        <v>0</v>
      </c>
      <c r="J171" s="158">
        <f t="shared" si="131"/>
        <v>0</v>
      </c>
      <c r="K171" s="158">
        <f t="shared" si="132"/>
        <v>0</v>
      </c>
      <c r="L171" s="158">
        <f t="shared" si="133"/>
        <v>0</v>
      </c>
      <c r="M171" s="162">
        <f t="shared" si="134"/>
        <v>0</v>
      </c>
      <c r="N171" s="185"/>
      <c r="O171" s="145" t="str">
        <f t="shared" si="127"/>
        <v>ITEM_OBRA</v>
      </c>
      <c r="P171" s="5">
        <f t="shared" si="128"/>
        <v>0</v>
      </c>
      <c r="Q171" s="5">
        <f t="shared" si="129"/>
        <v>0</v>
      </c>
      <c r="R171" s="187"/>
    </row>
    <row r="172">
      <c r="A172" s="150" t="s">
        <v>848</v>
      </c>
      <c r="B172" s="151" t="s">
        <v>817</v>
      </c>
      <c r="C172" s="152">
        <v>94216.0</v>
      </c>
      <c r="D172" s="176" t="s">
        <v>818</v>
      </c>
      <c r="E172" s="153" t="s">
        <v>72</v>
      </c>
      <c r="F172" s="178">
        <v>383.6</v>
      </c>
      <c r="G172" s="197"/>
      <c r="H172" s="197"/>
      <c r="I172" s="157">
        <f t="shared" si="130"/>
        <v>0</v>
      </c>
      <c r="J172" s="158">
        <f t="shared" si="131"/>
        <v>0</v>
      </c>
      <c r="K172" s="158">
        <f t="shared" si="132"/>
        <v>0</v>
      </c>
      <c r="L172" s="158">
        <f t="shared" si="133"/>
        <v>0</v>
      </c>
      <c r="M172" s="162">
        <f t="shared" si="134"/>
        <v>0</v>
      </c>
      <c r="N172" s="185"/>
      <c r="O172" s="145" t="str">
        <f t="shared" si="127"/>
        <v>ITEM_OBRA</v>
      </c>
      <c r="P172" s="5">
        <f t="shared" si="128"/>
        <v>0</v>
      </c>
      <c r="Q172" s="5">
        <f t="shared" si="129"/>
        <v>0</v>
      </c>
      <c r="R172" s="187"/>
    </row>
    <row r="173">
      <c r="A173" s="150" t="s">
        <v>849</v>
      </c>
      <c r="B173" s="151" t="s">
        <v>850</v>
      </c>
      <c r="C173" s="152" t="s">
        <v>851</v>
      </c>
      <c r="D173" s="176" t="s">
        <v>852</v>
      </c>
      <c r="E173" s="153" t="s">
        <v>81</v>
      </c>
      <c r="F173" s="178">
        <v>54.0</v>
      </c>
      <c r="G173" s="459"/>
      <c r="H173" s="459"/>
      <c r="I173" s="157">
        <f t="shared" si="130"/>
        <v>0</v>
      </c>
      <c r="J173" s="158">
        <f t="shared" si="131"/>
        <v>0</v>
      </c>
      <c r="K173" s="158">
        <f t="shared" si="132"/>
        <v>0</v>
      </c>
      <c r="L173" s="158">
        <f t="shared" si="133"/>
        <v>0</v>
      </c>
      <c r="M173" s="162">
        <f t="shared" si="134"/>
        <v>0</v>
      </c>
      <c r="N173" s="185"/>
      <c r="O173" s="145" t="str">
        <f t="shared" si="127"/>
        <v>ITEM_OBRA</v>
      </c>
      <c r="P173" s="5">
        <f t="shared" si="128"/>
        <v>0</v>
      </c>
      <c r="Q173" s="5">
        <f t="shared" si="129"/>
        <v>0</v>
      </c>
      <c r="R173" s="187"/>
    </row>
    <row r="174" ht="26.25" customHeight="1">
      <c r="A174" s="150" t="s">
        <v>855</v>
      </c>
      <c r="B174" s="151" t="s">
        <v>856</v>
      </c>
      <c r="C174" s="152">
        <v>94216.0</v>
      </c>
      <c r="D174" s="176" t="s">
        <v>818</v>
      </c>
      <c r="E174" s="153" t="s">
        <v>81</v>
      </c>
      <c r="F174" s="178">
        <v>54.0</v>
      </c>
      <c r="G174" s="197"/>
      <c r="H174" s="197"/>
      <c r="I174" s="157">
        <f t="shared" si="130"/>
        <v>0</v>
      </c>
      <c r="J174" s="158">
        <f t="shared" si="131"/>
        <v>0</v>
      </c>
      <c r="K174" s="158">
        <f t="shared" si="132"/>
        <v>0</v>
      </c>
      <c r="L174" s="158">
        <f t="shared" si="133"/>
        <v>0</v>
      </c>
      <c r="M174" s="162">
        <f t="shared" si="134"/>
        <v>0</v>
      </c>
      <c r="N174" s="185"/>
      <c r="O174" s="145" t="str">
        <f t="shared" si="127"/>
        <v>ITEM_OBRA</v>
      </c>
      <c r="P174" s="5">
        <f t="shared" si="128"/>
        <v>0</v>
      </c>
      <c r="Q174" s="5">
        <f t="shared" si="129"/>
        <v>0</v>
      </c>
      <c r="R174" s="187"/>
    </row>
    <row r="175">
      <c r="A175" s="150" t="s">
        <v>857</v>
      </c>
      <c r="B175" s="151" t="s">
        <v>858</v>
      </c>
      <c r="C175" s="381" t="s">
        <v>859</v>
      </c>
      <c r="D175" s="383" t="s">
        <v>860</v>
      </c>
      <c r="E175" s="385" t="s">
        <v>81</v>
      </c>
      <c r="F175" s="446">
        <v>67.7</v>
      </c>
      <c r="G175" s="463"/>
      <c r="H175" s="463"/>
      <c r="I175" s="442">
        <f t="shared" si="130"/>
        <v>0</v>
      </c>
      <c r="J175" s="364">
        <f t="shared" si="131"/>
        <v>0</v>
      </c>
      <c r="K175" s="364">
        <f t="shared" si="132"/>
        <v>0</v>
      </c>
      <c r="L175" s="364">
        <f t="shared" si="133"/>
        <v>0</v>
      </c>
      <c r="M175" s="366">
        <f t="shared" si="134"/>
        <v>0</v>
      </c>
      <c r="N175" s="233"/>
      <c r="O175" s="145" t="str">
        <f t="shared" si="127"/>
        <v>ITEM_OBRA</v>
      </c>
      <c r="P175" s="5">
        <f t="shared" si="128"/>
        <v>0</v>
      </c>
      <c r="Q175" s="5">
        <f t="shared" si="129"/>
        <v>0</v>
      </c>
      <c r="R175" s="234"/>
    </row>
    <row r="176">
      <c r="A176" s="150" t="s">
        <v>862</v>
      </c>
      <c r="B176" s="151" t="s">
        <v>820</v>
      </c>
      <c r="C176" s="381">
        <v>94231.0</v>
      </c>
      <c r="D176" s="383" t="s">
        <v>821</v>
      </c>
      <c r="E176" s="385" t="s">
        <v>81</v>
      </c>
      <c r="F176" s="446">
        <v>34.1</v>
      </c>
      <c r="G176" s="463"/>
      <c r="H176" s="463"/>
      <c r="I176" s="442">
        <f t="shared" si="130"/>
        <v>0</v>
      </c>
      <c r="J176" s="364">
        <f t="shared" si="131"/>
        <v>0</v>
      </c>
      <c r="K176" s="364">
        <f t="shared" si="132"/>
        <v>0</v>
      </c>
      <c r="L176" s="364">
        <f t="shared" si="133"/>
        <v>0</v>
      </c>
      <c r="M176" s="366">
        <f t="shared" si="134"/>
        <v>0</v>
      </c>
      <c r="N176" s="233"/>
      <c r="O176" s="145" t="str">
        <f t="shared" si="127"/>
        <v>ITEM_OBRA</v>
      </c>
      <c r="P176" s="5">
        <f t="shared" si="128"/>
        <v>0</v>
      </c>
      <c r="Q176" s="5">
        <f t="shared" si="129"/>
        <v>0</v>
      </c>
      <c r="R176" s="234"/>
    </row>
    <row r="177">
      <c r="A177" s="150" t="s">
        <v>864</v>
      </c>
      <c r="B177" s="151" t="s">
        <v>866</v>
      </c>
      <c r="C177" s="381">
        <v>94231.0</v>
      </c>
      <c r="D177" s="383" t="s">
        <v>821</v>
      </c>
      <c r="E177" s="385" t="s">
        <v>81</v>
      </c>
      <c r="F177" s="446">
        <v>38.9</v>
      </c>
      <c r="G177" s="463"/>
      <c r="H177" s="463"/>
      <c r="I177" s="442">
        <f t="shared" si="130"/>
        <v>0</v>
      </c>
      <c r="J177" s="364">
        <f t="shared" si="131"/>
        <v>0</v>
      </c>
      <c r="K177" s="364">
        <f t="shared" si="132"/>
        <v>0</v>
      </c>
      <c r="L177" s="364">
        <f t="shared" si="133"/>
        <v>0</v>
      </c>
      <c r="M177" s="366">
        <f t="shared" si="134"/>
        <v>0</v>
      </c>
      <c r="N177" s="233"/>
      <c r="O177" s="145" t="str">
        <f t="shared" si="127"/>
        <v>ITEM_OBRA</v>
      </c>
      <c r="P177" s="5">
        <f t="shared" si="128"/>
        <v>0</v>
      </c>
      <c r="Q177" s="5">
        <f t="shared" si="129"/>
        <v>0</v>
      </c>
      <c r="R177" s="234"/>
    </row>
    <row r="178">
      <c r="A178" s="150" t="s">
        <v>868</v>
      </c>
      <c r="B178" s="151" t="s">
        <v>869</v>
      </c>
      <c r="C178" s="381" t="s">
        <v>812</v>
      </c>
      <c r="D178" s="383" t="s">
        <v>813</v>
      </c>
      <c r="E178" s="385" t="s">
        <v>72</v>
      </c>
      <c r="F178" s="446">
        <v>12.2</v>
      </c>
      <c r="G178" s="463"/>
      <c r="H178" s="463"/>
      <c r="I178" s="442">
        <f t="shared" si="130"/>
        <v>0</v>
      </c>
      <c r="J178" s="364">
        <f t="shared" si="131"/>
        <v>0</v>
      </c>
      <c r="K178" s="364">
        <f t="shared" si="132"/>
        <v>0</v>
      </c>
      <c r="L178" s="364">
        <f t="shared" si="133"/>
        <v>0</v>
      </c>
      <c r="M178" s="366">
        <f t="shared" si="134"/>
        <v>0</v>
      </c>
      <c r="N178" s="185"/>
      <c r="O178" s="145" t="str">
        <f t="shared" si="127"/>
        <v>ITEM_OBRA</v>
      </c>
      <c r="P178" s="5">
        <f t="shared" si="128"/>
        <v>0</v>
      </c>
      <c r="Q178" s="5">
        <f t="shared" si="129"/>
        <v>0</v>
      </c>
      <c r="R178" s="187"/>
    </row>
    <row r="179" ht="26.25" customHeight="1">
      <c r="A179" s="150" t="s">
        <v>871</v>
      </c>
      <c r="B179" s="151" t="s">
        <v>872</v>
      </c>
      <c r="C179" s="152">
        <v>94213.0</v>
      </c>
      <c r="D179" s="176" t="s">
        <v>873</v>
      </c>
      <c r="E179" s="153" t="s">
        <v>72</v>
      </c>
      <c r="F179" s="178">
        <v>12.2</v>
      </c>
      <c r="G179" s="197"/>
      <c r="H179" s="197"/>
      <c r="I179" s="157">
        <f t="shared" si="130"/>
        <v>0</v>
      </c>
      <c r="J179" s="158">
        <f t="shared" si="131"/>
        <v>0</v>
      </c>
      <c r="K179" s="158">
        <f t="shared" si="132"/>
        <v>0</v>
      </c>
      <c r="L179" s="158">
        <f t="shared" si="133"/>
        <v>0</v>
      </c>
      <c r="M179" s="162">
        <f t="shared" si="134"/>
        <v>0</v>
      </c>
      <c r="N179" s="185"/>
      <c r="O179" s="145" t="str">
        <f t="shared" si="127"/>
        <v>ITEM_OBRA</v>
      </c>
      <c r="P179" s="5">
        <f t="shared" si="128"/>
        <v>0</v>
      </c>
      <c r="Q179" s="5">
        <f t="shared" si="129"/>
        <v>0</v>
      </c>
      <c r="R179" s="187"/>
    </row>
    <row r="180">
      <c r="A180" s="150" t="s">
        <v>875</v>
      </c>
      <c r="B180" s="151" t="s">
        <v>876</v>
      </c>
      <c r="C180" s="152" t="s">
        <v>877</v>
      </c>
      <c r="D180" s="176" t="s">
        <v>878</v>
      </c>
      <c r="E180" s="153" t="s">
        <v>72</v>
      </c>
      <c r="F180" s="178">
        <v>252.35</v>
      </c>
      <c r="G180" s="197"/>
      <c r="H180" s="197"/>
      <c r="I180" s="157">
        <f t="shared" si="130"/>
        <v>0</v>
      </c>
      <c r="J180" s="158">
        <f t="shared" si="131"/>
        <v>0</v>
      </c>
      <c r="K180" s="158">
        <f t="shared" si="132"/>
        <v>0</v>
      </c>
      <c r="L180" s="158">
        <f t="shared" si="133"/>
        <v>0</v>
      </c>
      <c r="M180" s="162">
        <f t="shared" si="134"/>
        <v>0</v>
      </c>
      <c r="N180" s="185"/>
      <c r="O180" s="145" t="str">
        <f t="shared" si="127"/>
        <v>ITEM_OBRA</v>
      </c>
      <c r="P180" s="5">
        <f t="shared" si="128"/>
        <v>0</v>
      </c>
      <c r="Q180" s="5">
        <f t="shared" si="129"/>
        <v>0</v>
      </c>
      <c r="R180" s="187"/>
    </row>
    <row r="181">
      <c r="A181" s="218"/>
      <c r="B181" s="218"/>
      <c r="C181" s="218"/>
      <c r="D181" s="218"/>
      <c r="E181" s="218"/>
      <c r="F181" s="219"/>
      <c r="G181" s="218"/>
      <c r="H181" s="218"/>
      <c r="I181" s="218"/>
      <c r="J181" s="218"/>
      <c r="K181" s="218"/>
      <c r="L181" s="218"/>
      <c r="M181" s="185"/>
      <c r="N181" s="185"/>
      <c r="O181" s="145"/>
      <c r="P181" s="5"/>
      <c r="Q181" s="5"/>
      <c r="R181" s="187"/>
    </row>
    <row r="182">
      <c r="A182" s="224" t="s">
        <v>882</v>
      </c>
      <c r="B182" s="225" t="s">
        <v>883</v>
      </c>
      <c r="C182" s="226"/>
      <c r="D182" s="228"/>
      <c r="E182" s="229"/>
      <c r="F182" s="230"/>
      <c r="G182" s="231"/>
      <c r="H182" s="231"/>
      <c r="I182" s="231"/>
      <c r="J182" s="231"/>
      <c r="K182" s="231"/>
      <c r="L182" s="231"/>
      <c r="M182" s="232"/>
      <c r="N182" s="185"/>
      <c r="O182" s="145" t="str">
        <f t="shared" ref="O182:O184" si="135">IF(A182="", "", IF(LEN(A182)-LEN(SUBSTITUTE(A182, ".", "")) = 0, "ETAPA_PRINCIPAL", IF(LEN(A182)-LEN(SUBSTITUTE(A182, ".", "")) = 1, "SUBETAPA", "ITEM_OBRA")))
</f>
        <v>SUBETAPA</v>
      </c>
      <c r="P182" s="5">
        <f t="shared" ref="P182:P184" si="136">IF(O182="ETAPA_PRINCIPAL",M182,0)</f>
        <v>0</v>
      </c>
      <c r="Q182" s="5">
        <f t="shared" ref="Q182:Q184" si="137">IF($O182="ETAPA_PRINCIPAL",$L182,0)</f>
        <v>0</v>
      </c>
      <c r="R182" s="187"/>
    </row>
    <row r="183">
      <c r="A183" s="466" t="s">
        <v>884</v>
      </c>
      <c r="B183" s="214" t="s">
        <v>885</v>
      </c>
      <c r="C183" s="168" t="s">
        <v>886</v>
      </c>
      <c r="D183" s="169" t="s">
        <v>887</v>
      </c>
      <c r="E183" s="170" t="s">
        <v>78</v>
      </c>
      <c r="F183" s="154">
        <v>290.70000000000005</v>
      </c>
      <c r="G183" s="205"/>
      <c r="H183" s="205"/>
      <c r="I183" s="220">
        <f t="shared" ref="I183:I190" si="138">G183+H183</f>
        <v>0</v>
      </c>
      <c r="J183" s="467">
        <f t="shared" ref="J183:J190" si="139">G183*F183</f>
        <v>0</v>
      </c>
      <c r="K183" s="467">
        <f t="shared" ref="K183:K190" si="140">H183*F183</f>
        <v>0</v>
      </c>
      <c r="L183" s="467">
        <f t="shared" ref="L183:L190" si="141">J183+K183</f>
        <v>0</v>
      </c>
      <c r="M183" s="468">
        <f t="shared" ref="M183:M190" si="142">L183*(1+$M$4)</f>
        <v>0</v>
      </c>
      <c r="N183" s="185"/>
      <c r="O183" s="448" t="str">
        <f t="shared" si="135"/>
        <v>ITEM_OBRA</v>
      </c>
      <c r="P183" s="187">
        <f t="shared" si="136"/>
        <v>0</v>
      </c>
      <c r="Q183" s="187">
        <f t="shared" si="137"/>
        <v>0</v>
      </c>
      <c r="R183" s="187"/>
    </row>
    <row r="184">
      <c r="A184" s="469" t="s">
        <v>888</v>
      </c>
      <c r="B184" s="470" t="s">
        <v>889</v>
      </c>
      <c r="C184" s="471" t="s">
        <v>890</v>
      </c>
      <c r="D184" s="472" t="s">
        <v>891</v>
      </c>
      <c r="E184" s="170" t="s">
        <v>72</v>
      </c>
      <c r="F184" s="154">
        <v>15.0</v>
      </c>
      <c r="G184" s="155"/>
      <c r="H184" s="155"/>
      <c r="I184" s="220">
        <f t="shared" si="138"/>
        <v>0</v>
      </c>
      <c r="J184" s="467">
        <f t="shared" si="139"/>
        <v>0</v>
      </c>
      <c r="K184" s="467">
        <f t="shared" si="140"/>
        <v>0</v>
      </c>
      <c r="L184" s="467">
        <f t="shared" si="141"/>
        <v>0</v>
      </c>
      <c r="M184" s="468">
        <f t="shared" si="142"/>
        <v>0</v>
      </c>
      <c r="N184" s="185"/>
      <c r="O184" s="448" t="str">
        <f t="shared" si="135"/>
        <v>ITEM_OBRA</v>
      </c>
      <c r="P184" s="187">
        <f t="shared" si="136"/>
        <v>0</v>
      </c>
      <c r="Q184" s="187">
        <f t="shared" si="137"/>
        <v>0</v>
      </c>
      <c r="R184" s="187"/>
    </row>
    <row r="185">
      <c r="A185" s="469" t="s">
        <v>893</v>
      </c>
      <c r="B185" s="470" t="s">
        <v>894</v>
      </c>
      <c r="C185" s="473" t="s">
        <v>895</v>
      </c>
      <c r="D185" s="472" t="s">
        <v>896</v>
      </c>
      <c r="E185" s="170" t="s">
        <v>72</v>
      </c>
      <c r="F185" s="154">
        <v>16.0</v>
      </c>
      <c r="G185" s="155"/>
      <c r="H185" s="155"/>
      <c r="I185" s="220">
        <f t="shared" si="138"/>
        <v>0</v>
      </c>
      <c r="J185" s="467">
        <f t="shared" si="139"/>
        <v>0</v>
      </c>
      <c r="K185" s="467">
        <f t="shared" si="140"/>
        <v>0</v>
      </c>
      <c r="L185" s="467">
        <f t="shared" si="141"/>
        <v>0</v>
      </c>
      <c r="M185" s="468">
        <f t="shared" si="142"/>
        <v>0</v>
      </c>
      <c r="N185" s="185"/>
      <c r="O185" s="448"/>
      <c r="P185" s="187"/>
      <c r="Q185" s="187"/>
      <c r="R185" s="187"/>
    </row>
    <row r="186">
      <c r="A186" s="469" t="s">
        <v>897</v>
      </c>
      <c r="B186" s="470" t="s">
        <v>898</v>
      </c>
      <c r="C186" s="471" t="s">
        <v>899</v>
      </c>
      <c r="D186" s="472" t="s">
        <v>900</v>
      </c>
      <c r="E186" s="170" t="s">
        <v>78</v>
      </c>
      <c r="F186" s="154">
        <v>20.400000000000002</v>
      </c>
      <c r="G186" s="155"/>
      <c r="H186" s="155"/>
      <c r="I186" s="220">
        <f t="shared" si="138"/>
        <v>0</v>
      </c>
      <c r="J186" s="467">
        <f t="shared" si="139"/>
        <v>0</v>
      </c>
      <c r="K186" s="467">
        <f t="shared" si="140"/>
        <v>0</v>
      </c>
      <c r="L186" s="467">
        <f t="shared" si="141"/>
        <v>0</v>
      </c>
      <c r="M186" s="468">
        <f t="shared" si="142"/>
        <v>0</v>
      </c>
      <c r="N186" s="185"/>
      <c r="O186" s="448" t="str">
        <f t="shared" ref="O186:O190" si="143">IF(A186="", "", IF(LEN(A186)-LEN(SUBSTITUTE(A186, ".", "")) = 0, "ETAPA_PRINCIPAL", IF(LEN(A186)-LEN(SUBSTITUTE(A186, ".", "")) = 1, "SUBETAPA", "ITEM_OBRA")))
</f>
        <v>ITEM_OBRA</v>
      </c>
      <c r="P186" s="187">
        <f t="shared" ref="P186:P190" si="144">IF(O186="ETAPA_PRINCIPAL",M186,0)</f>
        <v>0</v>
      </c>
      <c r="Q186" s="187">
        <f t="shared" ref="Q186:Q190" si="145">IF($O186="ETAPA_PRINCIPAL",$L186,0)</f>
        <v>0</v>
      </c>
      <c r="R186" s="187"/>
    </row>
    <row r="187">
      <c r="A187" s="469" t="s">
        <v>901</v>
      </c>
      <c r="B187" s="470" t="s">
        <v>902</v>
      </c>
      <c r="C187" s="471" t="s">
        <v>903</v>
      </c>
      <c r="D187" s="472" t="s">
        <v>904</v>
      </c>
      <c r="E187" s="170" t="s">
        <v>22</v>
      </c>
      <c r="F187" s="154">
        <v>49.65</v>
      </c>
      <c r="G187" s="155"/>
      <c r="H187" s="155"/>
      <c r="I187" s="220">
        <f t="shared" si="138"/>
        <v>0</v>
      </c>
      <c r="J187" s="467">
        <f t="shared" si="139"/>
        <v>0</v>
      </c>
      <c r="K187" s="467">
        <f t="shared" si="140"/>
        <v>0</v>
      </c>
      <c r="L187" s="467">
        <f t="shared" si="141"/>
        <v>0</v>
      </c>
      <c r="M187" s="468">
        <f t="shared" si="142"/>
        <v>0</v>
      </c>
      <c r="N187" s="185"/>
      <c r="O187" s="448" t="str">
        <f t="shared" si="143"/>
        <v>ITEM_OBRA</v>
      </c>
      <c r="P187" s="187">
        <f t="shared" si="144"/>
        <v>0</v>
      </c>
      <c r="Q187" s="187">
        <f t="shared" si="145"/>
        <v>0</v>
      </c>
      <c r="R187" s="187"/>
    </row>
    <row r="188">
      <c r="A188" s="432" t="s">
        <v>905</v>
      </c>
      <c r="B188" s="151" t="s">
        <v>906</v>
      </c>
      <c r="C188" s="152" t="s">
        <v>907</v>
      </c>
      <c r="D188" s="176" t="s">
        <v>908</v>
      </c>
      <c r="E188" s="153" t="s">
        <v>78</v>
      </c>
      <c r="F188" s="178">
        <v>43.25072</v>
      </c>
      <c r="G188" s="459"/>
      <c r="H188" s="459"/>
      <c r="I188" s="157">
        <f t="shared" si="138"/>
        <v>0</v>
      </c>
      <c r="J188" s="158">
        <f t="shared" si="139"/>
        <v>0</v>
      </c>
      <c r="K188" s="158">
        <f t="shared" si="140"/>
        <v>0</v>
      </c>
      <c r="L188" s="158">
        <f t="shared" si="141"/>
        <v>0</v>
      </c>
      <c r="M188" s="162">
        <f t="shared" si="142"/>
        <v>0</v>
      </c>
      <c r="N188" s="147"/>
      <c r="O188" s="145" t="str">
        <f t="shared" si="143"/>
        <v>ITEM_OBRA</v>
      </c>
      <c r="P188" s="5">
        <f t="shared" si="144"/>
        <v>0</v>
      </c>
      <c r="Q188" s="5">
        <f t="shared" si="145"/>
        <v>0</v>
      </c>
      <c r="R188" s="5"/>
    </row>
    <row r="189">
      <c r="A189" s="432" t="s">
        <v>910</v>
      </c>
      <c r="B189" s="151" t="s">
        <v>911</v>
      </c>
      <c r="C189" s="152" t="s">
        <v>907</v>
      </c>
      <c r="D189" s="176" t="s">
        <v>912</v>
      </c>
      <c r="E189" s="153" t="s">
        <v>78</v>
      </c>
      <c r="F189" s="178">
        <v>56.1</v>
      </c>
      <c r="G189" s="459"/>
      <c r="H189" s="459"/>
      <c r="I189" s="157">
        <f t="shared" si="138"/>
        <v>0</v>
      </c>
      <c r="J189" s="158">
        <f t="shared" si="139"/>
        <v>0</v>
      </c>
      <c r="K189" s="158">
        <f t="shared" si="140"/>
        <v>0</v>
      </c>
      <c r="L189" s="158">
        <f t="shared" si="141"/>
        <v>0</v>
      </c>
      <c r="M189" s="162">
        <f t="shared" si="142"/>
        <v>0</v>
      </c>
      <c r="N189" s="147"/>
      <c r="O189" s="145" t="str">
        <f t="shared" si="143"/>
        <v>ITEM_OBRA</v>
      </c>
      <c r="P189" s="5">
        <f t="shared" si="144"/>
        <v>0</v>
      </c>
      <c r="Q189" s="5">
        <f t="shared" si="145"/>
        <v>0</v>
      </c>
      <c r="R189" s="5"/>
    </row>
    <row r="190">
      <c r="A190" s="432" t="s">
        <v>913</v>
      </c>
      <c r="B190" s="151" t="s">
        <v>914</v>
      </c>
      <c r="C190" s="152" t="s">
        <v>907</v>
      </c>
      <c r="D190" s="176" t="s">
        <v>915</v>
      </c>
      <c r="E190" s="153" t="s">
        <v>78</v>
      </c>
      <c r="F190" s="178">
        <v>53.703</v>
      </c>
      <c r="G190" s="459"/>
      <c r="H190" s="459"/>
      <c r="I190" s="157">
        <f t="shared" si="138"/>
        <v>0</v>
      </c>
      <c r="J190" s="158">
        <f t="shared" si="139"/>
        <v>0</v>
      </c>
      <c r="K190" s="158">
        <f t="shared" si="140"/>
        <v>0</v>
      </c>
      <c r="L190" s="158">
        <f t="shared" si="141"/>
        <v>0</v>
      </c>
      <c r="M190" s="162">
        <f t="shared" si="142"/>
        <v>0</v>
      </c>
      <c r="N190" s="147"/>
      <c r="O190" s="145" t="str">
        <f t="shared" si="143"/>
        <v>ITEM_OBRA</v>
      </c>
      <c r="P190" s="5">
        <f t="shared" si="144"/>
        <v>0</v>
      </c>
      <c r="Q190" s="5">
        <f t="shared" si="145"/>
        <v>0</v>
      </c>
      <c r="R190" s="5"/>
    </row>
    <row r="191">
      <c r="A191" s="218"/>
      <c r="B191" s="218"/>
      <c r="C191" s="218"/>
      <c r="D191" s="218"/>
      <c r="E191" s="218"/>
      <c r="F191" s="219"/>
      <c r="G191" s="218"/>
      <c r="H191" s="218"/>
      <c r="I191" s="218"/>
      <c r="J191" s="218"/>
      <c r="K191" s="218"/>
      <c r="L191" s="218"/>
      <c r="M191" s="185"/>
      <c r="N191" s="147"/>
      <c r="O191" s="145"/>
      <c r="P191" s="5"/>
      <c r="Q191" s="5"/>
      <c r="R191" s="5"/>
    </row>
    <row r="192">
      <c r="A192" s="224" t="s">
        <v>918</v>
      </c>
      <c r="B192" s="225" t="s">
        <v>919</v>
      </c>
      <c r="C192" s="226"/>
      <c r="D192" s="228"/>
      <c r="E192" s="229"/>
      <c r="F192" s="230"/>
      <c r="G192" s="231"/>
      <c r="H192" s="231"/>
      <c r="I192" s="231"/>
      <c r="J192" s="231"/>
      <c r="K192" s="231"/>
      <c r="L192" s="231"/>
      <c r="M192" s="232"/>
      <c r="N192" s="185"/>
      <c r="O192" s="145" t="str">
        <f t="shared" ref="O192:O202" si="146">IF(A192="", "", IF(LEN(A192)-LEN(SUBSTITUTE(A192, ".", "")) = 0, "ETAPA_PRINCIPAL", IF(LEN(A192)-LEN(SUBSTITUTE(A192, ".", "")) = 1, "SUBETAPA", "ITEM_OBRA")))
</f>
        <v>SUBETAPA</v>
      </c>
      <c r="P192" s="5">
        <f t="shared" ref="P192:P202" si="147">IF(O192="ETAPA_PRINCIPAL",M192,0)</f>
        <v>0</v>
      </c>
      <c r="Q192" s="5">
        <f t="shared" ref="Q192:Q202" si="148">IF($O192="ETAPA_PRINCIPAL",$L192,0)</f>
        <v>0</v>
      </c>
      <c r="R192" s="187"/>
    </row>
    <row r="193">
      <c r="A193" s="150" t="s">
        <v>920</v>
      </c>
      <c r="B193" s="151" t="s">
        <v>921</v>
      </c>
      <c r="C193" s="152" t="s">
        <v>839</v>
      </c>
      <c r="D193" s="176" t="s">
        <v>840</v>
      </c>
      <c r="E193" s="153" t="s">
        <v>22</v>
      </c>
      <c r="F193" s="178">
        <v>5.0</v>
      </c>
      <c r="G193" s="197"/>
      <c r="H193" s="197"/>
      <c r="I193" s="157">
        <f t="shared" ref="I193:I202" si="149">G193+H193</f>
        <v>0</v>
      </c>
      <c r="J193" s="158">
        <f t="shared" ref="J193:J202" si="150">G193*F193</f>
        <v>0</v>
      </c>
      <c r="K193" s="158">
        <f t="shared" ref="K193:K202" si="151">H193*F193</f>
        <v>0</v>
      </c>
      <c r="L193" s="158">
        <f t="shared" ref="L193:L202" si="152">J193+K193</f>
        <v>0</v>
      </c>
      <c r="M193" s="162">
        <f t="shared" ref="M193:M202" si="153">L193*(1+$M$4)</f>
        <v>0</v>
      </c>
      <c r="N193" s="185"/>
      <c r="O193" s="145" t="str">
        <f t="shared" si="146"/>
        <v>ITEM_OBRA</v>
      </c>
      <c r="P193" s="5">
        <f t="shared" si="147"/>
        <v>0</v>
      </c>
      <c r="Q193" s="5">
        <f t="shared" si="148"/>
        <v>0</v>
      </c>
      <c r="R193" s="187"/>
    </row>
    <row r="194">
      <c r="A194" s="150" t="s">
        <v>925</v>
      </c>
      <c r="B194" s="151" t="s">
        <v>926</v>
      </c>
      <c r="C194" s="152" t="s">
        <v>812</v>
      </c>
      <c r="D194" s="176" t="s">
        <v>813</v>
      </c>
      <c r="E194" s="153" t="s">
        <v>72</v>
      </c>
      <c r="F194" s="178">
        <v>146.85</v>
      </c>
      <c r="G194" s="197"/>
      <c r="H194" s="197"/>
      <c r="I194" s="157">
        <f t="shared" si="149"/>
        <v>0</v>
      </c>
      <c r="J194" s="158">
        <f t="shared" si="150"/>
        <v>0</v>
      </c>
      <c r="K194" s="158">
        <f t="shared" si="151"/>
        <v>0</v>
      </c>
      <c r="L194" s="158">
        <f t="shared" si="152"/>
        <v>0</v>
      </c>
      <c r="M194" s="162">
        <f t="shared" si="153"/>
        <v>0</v>
      </c>
      <c r="N194" s="185"/>
      <c r="O194" s="145" t="str">
        <f t="shared" si="146"/>
        <v>ITEM_OBRA</v>
      </c>
      <c r="P194" s="5">
        <f t="shared" si="147"/>
        <v>0</v>
      </c>
      <c r="Q194" s="5">
        <f t="shared" si="148"/>
        <v>0</v>
      </c>
      <c r="R194" s="187"/>
    </row>
    <row r="195">
      <c r="A195" s="150" t="s">
        <v>928</v>
      </c>
      <c r="B195" s="151" t="s">
        <v>817</v>
      </c>
      <c r="C195" s="152">
        <v>94216.0</v>
      </c>
      <c r="D195" s="176" t="s">
        <v>818</v>
      </c>
      <c r="E195" s="153" t="s">
        <v>72</v>
      </c>
      <c r="F195" s="178">
        <v>146.85</v>
      </c>
      <c r="G195" s="197"/>
      <c r="H195" s="197"/>
      <c r="I195" s="157">
        <f t="shared" si="149"/>
        <v>0</v>
      </c>
      <c r="J195" s="158">
        <f t="shared" si="150"/>
        <v>0</v>
      </c>
      <c r="K195" s="158">
        <f t="shared" si="151"/>
        <v>0</v>
      </c>
      <c r="L195" s="158">
        <f t="shared" si="152"/>
        <v>0</v>
      </c>
      <c r="M195" s="162">
        <f t="shared" si="153"/>
        <v>0</v>
      </c>
      <c r="N195" s="185"/>
      <c r="O195" s="145" t="str">
        <f t="shared" si="146"/>
        <v>ITEM_OBRA</v>
      </c>
      <c r="P195" s="5">
        <f t="shared" si="147"/>
        <v>0</v>
      </c>
      <c r="Q195" s="5">
        <f t="shared" si="148"/>
        <v>0</v>
      </c>
      <c r="R195" s="187"/>
    </row>
    <row r="196">
      <c r="A196" s="150" t="s">
        <v>930</v>
      </c>
      <c r="B196" s="151" t="s">
        <v>850</v>
      </c>
      <c r="C196" s="152" t="s">
        <v>851</v>
      </c>
      <c r="D196" s="176" t="s">
        <v>852</v>
      </c>
      <c r="E196" s="153" t="s">
        <v>81</v>
      </c>
      <c r="F196" s="178">
        <v>14.2</v>
      </c>
      <c r="G196" s="459"/>
      <c r="H196" s="459"/>
      <c r="I196" s="157">
        <f t="shared" si="149"/>
        <v>0</v>
      </c>
      <c r="J196" s="158">
        <f t="shared" si="150"/>
        <v>0</v>
      </c>
      <c r="K196" s="158">
        <f t="shared" si="151"/>
        <v>0</v>
      </c>
      <c r="L196" s="158">
        <f t="shared" si="152"/>
        <v>0</v>
      </c>
      <c r="M196" s="162">
        <f t="shared" si="153"/>
        <v>0</v>
      </c>
      <c r="N196" s="185"/>
      <c r="O196" s="145" t="str">
        <f t="shared" si="146"/>
        <v>ITEM_OBRA</v>
      </c>
      <c r="P196" s="5">
        <f t="shared" si="147"/>
        <v>0</v>
      </c>
      <c r="Q196" s="5">
        <f t="shared" si="148"/>
        <v>0</v>
      </c>
      <c r="R196" s="187"/>
    </row>
    <row r="197">
      <c r="A197" s="150" t="s">
        <v>933</v>
      </c>
      <c r="B197" s="151" t="s">
        <v>934</v>
      </c>
      <c r="C197" s="152">
        <v>94216.0</v>
      </c>
      <c r="D197" s="176" t="s">
        <v>818</v>
      </c>
      <c r="E197" s="153" t="s">
        <v>72</v>
      </c>
      <c r="F197" s="178">
        <v>2.7</v>
      </c>
      <c r="G197" s="197"/>
      <c r="H197" s="197"/>
      <c r="I197" s="157">
        <f t="shared" si="149"/>
        <v>0</v>
      </c>
      <c r="J197" s="158">
        <f t="shared" si="150"/>
        <v>0</v>
      </c>
      <c r="K197" s="158">
        <f t="shared" si="151"/>
        <v>0</v>
      </c>
      <c r="L197" s="158">
        <f t="shared" si="152"/>
        <v>0</v>
      </c>
      <c r="M197" s="162">
        <f t="shared" si="153"/>
        <v>0</v>
      </c>
      <c r="N197" s="185"/>
      <c r="O197" s="145" t="str">
        <f t="shared" si="146"/>
        <v>ITEM_OBRA</v>
      </c>
      <c r="P197" s="5">
        <f t="shared" si="147"/>
        <v>0</v>
      </c>
      <c r="Q197" s="5">
        <f t="shared" si="148"/>
        <v>0</v>
      </c>
      <c r="R197" s="187"/>
    </row>
    <row r="198">
      <c r="A198" s="150" t="s">
        <v>936</v>
      </c>
      <c r="B198" s="383" t="s">
        <v>820</v>
      </c>
      <c r="C198" s="381">
        <v>94231.0</v>
      </c>
      <c r="D198" s="383" t="s">
        <v>821</v>
      </c>
      <c r="E198" s="385" t="s">
        <v>81</v>
      </c>
      <c r="F198" s="446">
        <v>35.900000000000006</v>
      </c>
      <c r="G198" s="463"/>
      <c r="H198" s="463"/>
      <c r="I198" s="442">
        <f t="shared" si="149"/>
        <v>0</v>
      </c>
      <c r="J198" s="364">
        <f t="shared" si="150"/>
        <v>0</v>
      </c>
      <c r="K198" s="364">
        <f t="shared" si="151"/>
        <v>0</v>
      </c>
      <c r="L198" s="364">
        <f t="shared" si="152"/>
        <v>0</v>
      </c>
      <c r="M198" s="366">
        <f t="shared" si="153"/>
        <v>0</v>
      </c>
      <c r="N198" s="233"/>
      <c r="O198" s="145" t="str">
        <f t="shared" si="146"/>
        <v>ITEM_OBRA</v>
      </c>
      <c r="P198" s="5">
        <f t="shared" si="147"/>
        <v>0</v>
      </c>
      <c r="Q198" s="5">
        <f t="shared" si="148"/>
        <v>0</v>
      </c>
      <c r="R198" s="234"/>
    </row>
    <row r="199">
      <c r="A199" s="150" t="s">
        <v>937</v>
      </c>
      <c r="B199" s="383" t="s">
        <v>866</v>
      </c>
      <c r="C199" s="381">
        <v>94231.0</v>
      </c>
      <c r="D199" s="383" t="s">
        <v>821</v>
      </c>
      <c r="E199" s="385" t="s">
        <v>81</v>
      </c>
      <c r="F199" s="446">
        <v>25.6</v>
      </c>
      <c r="G199" s="463"/>
      <c r="H199" s="463"/>
      <c r="I199" s="442">
        <f t="shared" si="149"/>
        <v>0</v>
      </c>
      <c r="J199" s="364">
        <f t="shared" si="150"/>
        <v>0</v>
      </c>
      <c r="K199" s="364">
        <f t="shared" si="151"/>
        <v>0</v>
      </c>
      <c r="L199" s="364">
        <f t="shared" si="152"/>
        <v>0</v>
      </c>
      <c r="M199" s="366">
        <f t="shared" si="153"/>
        <v>0</v>
      </c>
      <c r="N199" s="233"/>
      <c r="O199" s="145" t="str">
        <f t="shared" si="146"/>
        <v>ITEM_OBRA</v>
      </c>
      <c r="P199" s="5">
        <f t="shared" si="147"/>
        <v>0</v>
      </c>
      <c r="Q199" s="5">
        <f t="shared" si="148"/>
        <v>0</v>
      </c>
      <c r="R199" s="234"/>
    </row>
    <row r="200">
      <c r="A200" s="150" t="s">
        <v>938</v>
      </c>
      <c r="B200" s="151" t="s">
        <v>869</v>
      </c>
      <c r="C200" s="381" t="s">
        <v>812</v>
      </c>
      <c r="D200" s="383" t="s">
        <v>813</v>
      </c>
      <c r="E200" s="385" t="s">
        <v>72</v>
      </c>
      <c r="F200" s="446">
        <v>12.2</v>
      </c>
      <c r="G200" s="463"/>
      <c r="H200" s="463"/>
      <c r="I200" s="442">
        <f t="shared" si="149"/>
        <v>0</v>
      </c>
      <c r="J200" s="364">
        <f t="shared" si="150"/>
        <v>0</v>
      </c>
      <c r="K200" s="364">
        <f t="shared" si="151"/>
        <v>0</v>
      </c>
      <c r="L200" s="364">
        <f t="shared" si="152"/>
        <v>0</v>
      </c>
      <c r="M200" s="366">
        <f t="shared" si="153"/>
        <v>0</v>
      </c>
      <c r="N200" s="185"/>
      <c r="O200" s="145" t="str">
        <f t="shared" si="146"/>
        <v>ITEM_OBRA</v>
      </c>
      <c r="P200" s="5">
        <f t="shared" si="147"/>
        <v>0</v>
      </c>
      <c r="Q200" s="5">
        <f t="shared" si="148"/>
        <v>0</v>
      </c>
      <c r="R200" s="187"/>
    </row>
    <row r="201" ht="26.25" customHeight="1">
      <c r="A201" s="150" t="s">
        <v>940</v>
      </c>
      <c r="B201" s="151" t="s">
        <v>872</v>
      </c>
      <c r="C201" s="152">
        <v>94213.0</v>
      </c>
      <c r="D201" s="176" t="s">
        <v>873</v>
      </c>
      <c r="E201" s="153" t="s">
        <v>72</v>
      </c>
      <c r="F201" s="178">
        <v>12.2</v>
      </c>
      <c r="G201" s="197"/>
      <c r="H201" s="197"/>
      <c r="I201" s="157">
        <f t="shared" si="149"/>
        <v>0</v>
      </c>
      <c r="J201" s="158">
        <f t="shared" si="150"/>
        <v>0</v>
      </c>
      <c r="K201" s="158">
        <f t="shared" si="151"/>
        <v>0</v>
      </c>
      <c r="L201" s="158">
        <f t="shared" si="152"/>
        <v>0</v>
      </c>
      <c r="M201" s="162">
        <f t="shared" si="153"/>
        <v>0</v>
      </c>
      <c r="N201" s="185"/>
      <c r="O201" s="145" t="str">
        <f t="shared" si="146"/>
        <v>ITEM_OBRA</v>
      </c>
      <c r="P201" s="5">
        <f t="shared" si="147"/>
        <v>0</v>
      </c>
      <c r="Q201" s="5">
        <f t="shared" si="148"/>
        <v>0</v>
      </c>
      <c r="R201" s="187"/>
    </row>
    <row r="202">
      <c r="A202" s="150" t="s">
        <v>942</v>
      </c>
      <c r="B202" s="151" t="s">
        <v>876</v>
      </c>
      <c r="C202" s="152" t="s">
        <v>877</v>
      </c>
      <c r="D202" s="176" t="s">
        <v>878</v>
      </c>
      <c r="E202" s="153" t="s">
        <v>72</v>
      </c>
      <c r="F202" s="178">
        <v>668.05</v>
      </c>
      <c r="G202" s="197"/>
      <c r="H202" s="197"/>
      <c r="I202" s="157">
        <f t="shared" si="149"/>
        <v>0</v>
      </c>
      <c r="J202" s="158">
        <f t="shared" si="150"/>
        <v>0</v>
      </c>
      <c r="K202" s="158">
        <f t="shared" si="151"/>
        <v>0</v>
      </c>
      <c r="L202" s="158">
        <f t="shared" si="152"/>
        <v>0</v>
      </c>
      <c r="M202" s="162">
        <f t="shared" si="153"/>
        <v>0</v>
      </c>
      <c r="N202" s="185"/>
      <c r="O202" s="145" t="str">
        <f t="shared" si="146"/>
        <v>ITEM_OBRA</v>
      </c>
      <c r="P202" s="5">
        <f t="shared" si="147"/>
        <v>0</v>
      </c>
      <c r="Q202" s="5">
        <f t="shared" si="148"/>
        <v>0</v>
      </c>
      <c r="R202" s="187"/>
    </row>
    <row r="203">
      <c r="A203" s="218"/>
      <c r="B203" s="218"/>
      <c r="C203" s="218"/>
      <c r="D203" s="218"/>
      <c r="E203" s="218"/>
      <c r="F203" s="219"/>
      <c r="G203" s="218"/>
      <c r="H203" s="218"/>
      <c r="I203" s="218"/>
      <c r="J203" s="218"/>
      <c r="K203" s="218"/>
      <c r="L203" s="218"/>
      <c r="M203" s="185"/>
      <c r="N203" s="185"/>
      <c r="O203" s="145"/>
      <c r="P203" s="5"/>
      <c r="Q203" s="5"/>
      <c r="R203" s="187"/>
    </row>
    <row r="204">
      <c r="A204" s="224" t="s">
        <v>944</v>
      </c>
      <c r="B204" s="225" t="s">
        <v>945</v>
      </c>
      <c r="C204" s="226"/>
      <c r="D204" s="228"/>
      <c r="E204" s="229"/>
      <c r="F204" s="230"/>
      <c r="G204" s="231"/>
      <c r="H204" s="231"/>
      <c r="I204" s="231"/>
      <c r="J204" s="231"/>
      <c r="K204" s="231"/>
      <c r="L204" s="231"/>
      <c r="M204" s="232"/>
      <c r="N204" s="185"/>
      <c r="O204" s="145" t="str">
        <f t="shared" ref="O204:O206" si="154">IF(A204="", "", IF(LEN(A204)-LEN(SUBSTITUTE(A204, ".", "")) = 0, "ETAPA_PRINCIPAL", IF(LEN(A204)-LEN(SUBSTITUTE(A204, ".", "")) = 1, "SUBETAPA", "ITEM_OBRA")))
</f>
        <v>SUBETAPA</v>
      </c>
      <c r="P204" s="5">
        <f t="shared" ref="P204:P206" si="155">IF(O204="ETAPA_PRINCIPAL",M204,0)</f>
        <v>0</v>
      </c>
      <c r="Q204" s="5">
        <f t="shared" ref="Q204:Q206" si="156">IF($O204="ETAPA_PRINCIPAL",$L204,0)</f>
        <v>0</v>
      </c>
      <c r="R204" s="187"/>
    </row>
    <row r="205">
      <c r="A205" s="150" t="s">
        <v>947</v>
      </c>
      <c r="B205" s="151" t="s">
        <v>885</v>
      </c>
      <c r="C205" s="152" t="s">
        <v>886</v>
      </c>
      <c r="D205" s="176" t="s">
        <v>887</v>
      </c>
      <c r="E205" s="153" t="s">
        <v>78</v>
      </c>
      <c r="F205" s="178">
        <v>290.70000000000005</v>
      </c>
      <c r="G205" s="459"/>
      <c r="H205" s="459"/>
      <c r="I205" s="157">
        <f t="shared" ref="I205:I212" si="157">G205+H205</f>
        <v>0</v>
      </c>
      <c r="J205" s="158">
        <f t="shared" ref="J205:J212" si="158">G205*F205</f>
        <v>0</v>
      </c>
      <c r="K205" s="158">
        <f t="shared" ref="K205:K212" si="159">H205*F205</f>
        <v>0</v>
      </c>
      <c r="L205" s="158">
        <f t="shared" ref="L205:L212" si="160">J205+K205</f>
        <v>0</v>
      </c>
      <c r="M205" s="162">
        <f t="shared" ref="M205:M212" si="161">L205*(1+$M$4)</f>
        <v>0</v>
      </c>
      <c r="N205" s="147"/>
      <c r="O205" s="145" t="str">
        <f t="shared" si="154"/>
        <v>ITEM_OBRA</v>
      </c>
      <c r="P205" s="5">
        <f t="shared" si="155"/>
        <v>0</v>
      </c>
      <c r="Q205" s="5">
        <f t="shared" si="156"/>
        <v>0</v>
      </c>
      <c r="R205" s="5"/>
    </row>
    <row r="206">
      <c r="A206" s="466" t="s">
        <v>948</v>
      </c>
      <c r="B206" s="214" t="s">
        <v>889</v>
      </c>
      <c r="C206" s="168" t="s">
        <v>890</v>
      </c>
      <c r="D206" s="169" t="s">
        <v>891</v>
      </c>
      <c r="E206" s="170" t="s">
        <v>72</v>
      </c>
      <c r="F206" s="154">
        <v>15.0</v>
      </c>
      <c r="G206" s="155"/>
      <c r="H206" s="155"/>
      <c r="I206" s="220">
        <f t="shared" si="157"/>
        <v>0</v>
      </c>
      <c r="J206" s="467">
        <f t="shared" si="158"/>
        <v>0</v>
      </c>
      <c r="K206" s="467">
        <f t="shared" si="159"/>
        <v>0</v>
      </c>
      <c r="L206" s="467">
        <f t="shared" si="160"/>
        <v>0</v>
      </c>
      <c r="M206" s="468">
        <f t="shared" si="161"/>
        <v>0</v>
      </c>
      <c r="N206" s="185"/>
      <c r="O206" s="448" t="str">
        <f t="shared" si="154"/>
        <v>ITEM_OBRA</v>
      </c>
      <c r="P206" s="187">
        <f t="shared" si="155"/>
        <v>0</v>
      </c>
      <c r="Q206" s="187">
        <f t="shared" si="156"/>
        <v>0</v>
      </c>
      <c r="R206" s="187"/>
    </row>
    <row r="207">
      <c r="A207" s="150" t="s">
        <v>949</v>
      </c>
      <c r="B207" s="470" t="s">
        <v>894</v>
      </c>
      <c r="C207" s="473" t="s">
        <v>895</v>
      </c>
      <c r="D207" s="472" t="s">
        <v>896</v>
      </c>
      <c r="E207" s="170" t="s">
        <v>72</v>
      </c>
      <c r="F207" s="154">
        <v>16.0</v>
      </c>
      <c r="G207" s="155"/>
      <c r="H207" s="155"/>
      <c r="I207" s="220">
        <f t="shared" si="157"/>
        <v>0</v>
      </c>
      <c r="J207" s="467">
        <f t="shared" si="158"/>
        <v>0</v>
      </c>
      <c r="K207" s="467">
        <f t="shared" si="159"/>
        <v>0</v>
      </c>
      <c r="L207" s="467">
        <f t="shared" si="160"/>
        <v>0</v>
      </c>
      <c r="M207" s="468">
        <f t="shared" si="161"/>
        <v>0</v>
      </c>
      <c r="N207" s="185"/>
      <c r="O207" s="448"/>
      <c r="P207" s="187"/>
      <c r="Q207" s="187"/>
      <c r="R207" s="187"/>
    </row>
    <row r="208">
      <c r="A208" s="150" t="s">
        <v>950</v>
      </c>
      <c r="B208" s="151" t="s">
        <v>898</v>
      </c>
      <c r="C208" s="152" t="s">
        <v>899</v>
      </c>
      <c r="D208" s="176" t="s">
        <v>900</v>
      </c>
      <c r="E208" s="153" t="s">
        <v>78</v>
      </c>
      <c r="F208" s="178">
        <v>20.400000000000002</v>
      </c>
      <c r="G208" s="197"/>
      <c r="H208" s="197"/>
      <c r="I208" s="157">
        <f t="shared" si="157"/>
        <v>0</v>
      </c>
      <c r="J208" s="158">
        <f t="shared" si="158"/>
        <v>0</v>
      </c>
      <c r="K208" s="158">
        <f t="shared" si="159"/>
        <v>0</v>
      </c>
      <c r="L208" s="158">
        <f t="shared" si="160"/>
        <v>0</v>
      </c>
      <c r="M208" s="162">
        <f t="shared" si="161"/>
        <v>0</v>
      </c>
      <c r="N208" s="147"/>
      <c r="O208" s="145" t="str">
        <f t="shared" ref="O208:O212" si="162">IF(A208="", "", IF(LEN(A208)-LEN(SUBSTITUTE(A208, ".", "")) = 0, "ETAPA_PRINCIPAL", IF(LEN(A208)-LEN(SUBSTITUTE(A208, ".", "")) = 1, "SUBETAPA", "ITEM_OBRA")))
</f>
        <v>ITEM_OBRA</v>
      </c>
      <c r="P208" s="5">
        <f t="shared" ref="P208:P212" si="163">IF(O208="ETAPA_PRINCIPAL",M208,0)</f>
        <v>0</v>
      </c>
      <c r="Q208" s="5">
        <f t="shared" ref="Q208:Q212" si="164">IF($O208="ETAPA_PRINCIPAL",$L208,0)</f>
        <v>0</v>
      </c>
      <c r="R208" s="5"/>
    </row>
    <row r="209">
      <c r="A209" s="150" t="s">
        <v>952</v>
      </c>
      <c r="B209" s="151" t="s">
        <v>902</v>
      </c>
      <c r="C209" s="152" t="s">
        <v>903</v>
      </c>
      <c r="D209" s="176" t="s">
        <v>904</v>
      </c>
      <c r="E209" s="153" t="s">
        <v>22</v>
      </c>
      <c r="F209" s="178">
        <v>49.65</v>
      </c>
      <c r="G209" s="197"/>
      <c r="H209" s="197"/>
      <c r="I209" s="157">
        <f t="shared" si="157"/>
        <v>0</v>
      </c>
      <c r="J209" s="158">
        <f t="shared" si="158"/>
        <v>0</v>
      </c>
      <c r="K209" s="158">
        <f t="shared" si="159"/>
        <v>0</v>
      </c>
      <c r="L209" s="158">
        <f t="shared" si="160"/>
        <v>0</v>
      </c>
      <c r="M209" s="162">
        <f t="shared" si="161"/>
        <v>0</v>
      </c>
      <c r="N209" s="147"/>
      <c r="O209" s="145" t="str">
        <f t="shared" si="162"/>
        <v>ITEM_OBRA</v>
      </c>
      <c r="P209" s="5">
        <f t="shared" si="163"/>
        <v>0</v>
      </c>
      <c r="Q209" s="5">
        <f t="shared" si="164"/>
        <v>0</v>
      </c>
      <c r="R209" s="5"/>
    </row>
    <row r="210">
      <c r="A210" s="150" t="s">
        <v>953</v>
      </c>
      <c r="B210" s="151" t="s">
        <v>906</v>
      </c>
      <c r="C210" s="152" t="s">
        <v>907</v>
      </c>
      <c r="D210" s="176" t="s">
        <v>908</v>
      </c>
      <c r="E210" s="153" t="s">
        <v>78</v>
      </c>
      <c r="F210" s="178">
        <v>43.25</v>
      </c>
      <c r="G210" s="459"/>
      <c r="H210" s="459"/>
      <c r="I210" s="157">
        <f t="shared" si="157"/>
        <v>0</v>
      </c>
      <c r="J210" s="158">
        <f t="shared" si="158"/>
        <v>0</v>
      </c>
      <c r="K210" s="158">
        <f t="shared" si="159"/>
        <v>0</v>
      </c>
      <c r="L210" s="158">
        <f t="shared" si="160"/>
        <v>0</v>
      </c>
      <c r="M210" s="162">
        <f t="shared" si="161"/>
        <v>0</v>
      </c>
      <c r="N210" s="147"/>
      <c r="O210" s="145" t="str">
        <f t="shared" si="162"/>
        <v>ITEM_OBRA</v>
      </c>
      <c r="P210" s="5">
        <f t="shared" si="163"/>
        <v>0</v>
      </c>
      <c r="Q210" s="5">
        <f t="shared" si="164"/>
        <v>0</v>
      </c>
      <c r="R210" s="5"/>
    </row>
    <row r="211">
      <c r="A211" s="150" t="s">
        <v>954</v>
      </c>
      <c r="B211" s="151" t="s">
        <v>911</v>
      </c>
      <c r="C211" s="152" t="s">
        <v>907</v>
      </c>
      <c r="D211" s="176" t="s">
        <v>912</v>
      </c>
      <c r="E211" s="153" t="s">
        <v>78</v>
      </c>
      <c r="F211" s="178">
        <v>56.1</v>
      </c>
      <c r="G211" s="459"/>
      <c r="H211" s="459"/>
      <c r="I211" s="157">
        <f t="shared" si="157"/>
        <v>0</v>
      </c>
      <c r="J211" s="158">
        <f t="shared" si="158"/>
        <v>0</v>
      </c>
      <c r="K211" s="158">
        <f t="shared" si="159"/>
        <v>0</v>
      </c>
      <c r="L211" s="158">
        <f t="shared" si="160"/>
        <v>0</v>
      </c>
      <c r="M211" s="162">
        <f t="shared" si="161"/>
        <v>0</v>
      </c>
      <c r="N211" s="147"/>
      <c r="O211" s="145" t="str">
        <f t="shared" si="162"/>
        <v>ITEM_OBRA</v>
      </c>
      <c r="P211" s="5">
        <f t="shared" si="163"/>
        <v>0</v>
      </c>
      <c r="Q211" s="5">
        <f t="shared" si="164"/>
        <v>0</v>
      </c>
      <c r="R211" s="5"/>
    </row>
    <row r="212">
      <c r="A212" s="150" t="s">
        <v>955</v>
      </c>
      <c r="B212" s="151" t="s">
        <v>914</v>
      </c>
      <c r="C212" s="152" t="s">
        <v>907</v>
      </c>
      <c r="D212" s="176" t="s">
        <v>915</v>
      </c>
      <c r="E212" s="153" t="s">
        <v>78</v>
      </c>
      <c r="F212" s="178">
        <v>53.703</v>
      </c>
      <c r="G212" s="459"/>
      <c r="H212" s="459"/>
      <c r="I212" s="157">
        <f t="shared" si="157"/>
        <v>0</v>
      </c>
      <c r="J212" s="158">
        <f t="shared" si="158"/>
        <v>0</v>
      </c>
      <c r="K212" s="158">
        <f t="shared" si="159"/>
        <v>0</v>
      </c>
      <c r="L212" s="158">
        <f t="shared" si="160"/>
        <v>0</v>
      </c>
      <c r="M212" s="162">
        <f t="shared" si="161"/>
        <v>0</v>
      </c>
      <c r="N212" s="147"/>
      <c r="O212" s="145" t="str">
        <f t="shared" si="162"/>
        <v>ITEM_OBRA</v>
      </c>
      <c r="P212" s="5">
        <f t="shared" si="163"/>
        <v>0</v>
      </c>
      <c r="Q212" s="5">
        <f t="shared" si="164"/>
        <v>0</v>
      </c>
      <c r="R212" s="5"/>
    </row>
    <row r="213">
      <c r="A213" s="218"/>
      <c r="B213" s="218"/>
      <c r="C213" s="218"/>
      <c r="D213" s="218"/>
      <c r="E213" s="218"/>
      <c r="F213" s="219"/>
      <c r="G213" s="218"/>
      <c r="H213" s="218"/>
      <c r="I213" s="218"/>
      <c r="J213" s="218"/>
      <c r="K213" s="218"/>
      <c r="L213" s="218"/>
      <c r="M213" s="185"/>
      <c r="N213" s="147"/>
      <c r="O213" s="145"/>
      <c r="P213" s="5"/>
      <c r="Q213" s="5"/>
      <c r="R213" s="5"/>
    </row>
    <row r="214">
      <c r="A214" s="224" t="s">
        <v>958</v>
      </c>
      <c r="B214" s="225" t="s">
        <v>959</v>
      </c>
      <c r="C214" s="226"/>
      <c r="D214" s="228"/>
      <c r="E214" s="229"/>
      <c r="F214" s="230"/>
      <c r="G214" s="231"/>
      <c r="H214" s="231"/>
      <c r="I214" s="231"/>
      <c r="J214" s="231"/>
      <c r="K214" s="231"/>
      <c r="L214" s="231"/>
      <c r="M214" s="232"/>
      <c r="N214" s="185"/>
      <c r="O214" s="145" t="str">
        <f t="shared" ref="O214:O223" si="165">IF(A214="", "", IF(LEN(A214)-LEN(SUBSTITUTE(A214, ".", "")) = 0, "ETAPA_PRINCIPAL", IF(LEN(A214)-LEN(SUBSTITUTE(A214, ".", "")) = 1, "SUBETAPA", "ITEM_OBRA")))
</f>
        <v>SUBETAPA</v>
      </c>
      <c r="P214" s="5">
        <f t="shared" ref="P214:P223" si="166">IF(O214="ETAPA_PRINCIPAL",M214,0)</f>
        <v>0</v>
      </c>
      <c r="Q214" s="5">
        <f t="shared" ref="Q214:Q223" si="167">IF($O214="ETAPA_PRINCIPAL",$L214,0)</f>
        <v>0</v>
      </c>
      <c r="R214" s="187"/>
    </row>
    <row r="215">
      <c r="A215" s="150" t="s">
        <v>964</v>
      </c>
      <c r="B215" s="151" t="s">
        <v>965</v>
      </c>
      <c r="C215" s="152" t="s">
        <v>839</v>
      </c>
      <c r="D215" s="176" t="s">
        <v>840</v>
      </c>
      <c r="E215" s="153" t="s">
        <v>22</v>
      </c>
      <c r="F215" s="178">
        <v>14.0</v>
      </c>
      <c r="G215" s="197"/>
      <c r="H215" s="197"/>
      <c r="I215" s="157">
        <f t="shared" ref="I215:I223" si="168">G215+H215</f>
        <v>0</v>
      </c>
      <c r="J215" s="158">
        <f t="shared" ref="J215:J223" si="169">G215*F215</f>
        <v>0</v>
      </c>
      <c r="K215" s="158">
        <f t="shared" ref="K215:K223" si="170">H215*F215</f>
        <v>0</v>
      </c>
      <c r="L215" s="158">
        <f t="shared" ref="L215:L223" si="171">J215+K215</f>
        <v>0</v>
      </c>
      <c r="M215" s="162">
        <f t="shared" ref="M215:M223" si="172">L215*(1+$M$4)</f>
        <v>0</v>
      </c>
      <c r="N215" s="185"/>
      <c r="O215" s="145" t="str">
        <f t="shared" si="165"/>
        <v>ITEM_OBRA</v>
      </c>
      <c r="P215" s="5">
        <f t="shared" si="166"/>
        <v>0</v>
      </c>
      <c r="Q215" s="5">
        <f t="shared" si="167"/>
        <v>0</v>
      </c>
      <c r="R215" s="187"/>
    </row>
    <row r="216">
      <c r="A216" s="150" t="s">
        <v>967</v>
      </c>
      <c r="B216" s="151" t="s">
        <v>926</v>
      </c>
      <c r="C216" s="152" t="s">
        <v>812</v>
      </c>
      <c r="D216" s="176" t="s">
        <v>813</v>
      </c>
      <c r="E216" s="153" t="s">
        <v>72</v>
      </c>
      <c r="F216" s="178">
        <v>801.201565</v>
      </c>
      <c r="G216" s="197"/>
      <c r="H216" s="197"/>
      <c r="I216" s="157">
        <f t="shared" si="168"/>
        <v>0</v>
      </c>
      <c r="J216" s="158">
        <f t="shared" si="169"/>
        <v>0</v>
      </c>
      <c r="K216" s="158">
        <f t="shared" si="170"/>
        <v>0</v>
      </c>
      <c r="L216" s="158">
        <f t="shared" si="171"/>
        <v>0</v>
      </c>
      <c r="M216" s="162">
        <f t="shared" si="172"/>
        <v>0</v>
      </c>
      <c r="N216" s="185"/>
      <c r="O216" s="145" t="str">
        <f t="shared" si="165"/>
        <v>ITEM_OBRA</v>
      </c>
      <c r="P216" s="5">
        <f t="shared" si="166"/>
        <v>0</v>
      </c>
      <c r="Q216" s="5">
        <f t="shared" si="167"/>
        <v>0</v>
      </c>
      <c r="R216" s="187"/>
    </row>
    <row r="217">
      <c r="A217" s="150" t="s">
        <v>969</v>
      </c>
      <c r="B217" s="151" t="s">
        <v>817</v>
      </c>
      <c r="C217" s="152">
        <v>94216.0</v>
      </c>
      <c r="D217" s="176" t="s">
        <v>818</v>
      </c>
      <c r="E217" s="153" t="s">
        <v>72</v>
      </c>
      <c r="F217" s="178">
        <v>801.201565</v>
      </c>
      <c r="G217" s="197"/>
      <c r="H217" s="197"/>
      <c r="I217" s="157">
        <f t="shared" si="168"/>
        <v>0</v>
      </c>
      <c r="J217" s="158">
        <f t="shared" si="169"/>
        <v>0</v>
      </c>
      <c r="K217" s="158">
        <f t="shared" si="170"/>
        <v>0</v>
      </c>
      <c r="L217" s="158">
        <f t="shared" si="171"/>
        <v>0</v>
      </c>
      <c r="M217" s="162">
        <f t="shared" si="172"/>
        <v>0</v>
      </c>
      <c r="N217" s="185"/>
      <c r="O217" s="145" t="str">
        <f t="shared" si="165"/>
        <v>ITEM_OBRA</v>
      </c>
      <c r="P217" s="5">
        <f t="shared" si="166"/>
        <v>0</v>
      </c>
      <c r="Q217" s="5">
        <f t="shared" si="167"/>
        <v>0</v>
      </c>
      <c r="R217" s="187"/>
    </row>
    <row r="218">
      <c r="A218" s="150" t="s">
        <v>970</v>
      </c>
      <c r="B218" s="151" t="s">
        <v>858</v>
      </c>
      <c r="C218" s="381" t="s">
        <v>971</v>
      </c>
      <c r="D218" s="383" t="s">
        <v>972</v>
      </c>
      <c r="E218" s="385" t="s">
        <v>81</v>
      </c>
      <c r="F218" s="446">
        <v>47.7</v>
      </c>
      <c r="G218" s="463"/>
      <c r="H218" s="463"/>
      <c r="I218" s="442">
        <f t="shared" si="168"/>
        <v>0</v>
      </c>
      <c r="J218" s="364">
        <f t="shared" si="169"/>
        <v>0</v>
      </c>
      <c r="K218" s="364">
        <f t="shared" si="170"/>
        <v>0</v>
      </c>
      <c r="L218" s="364">
        <f t="shared" si="171"/>
        <v>0</v>
      </c>
      <c r="M218" s="366">
        <f t="shared" si="172"/>
        <v>0</v>
      </c>
      <c r="N218" s="233"/>
      <c r="O218" s="145" t="str">
        <f t="shared" si="165"/>
        <v>ITEM_OBRA</v>
      </c>
      <c r="P218" s="5">
        <f t="shared" si="166"/>
        <v>0</v>
      </c>
      <c r="Q218" s="5">
        <f t="shared" si="167"/>
        <v>0</v>
      </c>
      <c r="R218" s="234"/>
    </row>
    <row r="219">
      <c r="A219" s="150" t="s">
        <v>973</v>
      </c>
      <c r="B219" s="151" t="s">
        <v>820</v>
      </c>
      <c r="C219" s="381">
        <v>94231.0</v>
      </c>
      <c r="D219" s="383" t="s">
        <v>821</v>
      </c>
      <c r="E219" s="385" t="s">
        <v>81</v>
      </c>
      <c r="F219" s="474">
        <v>142.75</v>
      </c>
      <c r="G219" s="463"/>
      <c r="H219" s="463"/>
      <c r="I219" s="442">
        <f t="shared" si="168"/>
        <v>0</v>
      </c>
      <c r="J219" s="364">
        <f t="shared" si="169"/>
        <v>0</v>
      </c>
      <c r="K219" s="364">
        <f t="shared" si="170"/>
        <v>0</v>
      </c>
      <c r="L219" s="364">
        <f t="shared" si="171"/>
        <v>0</v>
      </c>
      <c r="M219" s="366">
        <f t="shared" si="172"/>
        <v>0</v>
      </c>
      <c r="N219" s="233"/>
      <c r="O219" s="145" t="str">
        <f t="shared" si="165"/>
        <v>ITEM_OBRA</v>
      </c>
      <c r="P219" s="5">
        <f t="shared" si="166"/>
        <v>0</v>
      </c>
      <c r="Q219" s="5">
        <f t="shared" si="167"/>
        <v>0</v>
      </c>
      <c r="R219" s="234"/>
    </row>
    <row r="220">
      <c r="A220" s="150" t="s">
        <v>974</v>
      </c>
      <c r="B220" s="151" t="s">
        <v>866</v>
      </c>
      <c r="C220" s="381">
        <v>94231.0</v>
      </c>
      <c r="D220" s="383" t="s">
        <v>821</v>
      </c>
      <c r="E220" s="385" t="s">
        <v>81</v>
      </c>
      <c r="F220" s="474">
        <v>150.85</v>
      </c>
      <c r="G220" s="463"/>
      <c r="H220" s="463"/>
      <c r="I220" s="442">
        <f t="shared" si="168"/>
        <v>0</v>
      </c>
      <c r="J220" s="364">
        <f t="shared" si="169"/>
        <v>0</v>
      </c>
      <c r="K220" s="364">
        <f t="shared" si="170"/>
        <v>0</v>
      </c>
      <c r="L220" s="364">
        <f t="shared" si="171"/>
        <v>0</v>
      </c>
      <c r="M220" s="366">
        <f t="shared" si="172"/>
        <v>0</v>
      </c>
      <c r="N220" s="233"/>
      <c r="O220" s="145" t="str">
        <f t="shared" si="165"/>
        <v>ITEM_OBRA</v>
      </c>
      <c r="P220" s="5">
        <f t="shared" si="166"/>
        <v>0</v>
      </c>
      <c r="Q220" s="5">
        <f t="shared" si="167"/>
        <v>0</v>
      </c>
      <c r="R220" s="234"/>
    </row>
    <row r="221">
      <c r="A221" s="150" t="s">
        <v>975</v>
      </c>
      <c r="B221" s="151" t="s">
        <v>869</v>
      </c>
      <c r="C221" s="381" t="s">
        <v>812</v>
      </c>
      <c r="D221" s="383" t="s">
        <v>813</v>
      </c>
      <c r="E221" s="385" t="s">
        <v>72</v>
      </c>
      <c r="F221" s="446">
        <v>80.0</v>
      </c>
      <c r="G221" s="463"/>
      <c r="H221" s="463"/>
      <c r="I221" s="442">
        <f t="shared" si="168"/>
        <v>0</v>
      </c>
      <c r="J221" s="364">
        <f t="shared" si="169"/>
        <v>0</v>
      </c>
      <c r="K221" s="364">
        <f t="shared" si="170"/>
        <v>0</v>
      </c>
      <c r="L221" s="364">
        <f t="shared" si="171"/>
        <v>0</v>
      </c>
      <c r="M221" s="366">
        <f t="shared" si="172"/>
        <v>0</v>
      </c>
      <c r="N221" s="185"/>
      <c r="O221" s="145" t="str">
        <f t="shared" si="165"/>
        <v>ITEM_OBRA</v>
      </c>
      <c r="P221" s="5">
        <f t="shared" si="166"/>
        <v>0</v>
      </c>
      <c r="Q221" s="5">
        <f t="shared" si="167"/>
        <v>0</v>
      </c>
      <c r="R221" s="187"/>
    </row>
    <row r="222">
      <c r="A222" s="150" t="s">
        <v>976</v>
      </c>
      <c r="B222" s="151" t="s">
        <v>872</v>
      </c>
      <c r="C222" s="152">
        <v>94213.0</v>
      </c>
      <c r="D222" s="176" t="s">
        <v>873</v>
      </c>
      <c r="E222" s="153" t="s">
        <v>72</v>
      </c>
      <c r="F222" s="178">
        <v>41.8</v>
      </c>
      <c r="G222" s="197"/>
      <c r="H222" s="197"/>
      <c r="I222" s="157">
        <f t="shared" si="168"/>
        <v>0</v>
      </c>
      <c r="J222" s="158">
        <f t="shared" si="169"/>
        <v>0</v>
      </c>
      <c r="K222" s="158">
        <f t="shared" si="170"/>
        <v>0</v>
      </c>
      <c r="L222" s="158">
        <f t="shared" si="171"/>
        <v>0</v>
      </c>
      <c r="M222" s="162">
        <f t="shared" si="172"/>
        <v>0</v>
      </c>
      <c r="N222" s="185"/>
      <c r="O222" s="145" t="str">
        <f t="shared" si="165"/>
        <v>ITEM_OBRA</v>
      </c>
      <c r="P222" s="5">
        <f t="shared" si="166"/>
        <v>0</v>
      </c>
      <c r="Q222" s="5">
        <f t="shared" si="167"/>
        <v>0</v>
      </c>
      <c r="R222" s="187"/>
    </row>
    <row r="223">
      <c r="A223" s="150" t="s">
        <v>977</v>
      </c>
      <c r="B223" s="151" t="s">
        <v>876</v>
      </c>
      <c r="C223" s="152" t="s">
        <v>877</v>
      </c>
      <c r="D223" s="176" t="s">
        <v>878</v>
      </c>
      <c r="E223" s="153" t="s">
        <v>72</v>
      </c>
      <c r="F223" s="178">
        <v>1096.10076</v>
      </c>
      <c r="G223" s="197"/>
      <c r="H223" s="197"/>
      <c r="I223" s="157">
        <f t="shared" si="168"/>
        <v>0</v>
      </c>
      <c r="J223" s="158">
        <f t="shared" si="169"/>
        <v>0</v>
      </c>
      <c r="K223" s="158">
        <f t="shared" si="170"/>
        <v>0</v>
      </c>
      <c r="L223" s="158">
        <f t="shared" si="171"/>
        <v>0</v>
      </c>
      <c r="M223" s="162">
        <f t="shared" si="172"/>
        <v>0</v>
      </c>
      <c r="N223" s="185"/>
      <c r="O223" s="145" t="str">
        <f t="shared" si="165"/>
        <v>ITEM_OBRA</v>
      </c>
      <c r="P223" s="5">
        <f t="shared" si="166"/>
        <v>0</v>
      </c>
      <c r="Q223" s="5">
        <f t="shared" si="167"/>
        <v>0</v>
      </c>
      <c r="R223" s="187"/>
    </row>
    <row r="224">
      <c r="A224" s="218"/>
      <c r="B224" s="218"/>
      <c r="C224" s="218"/>
      <c r="D224" s="218"/>
      <c r="E224" s="218"/>
      <c r="F224" s="219"/>
      <c r="G224" s="218"/>
      <c r="H224" s="218"/>
      <c r="I224" s="218"/>
      <c r="J224" s="218"/>
      <c r="K224" s="218"/>
      <c r="L224" s="218"/>
      <c r="M224" s="185"/>
      <c r="N224" s="185"/>
      <c r="O224" s="145"/>
      <c r="P224" s="5"/>
      <c r="Q224" s="5"/>
      <c r="R224" s="187"/>
    </row>
    <row r="225">
      <c r="A225" s="224" t="s">
        <v>978</v>
      </c>
      <c r="B225" s="225" t="s">
        <v>979</v>
      </c>
      <c r="C225" s="226"/>
      <c r="D225" s="228"/>
      <c r="E225" s="229"/>
      <c r="F225" s="230"/>
      <c r="G225" s="231"/>
      <c r="H225" s="231"/>
      <c r="I225" s="231"/>
      <c r="J225" s="231"/>
      <c r="K225" s="231"/>
      <c r="L225" s="231"/>
      <c r="M225" s="232"/>
      <c r="N225" s="185"/>
      <c r="O225" s="145" t="str">
        <f t="shared" ref="O225:O227" si="173">IF(A225="", "", IF(LEN(A225)-LEN(SUBSTITUTE(A225, ".", "")) = 0, "ETAPA_PRINCIPAL", IF(LEN(A225)-LEN(SUBSTITUTE(A225, ".", "")) = 1, "SUBETAPA", "ITEM_OBRA")))
</f>
        <v>SUBETAPA</v>
      </c>
      <c r="P225" s="5">
        <f t="shared" ref="P225:P227" si="174">IF(O225="ETAPA_PRINCIPAL",M225,0)</f>
        <v>0</v>
      </c>
      <c r="Q225" s="5">
        <f t="shared" ref="Q225:Q227" si="175">IF($O225="ETAPA_PRINCIPAL",$L225,0)</f>
        <v>0</v>
      </c>
      <c r="R225" s="187"/>
    </row>
    <row r="226">
      <c r="A226" s="150" t="s">
        <v>980</v>
      </c>
      <c r="B226" s="151" t="s">
        <v>885</v>
      </c>
      <c r="C226" s="152" t="s">
        <v>886</v>
      </c>
      <c r="D226" s="176" t="s">
        <v>887</v>
      </c>
      <c r="E226" s="153" t="s">
        <v>78</v>
      </c>
      <c r="F226" s="178">
        <v>855.0</v>
      </c>
      <c r="G226" s="319"/>
      <c r="H226" s="319"/>
      <c r="I226" s="157">
        <f t="shared" ref="I226:I233" si="176">G226+H226</f>
        <v>0</v>
      </c>
      <c r="J226" s="158">
        <f t="shared" ref="J226:J233" si="177">G226*F226</f>
        <v>0</v>
      </c>
      <c r="K226" s="158">
        <f t="shared" ref="K226:K233" si="178">H226*F226</f>
        <v>0</v>
      </c>
      <c r="L226" s="158">
        <f t="shared" ref="L226:L233" si="179">J226+K226</f>
        <v>0</v>
      </c>
      <c r="M226" s="162">
        <f t="shared" ref="M226:M233" si="180">L226*(1+$M$4)</f>
        <v>0</v>
      </c>
      <c r="N226" s="185"/>
      <c r="O226" s="145" t="str">
        <f t="shared" si="173"/>
        <v>ITEM_OBRA</v>
      </c>
      <c r="P226" s="5">
        <f t="shared" si="174"/>
        <v>0</v>
      </c>
      <c r="Q226" s="5">
        <f t="shared" si="175"/>
        <v>0</v>
      </c>
      <c r="R226" s="187"/>
    </row>
    <row r="227">
      <c r="A227" s="466" t="s">
        <v>981</v>
      </c>
      <c r="B227" s="214" t="s">
        <v>889</v>
      </c>
      <c r="C227" s="168" t="s">
        <v>890</v>
      </c>
      <c r="D227" s="169" t="s">
        <v>891</v>
      </c>
      <c r="E227" s="170" t="s">
        <v>72</v>
      </c>
      <c r="F227" s="154">
        <v>44.0</v>
      </c>
      <c r="G227" s="475"/>
      <c r="H227" s="475"/>
      <c r="I227" s="157">
        <f t="shared" si="176"/>
        <v>0</v>
      </c>
      <c r="J227" s="158">
        <f t="shared" si="177"/>
        <v>0</v>
      </c>
      <c r="K227" s="158">
        <f t="shared" si="178"/>
        <v>0</v>
      </c>
      <c r="L227" s="158">
        <f t="shared" si="179"/>
        <v>0</v>
      </c>
      <c r="M227" s="162">
        <f t="shared" si="180"/>
        <v>0</v>
      </c>
      <c r="N227" s="185"/>
      <c r="O227" s="448" t="str">
        <f t="shared" si="173"/>
        <v>ITEM_OBRA</v>
      </c>
      <c r="P227" s="187">
        <f t="shared" si="174"/>
        <v>0</v>
      </c>
      <c r="Q227" s="187">
        <f t="shared" si="175"/>
        <v>0</v>
      </c>
      <c r="R227" s="187"/>
    </row>
    <row r="228">
      <c r="A228" s="150" t="s">
        <v>983</v>
      </c>
      <c r="B228" s="470" t="s">
        <v>894</v>
      </c>
      <c r="C228" s="476" t="s">
        <v>895</v>
      </c>
      <c r="D228" s="472" t="s">
        <v>896</v>
      </c>
      <c r="E228" s="170" t="s">
        <v>72</v>
      </c>
      <c r="F228" s="154">
        <v>45.0</v>
      </c>
      <c r="G228" s="475"/>
      <c r="H228" s="475"/>
      <c r="I228" s="157">
        <f t="shared" si="176"/>
        <v>0</v>
      </c>
      <c r="J228" s="158">
        <f t="shared" si="177"/>
        <v>0</v>
      </c>
      <c r="K228" s="158">
        <f t="shared" si="178"/>
        <v>0</v>
      </c>
      <c r="L228" s="158">
        <f t="shared" si="179"/>
        <v>0</v>
      </c>
      <c r="M228" s="162">
        <f t="shared" si="180"/>
        <v>0</v>
      </c>
      <c r="N228" s="185"/>
      <c r="O228" s="448"/>
      <c r="P228" s="187"/>
      <c r="Q228" s="187"/>
      <c r="R228" s="187"/>
    </row>
    <row r="229">
      <c r="A229" s="150" t="s">
        <v>984</v>
      </c>
      <c r="B229" s="151" t="s">
        <v>898</v>
      </c>
      <c r="C229" s="152" t="s">
        <v>899</v>
      </c>
      <c r="D229" s="176" t="s">
        <v>900</v>
      </c>
      <c r="E229" s="153" t="s">
        <v>78</v>
      </c>
      <c r="F229" s="178">
        <v>60.0</v>
      </c>
      <c r="G229" s="477"/>
      <c r="H229" s="477"/>
      <c r="I229" s="157">
        <f t="shared" si="176"/>
        <v>0</v>
      </c>
      <c r="J229" s="158">
        <f t="shared" si="177"/>
        <v>0</v>
      </c>
      <c r="K229" s="158">
        <f t="shared" si="178"/>
        <v>0</v>
      </c>
      <c r="L229" s="158">
        <f t="shared" si="179"/>
        <v>0</v>
      </c>
      <c r="M229" s="162">
        <f t="shared" si="180"/>
        <v>0</v>
      </c>
      <c r="N229" s="185"/>
      <c r="O229" s="145" t="str">
        <f t="shared" ref="O229:O288" si="181">IF(A229="", "", IF(LEN(A229)-LEN(SUBSTITUTE(A229, ".", "")) = 0, "ETAPA_PRINCIPAL", IF(LEN(A229)-LEN(SUBSTITUTE(A229, ".", "")) = 1, "SUBETAPA", "ITEM_OBRA")))
</f>
        <v>ITEM_OBRA</v>
      </c>
      <c r="P229" s="5">
        <f t="shared" ref="P229:P288" si="182">IF(O229="ETAPA_PRINCIPAL",M229,0)</f>
        <v>0</v>
      </c>
      <c r="Q229" s="5">
        <f t="shared" ref="Q229:Q288" si="183">IF($O229="ETAPA_PRINCIPAL",$L229,0)</f>
        <v>0</v>
      </c>
      <c r="R229" s="187"/>
    </row>
    <row r="230">
      <c r="A230" s="150" t="s">
        <v>985</v>
      </c>
      <c r="B230" s="151" t="s">
        <v>902</v>
      </c>
      <c r="C230" s="152" t="s">
        <v>903</v>
      </c>
      <c r="D230" s="176" t="s">
        <v>904</v>
      </c>
      <c r="E230" s="153" t="s">
        <v>22</v>
      </c>
      <c r="F230" s="178">
        <v>146.0</v>
      </c>
      <c r="G230" s="477"/>
      <c r="H230" s="477"/>
      <c r="I230" s="157">
        <f t="shared" si="176"/>
        <v>0</v>
      </c>
      <c r="J230" s="158">
        <f t="shared" si="177"/>
        <v>0</v>
      </c>
      <c r="K230" s="158">
        <f t="shared" si="178"/>
        <v>0</v>
      </c>
      <c r="L230" s="158">
        <f t="shared" si="179"/>
        <v>0</v>
      </c>
      <c r="M230" s="162">
        <f t="shared" si="180"/>
        <v>0</v>
      </c>
      <c r="N230" s="185"/>
      <c r="O230" s="145" t="str">
        <f t="shared" si="181"/>
        <v>ITEM_OBRA</v>
      </c>
      <c r="P230" s="5">
        <f t="shared" si="182"/>
        <v>0</v>
      </c>
      <c r="Q230" s="5">
        <f t="shared" si="183"/>
        <v>0</v>
      </c>
      <c r="R230" s="187"/>
    </row>
    <row r="231">
      <c r="A231" s="150" t="s">
        <v>986</v>
      </c>
      <c r="B231" s="151" t="s">
        <v>906</v>
      </c>
      <c r="C231" s="152" t="s">
        <v>907</v>
      </c>
      <c r="D231" s="176" t="s">
        <v>908</v>
      </c>
      <c r="E231" s="153" t="s">
        <v>78</v>
      </c>
      <c r="F231" s="178">
        <v>127.1</v>
      </c>
      <c r="G231" s="319"/>
      <c r="H231" s="319"/>
      <c r="I231" s="157">
        <f t="shared" si="176"/>
        <v>0</v>
      </c>
      <c r="J231" s="158">
        <f t="shared" si="177"/>
        <v>0</v>
      </c>
      <c r="K231" s="158">
        <f t="shared" si="178"/>
        <v>0</v>
      </c>
      <c r="L231" s="158">
        <f t="shared" si="179"/>
        <v>0</v>
      </c>
      <c r="M231" s="162">
        <f t="shared" si="180"/>
        <v>0</v>
      </c>
      <c r="N231" s="185"/>
      <c r="O231" s="145" t="str">
        <f t="shared" si="181"/>
        <v>ITEM_OBRA</v>
      </c>
      <c r="P231" s="5">
        <f t="shared" si="182"/>
        <v>0</v>
      </c>
      <c r="Q231" s="5">
        <f t="shared" si="183"/>
        <v>0</v>
      </c>
      <c r="R231" s="187"/>
    </row>
    <row r="232">
      <c r="A232" s="150" t="s">
        <v>987</v>
      </c>
      <c r="B232" s="151" t="s">
        <v>911</v>
      </c>
      <c r="C232" s="152" t="s">
        <v>907</v>
      </c>
      <c r="D232" s="176" t="s">
        <v>912</v>
      </c>
      <c r="E232" s="153" t="s">
        <v>78</v>
      </c>
      <c r="F232" s="178">
        <v>164.9</v>
      </c>
      <c r="G232" s="319"/>
      <c r="H232" s="319"/>
      <c r="I232" s="157">
        <f t="shared" si="176"/>
        <v>0</v>
      </c>
      <c r="J232" s="158">
        <f t="shared" si="177"/>
        <v>0</v>
      </c>
      <c r="K232" s="158">
        <f t="shared" si="178"/>
        <v>0</v>
      </c>
      <c r="L232" s="158">
        <f t="shared" si="179"/>
        <v>0</v>
      </c>
      <c r="M232" s="162">
        <f t="shared" si="180"/>
        <v>0</v>
      </c>
      <c r="N232" s="185"/>
      <c r="O232" s="145" t="str">
        <f t="shared" si="181"/>
        <v>ITEM_OBRA</v>
      </c>
      <c r="P232" s="5">
        <f t="shared" si="182"/>
        <v>0</v>
      </c>
      <c r="Q232" s="5">
        <f t="shared" si="183"/>
        <v>0</v>
      </c>
      <c r="R232" s="187"/>
    </row>
    <row r="233">
      <c r="A233" s="150" t="s">
        <v>988</v>
      </c>
      <c r="B233" s="151" t="s">
        <v>914</v>
      </c>
      <c r="C233" s="152" t="s">
        <v>907</v>
      </c>
      <c r="D233" s="176" t="s">
        <v>915</v>
      </c>
      <c r="E233" s="153" t="s">
        <v>78</v>
      </c>
      <c r="F233" s="178">
        <v>157.95</v>
      </c>
      <c r="G233" s="319"/>
      <c r="H233" s="319"/>
      <c r="I233" s="157">
        <f t="shared" si="176"/>
        <v>0</v>
      </c>
      <c r="J233" s="158">
        <f t="shared" si="177"/>
        <v>0</v>
      </c>
      <c r="K233" s="158">
        <f t="shared" si="178"/>
        <v>0</v>
      </c>
      <c r="L233" s="158">
        <f t="shared" si="179"/>
        <v>0</v>
      </c>
      <c r="M233" s="162">
        <f t="shared" si="180"/>
        <v>0</v>
      </c>
      <c r="N233" s="185"/>
      <c r="O233" s="145" t="str">
        <f t="shared" si="181"/>
        <v>ITEM_OBRA</v>
      </c>
      <c r="P233" s="5">
        <f t="shared" si="182"/>
        <v>0</v>
      </c>
      <c r="Q233" s="5">
        <f t="shared" si="183"/>
        <v>0</v>
      </c>
      <c r="R233" s="187"/>
    </row>
    <row r="234">
      <c r="A234" s="218" t="s">
        <v>382</v>
      </c>
      <c r="B234" s="218"/>
      <c r="C234" s="218"/>
      <c r="D234" s="218"/>
      <c r="E234" s="218"/>
      <c r="F234" s="219"/>
      <c r="G234" s="218"/>
      <c r="H234" s="218"/>
      <c r="I234" s="218"/>
      <c r="J234" s="218"/>
      <c r="K234" s="218"/>
      <c r="L234" s="218"/>
      <c r="M234" s="185"/>
      <c r="N234" s="185"/>
      <c r="O234" s="145" t="str">
        <f t="shared" si="181"/>
        <v/>
      </c>
      <c r="P234" s="5">
        <f t="shared" si="182"/>
        <v>0</v>
      </c>
      <c r="Q234" s="5">
        <f t="shared" si="183"/>
        <v>0</v>
      </c>
      <c r="R234" s="187"/>
    </row>
    <row r="235">
      <c r="A235" s="368" t="s">
        <v>387</v>
      </c>
      <c r="B235" s="369" t="s">
        <v>989</v>
      </c>
      <c r="C235" s="323"/>
      <c r="D235" s="323"/>
      <c r="E235" s="323"/>
      <c r="F235" s="323"/>
      <c r="G235" s="323"/>
      <c r="H235" s="323"/>
      <c r="I235" s="370"/>
      <c r="J235" s="371">
        <f t="shared" ref="J235:M235" si="184">SUM(J236:J255)</f>
        <v>0</v>
      </c>
      <c r="K235" s="371">
        <f t="shared" si="184"/>
        <v>0</v>
      </c>
      <c r="L235" s="371">
        <f t="shared" si="184"/>
        <v>0</v>
      </c>
      <c r="M235" s="371">
        <f t="shared" si="184"/>
        <v>0</v>
      </c>
      <c r="N235" s="185"/>
      <c r="O235" s="145" t="str">
        <f t="shared" si="181"/>
        <v>ETAPA_PRINCIPAL</v>
      </c>
      <c r="P235" s="147">
        <f t="shared" si="182"/>
        <v>0</v>
      </c>
      <c r="Q235" s="147">
        <f t="shared" si="183"/>
        <v>0</v>
      </c>
      <c r="R235" s="187"/>
    </row>
    <row r="236">
      <c r="A236" s="150" t="s">
        <v>991</v>
      </c>
      <c r="B236" s="151" t="s">
        <v>992</v>
      </c>
      <c r="C236" s="152" t="s">
        <v>288</v>
      </c>
      <c r="D236" s="176" t="s">
        <v>289</v>
      </c>
      <c r="E236" s="153" t="s">
        <v>72</v>
      </c>
      <c r="F236" s="154">
        <v>1500.0</v>
      </c>
      <c r="G236" s="155"/>
      <c r="H236" s="155"/>
      <c r="I236" s="157">
        <f t="shared" ref="I236:I255" si="185">G236+H236</f>
        <v>0</v>
      </c>
      <c r="J236" s="158">
        <f t="shared" ref="J236:J255" si="186">G236*F236</f>
        <v>0</v>
      </c>
      <c r="K236" s="158">
        <f t="shared" ref="K236:K255" si="187">H236*F236</f>
        <v>0</v>
      </c>
      <c r="L236" s="158">
        <f t="shared" ref="L236:L255" si="188">J236+K236</f>
        <v>0</v>
      </c>
      <c r="M236" s="162">
        <f t="shared" ref="M236:M255" si="189">L236*(1+$M$4)</f>
        <v>0</v>
      </c>
      <c r="N236" s="185"/>
      <c r="O236" s="145" t="str">
        <f t="shared" si="181"/>
        <v>SUBETAPA</v>
      </c>
      <c r="P236" s="5">
        <f t="shared" si="182"/>
        <v>0</v>
      </c>
      <c r="Q236" s="5">
        <f t="shared" si="183"/>
        <v>0</v>
      </c>
      <c r="R236" s="187"/>
    </row>
    <row r="237">
      <c r="A237" s="150" t="s">
        <v>993</v>
      </c>
      <c r="B237" s="151" t="s">
        <v>994</v>
      </c>
      <c r="C237" s="152" t="s">
        <v>995</v>
      </c>
      <c r="D237" s="176" t="s">
        <v>996</v>
      </c>
      <c r="E237" s="153" t="s">
        <v>72</v>
      </c>
      <c r="F237" s="154">
        <v>429.0</v>
      </c>
      <c r="G237" s="155"/>
      <c r="H237" s="155"/>
      <c r="I237" s="157">
        <f t="shared" si="185"/>
        <v>0</v>
      </c>
      <c r="J237" s="158">
        <f t="shared" si="186"/>
        <v>0</v>
      </c>
      <c r="K237" s="158">
        <f t="shared" si="187"/>
        <v>0</v>
      </c>
      <c r="L237" s="158">
        <f t="shared" si="188"/>
        <v>0</v>
      </c>
      <c r="M237" s="162">
        <f t="shared" si="189"/>
        <v>0</v>
      </c>
      <c r="N237" s="185"/>
      <c r="O237" s="145" t="str">
        <f t="shared" si="181"/>
        <v>SUBETAPA</v>
      </c>
      <c r="P237" s="5">
        <f t="shared" si="182"/>
        <v>0</v>
      </c>
      <c r="Q237" s="5">
        <f t="shared" si="183"/>
        <v>0</v>
      </c>
      <c r="R237" s="187"/>
    </row>
    <row r="238">
      <c r="A238" s="150" t="s">
        <v>997</v>
      </c>
      <c r="B238" s="151" t="s">
        <v>998</v>
      </c>
      <c r="C238" s="152" t="s">
        <v>999</v>
      </c>
      <c r="D238" s="176" t="s">
        <v>1000</v>
      </c>
      <c r="E238" s="153" t="s">
        <v>72</v>
      </c>
      <c r="F238" s="154">
        <v>265.4</v>
      </c>
      <c r="G238" s="155"/>
      <c r="H238" s="155"/>
      <c r="I238" s="157">
        <f t="shared" si="185"/>
        <v>0</v>
      </c>
      <c r="J238" s="158">
        <f t="shared" si="186"/>
        <v>0</v>
      </c>
      <c r="K238" s="158">
        <f t="shared" si="187"/>
        <v>0</v>
      </c>
      <c r="L238" s="158">
        <f t="shared" si="188"/>
        <v>0</v>
      </c>
      <c r="M238" s="162">
        <f t="shared" si="189"/>
        <v>0</v>
      </c>
      <c r="N238" s="185"/>
      <c r="O238" s="145" t="str">
        <f t="shared" si="181"/>
        <v>SUBETAPA</v>
      </c>
      <c r="P238" s="5">
        <f t="shared" si="182"/>
        <v>0</v>
      </c>
      <c r="Q238" s="5">
        <f t="shared" si="183"/>
        <v>0</v>
      </c>
      <c r="R238" s="187"/>
    </row>
    <row r="239">
      <c r="A239" s="150" t="s">
        <v>1001</v>
      </c>
      <c r="B239" s="151" t="s">
        <v>1002</v>
      </c>
      <c r="C239" s="152" t="s">
        <v>1003</v>
      </c>
      <c r="D239" s="176" t="s">
        <v>1004</v>
      </c>
      <c r="E239" s="153" t="s">
        <v>72</v>
      </c>
      <c r="F239" s="154">
        <v>18.25</v>
      </c>
      <c r="G239" s="155"/>
      <c r="H239" s="155"/>
      <c r="I239" s="157">
        <f t="shared" si="185"/>
        <v>0</v>
      </c>
      <c r="J239" s="158">
        <f t="shared" si="186"/>
        <v>0</v>
      </c>
      <c r="K239" s="158">
        <f t="shared" si="187"/>
        <v>0</v>
      </c>
      <c r="L239" s="158">
        <f t="shared" si="188"/>
        <v>0</v>
      </c>
      <c r="M239" s="162">
        <f t="shared" si="189"/>
        <v>0</v>
      </c>
      <c r="N239" s="185"/>
      <c r="O239" s="145" t="str">
        <f t="shared" si="181"/>
        <v>SUBETAPA</v>
      </c>
      <c r="P239" s="5">
        <f t="shared" si="182"/>
        <v>0</v>
      </c>
      <c r="Q239" s="5">
        <f t="shared" si="183"/>
        <v>0</v>
      </c>
      <c r="R239" s="187"/>
    </row>
    <row r="240">
      <c r="A240" s="150" t="s">
        <v>1005</v>
      </c>
      <c r="B240" s="151" t="s">
        <v>1006</v>
      </c>
      <c r="C240" s="152" t="s">
        <v>1007</v>
      </c>
      <c r="D240" s="176" t="s">
        <v>1008</v>
      </c>
      <c r="E240" s="153" t="s">
        <v>447</v>
      </c>
      <c r="F240" s="154">
        <v>28.5</v>
      </c>
      <c r="G240" s="155"/>
      <c r="H240" s="155"/>
      <c r="I240" s="157">
        <f t="shared" si="185"/>
        <v>0</v>
      </c>
      <c r="J240" s="158">
        <f t="shared" si="186"/>
        <v>0</v>
      </c>
      <c r="K240" s="158">
        <f t="shared" si="187"/>
        <v>0</v>
      </c>
      <c r="L240" s="158">
        <f t="shared" si="188"/>
        <v>0</v>
      </c>
      <c r="M240" s="162">
        <f t="shared" si="189"/>
        <v>0</v>
      </c>
      <c r="N240" s="185"/>
      <c r="O240" s="145" t="str">
        <f t="shared" si="181"/>
        <v>SUBETAPA</v>
      </c>
      <c r="P240" s="5">
        <f t="shared" si="182"/>
        <v>0</v>
      </c>
      <c r="Q240" s="5">
        <f t="shared" si="183"/>
        <v>0</v>
      </c>
      <c r="R240" s="187"/>
    </row>
    <row r="241">
      <c r="A241" s="150" t="s">
        <v>1010</v>
      </c>
      <c r="B241" s="151" t="s">
        <v>1011</v>
      </c>
      <c r="C241" s="152" t="s">
        <v>1007</v>
      </c>
      <c r="D241" s="176" t="s">
        <v>1008</v>
      </c>
      <c r="E241" s="153" t="s">
        <v>447</v>
      </c>
      <c r="F241" s="154">
        <v>10.7</v>
      </c>
      <c r="G241" s="155"/>
      <c r="H241" s="155"/>
      <c r="I241" s="157">
        <f t="shared" si="185"/>
        <v>0</v>
      </c>
      <c r="J241" s="158">
        <f t="shared" si="186"/>
        <v>0</v>
      </c>
      <c r="K241" s="158">
        <f t="shared" si="187"/>
        <v>0</v>
      </c>
      <c r="L241" s="158">
        <f t="shared" si="188"/>
        <v>0</v>
      </c>
      <c r="M241" s="162">
        <f t="shared" si="189"/>
        <v>0</v>
      </c>
      <c r="N241" s="185"/>
      <c r="O241" s="145" t="str">
        <f t="shared" si="181"/>
        <v>SUBETAPA</v>
      </c>
      <c r="P241" s="5">
        <f t="shared" si="182"/>
        <v>0</v>
      </c>
      <c r="Q241" s="5">
        <f t="shared" si="183"/>
        <v>0</v>
      </c>
      <c r="R241" s="187"/>
    </row>
    <row r="242">
      <c r="A242" s="150" t="s">
        <v>1012</v>
      </c>
      <c r="B242" s="151" t="s">
        <v>1013</v>
      </c>
      <c r="C242" s="152" t="s">
        <v>1007</v>
      </c>
      <c r="D242" s="176" t="s">
        <v>1008</v>
      </c>
      <c r="E242" s="153" t="s">
        <v>447</v>
      </c>
      <c r="F242" s="154">
        <v>8.5</v>
      </c>
      <c r="G242" s="155"/>
      <c r="H242" s="155"/>
      <c r="I242" s="157">
        <f t="shared" si="185"/>
        <v>0</v>
      </c>
      <c r="J242" s="158">
        <f t="shared" si="186"/>
        <v>0</v>
      </c>
      <c r="K242" s="158">
        <f t="shared" si="187"/>
        <v>0</v>
      </c>
      <c r="L242" s="158">
        <f t="shared" si="188"/>
        <v>0</v>
      </c>
      <c r="M242" s="162">
        <f t="shared" si="189"/>
        <v>0</v>
      </c>
      <c r="N242" s="185"/>
      <c r="O242" s="145" t="str">
        <f t="shared" si="181"/>
        <v>SUBETAPA</v>
      </c>
      <c r="P242" s="5">
        <f t="shared" si="182"/>
        <v>0</v>
      </c>
      <c r="Q242" s="5">
        <f t="shared" si="183"/>
        <v>0</v>
      </c>
      <c r="R242" s="187"/>
    </row>
    <row r="243">
      <c r="A243" s="150" t="s">
        <v>1014</v>
      </c>
      <c r="B243" s="151" t="s">
        <v>1015</v>
      </c>
      <c r="C243" s="152" t="s">
        <v>1007</v>
      </c>
      <c r="D243" s="176" t="s">
        <v>1008</v>
      </c>
      <c r="E243" s="153" t="s">
        <v>447</v>
      </c>
      <c r="F243" s="154">
        <v>20.25</v>
      </c>
      <c r="G243" s="155"/>
      <c r="H243" s="155"/>
      <c r="I243" s="157">
        <f t="shared" si="185"/>
        <v>0</v>
      </c>
      <c r="J243" s="158">
        <f t="shared" si="186"/>
        <v>0</v>
      </c>
      <c r="K243" s="158">
        <f t="shared" si="187"/>
        <v>0</v>
      </c>
      <c r="L243" s="158">
        <f t="shared" si="188"/>
        <v>0</v>
      </c>
      <c r="M243" s="162">
        <f t="shared" si="189"/>
        <v>0</v>
      </c>
      <c r="N243" s="185"/>
      <c r="O243" s="145" t="str">
        <f t="shared" si="181"/>
        <v>SUBETAPA</v>
      </c>
      <c r="P243" s="5">
        <f t="shared" si="182"/>
        <v>0</v>
      </c>
      <c r="Q243" s="5">
        <f t="shared" si="183"/>
        <v>0</v>
      </c>
      <c r="R243" s="187"/>
    </row>
    <row r="244">
      <c r="A244" s="150" t="s">
        <v>1016</v>
      </c>
      <c r="B244" s="151" t="s">
        <v>1017</v>
      </c>
      <c r="C244" s="152" t="s">
        <v>1007</v>
      </c>
      <c r="D244" s="176" t="s">
        <v>1008</v>
      </c>
      <c r="E244" s="153" t="s">
        <v>447</v>
      </c>
      <c r="F244" s="154">
        <v>32.8</v>
      </c>
      <c r="G244" s="155"/>
      <c r="H244" s="155"/>
      <c r="I244" s="157">
        <f t="shared" si="185"/>
        <v>0</v>
      </c>
      <c r="J244" s="158">
        <f t="shared" si="186"/>
        <v>0</v>
      </c>
      <c r="K244" s="158">
        <f t="shared" si="187"/>
        <v>0</v>
      </c>
      <c r="L244" s="158">
        <f t="shared" si="188"/>
        <v>0</v>
      </c>
      <c r="M244" s="162">
        <f t="shared" si="189"/>
        <v>0</v>
      </c>
      <c r="N244" s="185"/>
      <c r="O244" s="145" t="str">
        <f t="shared" si="181"/>
        <v>SUBETAPA</v>
      </c>
      <c r="P244" s="5">
        <f t="shared" si="182"/>
        <v>0</v>
      </c>
      <c r="Q244" s="5">
        <f t="shared" si="183"/>
        <v>0</v>
      </c>
      <c r="R244" s="187"/>
    </row>
    <row r="245">
      <c r="A245" s="150" t="s">
        <v>1018</v>
      </c>
      <c r="B245" s="151" t="s">
        <v>1019</v>
      </c>
      <c r="C245" s="152" t="s">
        <v>1007</v>
      </c>
      <c r="D245" s="176" t="s">
        <v>1008</v>
      </c>
      <c r="E245" s="153" t="s">
        <v>447</v>
      </c>
      <c r="F245" s="154">
        <v>21.35</v>
      </c>
      <c r="G245" s="155"/>
      <c r="H245" s="155"/>
      <c r="I245" s="157">
        <f t="shared" si="185"/>
        <v>0</v>
      </c>
      <c r="J245" s="158">
        <f t="shared" si="186"/>
        <v>0</v>
      </c>
      <c r="K245" s="158">
        <f t="shared" si="187"/>
        <v>0</v>
      </c>
      <c r="L245" s="158">
        <f t="shared" si="188"/>
        <v>0</v>
      </c>
      <c r="M245" s="162">
        <f t="shared" si="189"/>
        <v>0</v>
      </c>
      <c r="N245" s="185"/>
      <c r="O245" s="145" t="str">
        <f t="shared" si="181"/>
        <v>SUBETAPA</v>
      </c>
      <c r="P245" s="5">
        <f t="shared" si="182"/>
        <v>0</v>
      </c>
      <c r="Q245" s="5">
        <f t="shared" si="183"/>
        <v>0</v>
      </c>
      <c r="R245" s="187"/>
    </row>
    <row r="246">
      <c r="A246" s="150" t="s">
        <v>1020</v>
      </c>
      <c r="B246" s="151" t="s">
        <v>1021</v>
      </c>
      <c r="C246" s="152" t="s">
        <v>1007</v>
      </c>
      <c r="D246" s="176" t="s">
        <v>1008</v>
      </c>
      <c r="E246" s="153" t="s">
        <v>447</v>
      </c>
      <c r="F246" s="154">
        <v>56.15</v>
      </c>
      <c r="G246" s="155"/>
      <c r="H246" s="155"/>
      <c r="I246" s="157">
        <f t="shared" si="185"/>
        <v>0</v>
      </c>
      <c r="J246" s="158">
        <f t="shared" si="186"/>
        <v>0</v>
      </c>
      <c r="K246" s="158">
        <f t="shared" si="187"/>
        <v>0</v>
      </c>
      <c r="L246" s="158">
        <f t="shared" si="188"/>
        <v>0</v>
      </c>
      <c r="M246" s="162">
        <f t="shared" si="189"/>
        <v>0</v>
      </c>
      <c r="N246" s="185"/>
      <c r="O246" s="145" t="str">
        <f t="shared" si="181"/>
        <v>SUBETAPA</v>
      </c>
      <c r="P246" s="5">
        <f t="shared" si="182"/>
        <v>0</v>
      </c>
      <c r="Q246" s="5">
        <f t="shared" si="183"/>
        <v>0</v>
      </c>
      <c r="R246" s="187"/>
    </row>
    <row r="247">
      <c r="A247" s="150" t="s">
        <v>1023</v>
      </c>
      <c r="B247" s="151" t="s">
        <v>1024</v>
      </c>
      <c r="C247" s="152" t="s">
        <v>1007</v>
      </c>
      <c r="D247" s="176" t="s">
        <v>1008</v>
      </c>
      <c r="E247" s="153" t="s">
        <v>447</v>
      </c>
      <c r="F247" s="154">
        <v>21.3</v>
      </c>
      <c r="G247" s="155"/>
      <c r="H247" s="155"/>
      <c r="I247" s="157">
        <f t="shared" si="185"/>
        <v>0</v>
      </c>
      <c r="J247" s="158">
        <f t="shared" si="186"/>
        <v>0</v>
      </c>
      <c r="K247" s="158">
        <f t="shared" si="187"/>
        <v>0</v>
      </c>
      <c r="L247" s="158">
        <f t="shared" si="188"/>
        <v>0</v>
      </c>
      <c r="M247" s="162">
        <f t="shared" si="189"/>
        <v>0</v>
      </c>
      <c r="N247" s="185"/>
      <c r="O247" s="145" t="str">
        <f t="shared" si="181"/>
        <v>SUBETAPA</v>
      </c>
      <c r="P247" s="5">
        <f t="shared" si="182"/>
        <v>0</v>
      </c>
      <c r="Q247" s="5">
        <f t="shared" si="183"/>
        <v>0</v>
      </c>
      <c r="R247" s="187"/>
    </row>
    <row r="248">
      <c r="A248" s="150" t="s">
        <v>991</v>
      </c>
      <c r="B248" s="151" t="s">
        <v>1026</v>
      </c>
      <c r="C248" s="152" t="s">
        <v>1027</v>
      </c>
      <c r="D248" s="176" t="s">
        <v>1028</v>
      </c>
      <c r="E248" s="153" t="s">
        <v>72</v>
      </c>
      <c r="F248" s="154">
        <v>22.1</v>
      </c>
      <c r="G248" s="155"/>
      <c r="H248" s="155"/>
      <c r="I248" s="157">
        <f t="shared" si="185"/>
        <v>0</v>
      </c>
      <c r="J248" s="158">
        <f t="shared" si="186"/>
        <v>0</v>
      </c>
      <c r="K248" s="158">
        <f t="shared" si="187"/>
        <v>0</v>
      </c>
      <c r="L248" s="158">
        <f t="shared" si="188"/>
        <v>0</v>
      </c>
      <c r="M248" s="162">
        <f t="shared" si="189"/>
        <v>0</v>
      </c>
      <c r="N248" s="185"/>
      <c r="O248" s="145" t="str">
        <f t="shared" si="181"/>
        <v>SUBETAPA</v>
      </c>
      <c r="P248" s="5">
        <f t="shared" si="182"/>
        <v>0</v>
      </c>
      <c r="Q248" s="5">
        <f t="shared" si="183"/>
        <v>0</v>
      </c>
      <c r="R248" s="187"/>
    </row>
    <row r="249">
      <c r="A249" s="150" t="s">
        <v>993</v>
      </c>
      <c r="B249" s="333" t="s">
        <v>1029</v>
      </c>
      <c r="C249" s="152" t="s">
        <v>995</v>
      </c>
      <c r="D249" s="176" t="s">
        <v>996</v>
      </c>
      <c r="E249" s="153" t="s">
        <v>72</v>
      </c>
      <c r="F249" s="154">
        <v>3.6</v>
      </c>
      <c r="G249" s="155"/>
      <c r="H249" s="155"/>
      <c r="I249" s="157">
        <f t="shared" si="185"/>
        <v>0</v>
      </c>
      <c r="J249" s="158">
        <f t="shared" si="186"/>
        <v>0</v>
      </c>
      <c r="K249" s="158">
        <f t="shared" si="187"/>
        <v>0</v>
      </c>
      <c r="L249" s="158">
        <f t="shared" si="188"/>
        <v>0</v>
      </c>
      <c r="M249" s="162">
        <f t="shared" si="189"/>
        <v>0</v>
      </c>
      <c r="N249" s="185"/>
      <c r="O249" s="145" t="str">
        <f t="shared" si="181"/>
        <v>SUBETAPA</v>
      </c>
      <c r="P249" s="5">
        <f t="shared" si="182"/>
        <v>0</v>
      </c>
      <c r="Q249" s="5">
        <f t="shared" si="183"/>
        <v>0</v>
      </c>
      <c r="R249" s="187"/>
    </row>
    <row r="250">
      <c r="A250" s="150" t="s">
        <v>997</v>
      </c>
      <c r="B250" s="333" t="s">
        <v>1031</v>
      </c>
      <c r="C250" s="152" t="s">
        <v>995</v>
      </c>
      <c r="D250" s="176" t="s">
        <v>996</v>
      </c>
      <c r="E250" s="153" t="s">
        <v>72</v>
      </c>
      <c r="F250" s="154">
        <v>5.7</v>
      </c>
      <c r="G250" s="155"/>
      <c r="H250" s="155"/>
      <c r="I250" s="157">
        <f t="shared" si="185"/>
        <v>0</v>
      </c>
      <c r="J250" s="158">
        <f t="shared" si="186"/>
        <v>0</v>
      </c>
      <c r="K250" s="158">
        <f t="shared" si="187"/>
        <v>0</v>
      </c>
      <c r="L250" s="158">
        <f t="shared" si="188"/>
        <v>0</v>
      </c>
      <c r="M250" s="162">
        <f t="shared" si="189"/>
        <v>0</v>
      </c>
      <c r="N250" s="185"/>
      <c r="O250" s="145" t="str">
        <f t="shared" si="181"/>
        <v>SUBETAPA</v>
      </c>
      <c r="P250" s="5">
        <f t="shared" si="182"/>
        <v>0</v>
      </c>
      <c r="Q250" s="5">
        <f t="shared" si="183"/>
        <v>0</v>
      </c>
      <c r="R250" s="187"/>
    </row>
    <row r="251">
      <c r="A251" s="150" t="s">
        <v>1001</v>
      </c>
      <c r="B251" s="333" t="s">
        <v>1033</v>
      </c>
      <c r="C251" s="152" t="s">
        <v>995</v>
      </c>
      <c r="D251" s="176" t="s">
        <v>996</v>
      </c>
      <c r="E251" s="153" t="s">
        <v>72</v>
      </c>
      <c r="F251" s="154">
        <v>4.8</v>
      </c>
      <c r="G251" s="155"/>
      <c r="H251" s="155"/>
      <c r="I251" s="157">
        <f t="shared" si="185"/>
        <v>0</v>
      </c>
      <c r="J251" s="158">
        <f t="shared" si="186"/>
        <v>0</v>
      </c>
      <c r="K251" s="158">
        <f t="shared" si="187"/>
        <v>0</v>
      </c>
      <c r="L251" s="158">
        <f t="shared" si="188"/>
        <v>0</v>
      </c>
      <c r="M251" s="162">
        <f t="shared" si="189"/>
        <v>0</v>
      </c>
      <c r="N251" s="185"/>
      <c r="O251" s="145" t="str">
        <f t="shared" si="181"/>
        <v>SUBETAPA</v>
      </c>
      <c r="P251" s="5">
        <f t="shared" si="182"/>
        <v>0</v>
      </c>
      <c r="Q251" s="5">
        <f t="shared" si="183"/>
        <v>0</v>
      </c>
      <c r="R251" s="187"/>
    </row>
    <row r="252">
      <c r="A252" s="150" t="s">
        <v>1005</v>
      </c>
      <c r="B252" s="214" t="s">
        <v>1035</v>
      </c>
      <c r="C252" s="168" t="s">
        <v>1036</v>
      </c>
      <c r="D252" s="169" t="s">
        <v>1037</v>
      </c>
      <c r="E252" s="170" t="s">
        <v>81</v>
      </c>
      <c r="F252" s="154">
        <f>1.8*15+(6*1.6)+1.8</f>
        <v>38.4</v>
      </c>
      <c r="G252" s="155"/>
      <c r="H252" s="155"/>
      <c r="I252" s="220">
        <f t="shared" si="185"/>
        <v>0</v>
      </c>
      <c r="J252" s="467">
        <f t="shared" si="186"/>
        <v>0</v>
      </c>
      <c r="K252" s="467">
        <f t="shared" si="187"/>
        <v>0</v>
      </c>
      <c r="L252" s="467">
        <f t="shared" si="188"/>
        <v>0</v>
      </c>
      <c r="M252" s="468">
        <f t="shared" si="189"/>
        <v>0</v>
      </c>
      <c r="N252" s="185"/>
      <c r="O252" s="145" t="str">
        <f t="shared" si="181"/>
        <v>SUBETAPA</v>
      </c>
      <c r="P252" s="5">
        <f t="shared" si="182"/>
        <v>0</v>
      </c>
      <c r="Q252" s="5">
        <f t="shared" si="183"/>
        <v>0</v>
      </c>
      <c r="R252" s="187"/>
    </row>
    <row r="253">
      <c r="A253" s="150" t="s">
        <v>1010</v>
      </c>
      <c r="B253" s="214" t="s">
        <v>1039</v>
      </c>
      <c r="C253" s="168" t="s">
        <v>1040</v>
      </c>
      <c r="D253" s="169" t="s">
        <v>1041</v>
      </c>
      <c r="E253" s="170" t="s">
        <v>81</v>
      </c>
      <c r="F253" s="154">
        <v>173.8</v>
      </c>
      <c r="G253" s="155"/>
      <c r="H253" s="155"/>
      <c r="I253" s="220">
        <f t="shared" si="185"/>
        <v>0</v>
      </c>
      <c r="J253" s="467">
        <f t="shared" si="186"/>
        <v>0</v>
      </c>
      <c r="K253" s="467">
        <f t="shared" si="187"/>
        <v>0</v>
      </c>
      <c r="L253" s="467">
        <f t="shared" si="188"/>
        <v>0</v>
      </c>
      <c r="M253" s="468">
        <f t="shared" si="189"/>
        <v>0</v>
      </c>
      <c r="N253" s="185"/>
      <c r="O253" s="145" t="str">
        <f t="shared" si="181"/>
        <v>SUBETAPA</v>
      </c>
      <c r="P253" s="5">
        <f t="shared" si="182"/>
        <v>0</v>
      </c>
      <c r="Q253" s="5">
        <f t="shared" si="183"/>
        <v>0</v>
      </c>
      <c r="R253" s="187"/>
    </row>
    <row r="254">
      <c r="A254" s="150" t="s">
        <v>1012</v>
      </c>
      <c r="B254" s="214" t="s">
        <v>1042</v>
      </c>
      <c r="C254" s="168" t="s">
        <v>1043</v>
      </c>
      <c r="D254" s="169" t="s">
        <v>1044</v>
      </c>
      <c r="E254" s="170" t="s">
        <v>22</v>
      </c>
      <c r="F254" s="154">
        <v>1.0</v>
      </c>
      <c r="G254" s="205"/>
      <c r="H254" s="205"/>
      <c r="I254" s="220">
        <f t="shared" si="185"/>
        <v>0</v>
      </c>
      <c r="J254" s="467">
        <f t="shared" si="186"/>
        <v>0</v>
      </c>
      <c r="K254" s="467">
        <f t="shared" si="187"/>
        <v>0</v>
      </c>
      <c r="L254" s="467">
        <f t="shared" si="188"/>
        <v>0</v>
      </c>
      <c r="M254" s="468">
        <f t="shared" si="189"/>
        <v>0</v>
      </c>
      <c r="N254" s="185"/>
      <c r="O254" s="145" t="str">
        <f t="shared" si="181"/>
        <v>SUBETAPA</v>
      </c>
      <c r="P254" s="5">
        <f t="shared" si="182"/>
        <v>0</v>
      </c>
      <c r="Q254" s="5">
        <f t="shared" si="183"/>
        <v>0</v>
      </c>
      <c r="R254" s="187"/>
    </row>
    <row r="255">
      <c r="A255" s="150" t="s">
        <v>1014</v>
      </c>
      <c r="B255" s="214" t="s">
        <v>1045</v>
      </c>
      <c r="C255" s="168" t="s">
        <v>1046</v>
      </c>
      <c r="D255" s="169" t="s">
        <v>1047</v>
      </c>
      <c r="E255" s="170" t="s">
        <v>22</v>
      </c>
      <c r="F255" s="154">
        <v>1.0</v>
      </c>
      <c r="G255" s="205"/>
      <c r="H255" s="205"/>
      <c r="I255" s="220">
        <f t="shared" si="185"/>
        <v>0</v>
      </c>
      <c r="J255" s="467">
        <f t="shared" si="186"/>
        <v>0</v>
      </c>
      <c r="K255" s="467">
        <f t="shared" si="187"/>
        <v>0</v>
      </c>
      <c r="L255" s="467">
        <f t="shared" si="188"/>
        <v>0</v>
      </c>
      <c r="M255" s="468">
        <f t="shared" si="189"/>
        <v>0</v>
      </c>
      <c r="N255" s="185"/>
      <c r="O255" s="145" t="str">
        <f t="shared" si="181"/>
        <v>SUBETAPA</v>
      </c>
      <c r="P255" s="5">
        <f t="shared" si="182"/>
        <v>0</v>
      </c>
      <c r="Q255" s="5">
        <f t="shared" si="183"/>
        <v>0</v>
      </c>
      <c r="R255" s="187"/>
    </row>
    <row r="256">
      <c r="A256" s="218" t="s">
        <v>382</v>
      </c>
      <c r="B256" s="218"/>
      <c r="C256" s="218"/>
      <c r="D256" s="218"/>
      <c r="E256" s="218"/>
      <c r="F256" s="219"/>
      <c r="G256" s="218"/>
      <c r="H256" s="218"/>
      <c r="I256" s="218"/>
      <c r="J256" s="218"/>
      <c r="K256" s="218"/>
      <c r="L256" s="218"/>
      <c r="M256" s="185"/>
      <c r="N256" s="185"/>
      <c r="O256" s="145" t="str">
        <f t="shared" si="181"/>
        <v/>
      </c>
      <c r="P256" s="5">
        <f t="shared" si="182"/>
        <v>0</v>
      </c>
      <c r="Q256" s="5">
        <f t="shared" si="183"/>
        <v>0</v>
      </c>
      <c r="R256" s="187"/>
    </row>
    <row r="257">
      <c r="A257" s="368" t="s">
        <v>403</v>
      </c>
      <c r="B257" s="369" t="s">
        <v>1048</v>
      </c>
      <c r="C257" s="323"/>
      <c r="D257" s="323"/>
      <c r="E257" s="323"/>
      <c r="F257" s="323"/>
      <c r="G257" s="323"/>
      <c r="H257" s="323"/>
      <c r="I257" s="370"/>
      <c r="J257" s="371">
        <f t="shared" ref="J257:M257" si="190">SUM(J259:J312)</f>
        <v>0</v>
      </c>
      <c r="K257" s="371">
        <f t="shared" si="190"/>
        <v>0</v>
      </c>
      <c r="L257" s="371">
        <f t="shared" si="190"/>
        <v>0</v>
      </c>
      <c r="M257" s="371">
        <f t="shared" si="190"/>
        <v>0</v>
      </c>
      <c r="N257" s="185"/>
      <c r="O257" s="145" t="str">
        <f t="shared" si="181"/>
        <v>ETAPA_PRINCIPAL</v>
      </c>
      <c r="P257" s="147">
        <f t="shared" si="182"/>
        <v>0</v>
      </c>
      <c r="Q257" s="147">
        <f t="shared" si="183"/>
        <v>0</v>
      </c>
      <c r="R257" s="187"/>
    </row>
    <row r="258">
      <c r="A258" s="224" t="s">
        <v>1051</v>
      </c>
      <c r="B258" s="225" t="s">
        <v>1052</v>
      </c>
      <c r="C258" s="226"/>
      <c r="D258" s="228"/>
      <c r="E258" s="229"/>
      <c r="F258" s="230"/>
      <c r="G258" s="231"/>
      <c r="H258" s="231"/>
      <c r="I258" s="231"/>
      <c r="J258" s="231"/>
      <c r="K258" s="231"/>
      <c r="L258" s="231"/>
      <c r="M258" s="232"/>
      <c r="N258" s="291"/>
      <c r="O258" s="145" t="str">
        <f t="shared" si="181"/>
        <v>SUBETAPA</v>
      </c>
      <c r="P258" s="5">
        <f t="shared" si="182"/>
        <v>0</v>
      </c>
      <c r="Q258" s="5">
        <f t="shared" si="183"/>
        <v>0</v>
      </c>
      <c r="R258" s="293"/>
    </row>
    <row r="259">
      <c r="A259" s="150" t="s">
        <v>1053</v>
      </c>
      <c r="B259" s="151" t="s">
        <v>1054</v>
      </c>
      <c r="C259" s="152" t="s">
        <v>1055</v>
      </c>
      <c r="D259" s="176" t="s">
        <v>1056</v>
      </c>
      <c r="E259" s="153" t="s">
        <v>22</v>
      </c>
      <c r="F259" s="178">
        <v>13.0</v>
      </c>
      <c r="G259" s="155"/>
      <c r="H259" s="155"/>
      <c r="I259" s="157">
        <f t="shared" ref="I259:I288" si="191">G259+H259</f>
        <v>0</v>
      </c>
      <c r="J259" s="158">
        <f t="shared" ref="J259:J288" si="192">G259*F259</f>
        <v>0</v>
      </c>
      <c r="K259" s="158">
        <f t="shared" ref="K259:K288" si="193">H259*F259</f>
        <v>0</v>
      </c>
      <c r="L259" s="158">
        <f t="shared" ref="L259:L288" si="194">J259+K259</f>
        <v>0</v>
      </c>
      <c r="M259" s="162">
        <f t="shared" ref="M259:M288" si="195">L259*(1+$M$4)</f>
        <v>0</v>
      </c>
      <c r="N259" s="185"/>
      <c r="O259" s="145" t="str">
        <f t="shared" si="181"/>
        <v>ITEM_OBRA</v>
      </c>
      <c r="P259" s="5">
        <f t="shared" si="182"/>
        <v>0</v>
      </c>
      <c r="Q259" s="5">
        <f t="shared" si="183"/>
        <v>0</v>
      </c>
      <c r="R259" s="187"/>
    </row>
    <row r="260">
      <c r="A260" s="150" t="s">
        <v>1057</v>
      </c>
      <c r="B260" s="151" t="s">
        <v>1058</v>
      </c>
      <c r="C260" s="152" t="s">
        <v>1059</v>
      </c>
      <c r="D260" s="176" t="s">
        <v>1060</v>
      </c>
      <c r="E260" s="153" t="s">
        <v>22</v>
      </c>
      <c r="F260" s="178">
        <v>1.0</v>
      </c>
      <c r="G260" s="155"/>
      <c r="H260" s="155"/>
      <c r="I260" s="157">
        <f t="shared" si="191"/>
        <v>0</v>
      </c>
      <c r="J260" s="158">
        <f t="shared" si="192"/>
        <v>0</v>
      </c>
      <c r="K260" s="158">
        <f t="shared" si="193"/>
        <v>0</v>
      </c>
      <c r="L260" s="158">
        <f t="shared" si="194"/>
        <v>0</v>
      </c>
      <c r="M260" s="162">
        <f t="shared" si="195"/>
        <v>0</v>
      </c>
      <c r="N260" s="185"/>
      <c r="O260" s="145" t="str">
        <f t="shared" si="181"/>
        <v>ITEM_OBRA</v>
      </c>
      <c r="P260" s="5">
        <f t="shared" si="182"/>
        <v>0</v>
      </c>
      <c r="Q260" s="5">
        <f t="shared" si="183"/>
        <v>0</v>
      </c>
      <c r="R260" s="187"/>
    </row>
    <row r="261">
      <c r="A261" s="150" t="s">
        <v>1061</v>
      </c>
      <c r="B261" s="151" t="s">
        <v>1062</v>
      </c>
      <c r="C261" s="152" t="s">
        <v>1063</v>
      </c>
      <c r="D261" s="176" t="s">
        <v>1064</v>
      </c>
      <c r="E261" s="153" t="s">
        <v>22</v>
      </c>
      <c r="F261" s="178">
        <v>2.0</v>
      </c>
      <c r="G261" s="155"/>
      <c r="H261" s="155"/>
      <c r="I261" s="157">
        <f t="shared" si="191"/>
        <v>0</v>
      </c>
      <c r="J261" s="158">
        <f t="shared" si="192"/>
        <v>0</v>
      </c>
      <c r="K261" s="158">
        <f t="shared" si="193"/>
        <v>0</v>
      </c>
      <c r="L261" s="158">
        <f t="shared" si="194"/>
        <v>0</v>
      </c>
      <c r="M261" s="162">
        <f t="shared" si="195"/>
        <v>0</v>
      </c>
      <c r="N261" s="185"/>
      <c r="O261" s="145" t="str">
        <f t="shared" si="181"/>
        <v>ITEM_OBRA</v>
      </c>
      <c r="P261" s="5">
        <f t="shared" si="182"/>
        <v>0</v>
      </c>
      <c r="Q261" s="5">
        <f t="shared" si="183"/>
        <v>0</v>
      </c>
      <c r="R261" s="187"/>
    </row>
    <row r="262">
      <c r="A262" s="150" t="s">
        <v>1065</v>
      </c>
      <c r="B262" s="151" t="s">
        <v>1066</v>
      </c>
      <c r="C262" s="152" t="s">
        <v>1067</v>
      </c>
      <c r="D262" s="176" t="s">
        <v>1068</v>
      </c>
      <c r="E262" s="153" t="s">
        <v>22</v>
      </c>
      <c r="F262" s="178">
        <v>7.0</v>
      </c>
      <c r="G262" s="155"/>
      <c r="H262" s="155"/>
      <c r="I262" s="157">
        <f t="shared" si="191"/>
        <v>0</v>
      </c>
      <c r="J262" s="158">
        <f t="shared" si="192"/>
        <v>0</v>
      </c>
      <c r="K262" s="158">
        <f t="shared" si="193"/>
        <v>0</v>
      </c>
      <c r="L262" s="158">
        <f t="shared" si="194"/>
        <v>0</v>
      </c>
      <c r="M262" s="162">
        <f t="shared" si="195"/>
        <v>0</v>
      </c>
      <c r="N262" s="185"/>
      <c r="O262" s="145" t="str">
        <f t="shared" si="181"/>
        <v>ITEM_OBRA</v>
      </c>
      <c r="P262" s="5">
        <f t="shared" si="182"/>
        <v>0</v>
      </c>
      <c r="Q262" s="5">
        <f t="shared" si="183"/>
        <v>0</v>
      </c>
      <c r="R262" s="187"/>
    </row>
    <row r="263">
      <c r="A263" s="150" t="s">
        <v>1069</v>
      </c>
      <c r="B263" s="151" t="s">
        <v>1070</v>
      </c>
      <c r="C263" s="152" t="s">
        <v>1067</v>
      </c>
      <c r="D263" s="176" t="s">
        <v>1068</v>
      </c>
      <c r="E263" s="153" t="s">
        <v>22</v>
      </c>
      <c r="F263" s="178">
        <v>1.0</v>
      </c>
      <c r="G263" s="155"/>
      <c r="H263" s="155"/>
      <c r="I263" s="157">
        <f t="shared" si="191"/>
        <v>0</v>
      </c>
      <c r="J263" s="158">
        <f t="shared" si="192"/>
        <v>0</v>
      </c>
      <c r="K263" s="158">
        <f t="shared" si="193"/>
        <v>0</v>
      </c>
      <c r="L263" s="158">
        <f t="shared" si="194"/>
        <v>0</v>
      </c>
      <c r="M263" s="162">
        <f t="shared" si="195"/>
        <v>0</v>
      </c>
      <c r="N263" s="185"/>
      <c r="O263" s="145" t="str">
        <f t="shared" si="181"/>
        <v>ITEM_OBRA</v>
      </c>
      <c r="P263" s="5">
        <f t="shared" si="182"/>
        <v>0</v>
      </c>
      <c r="Q263" s="5">
        <f t="shared" si="183"/>
        <v>0</v>
      </c>
      <c r="R263" s="187"/>
    </row>
    <row r="264">
      <c r="A264" s="150" t="s">
        <v>1071</v>
      </c>
      <c r="B264" s="151" t="s">
        <v>1072</v>
      </c>
      <c r="C264" s="152" t="s">
        <v>1073</v>
      </c>
      <c r="D264" s="176" t="s">
        <v>1074</v>
      </c>
      <c r="E264" s="153" t="s">
        <v>22</v>
      </c>
      <c r="F264" s="178">
        <v>1.0</v>
      </c>
      <c r="G264" s="155"/>
      <c r="H264" s="155"/>
      <c r="I264" s="157">
        <f t="shared" si="191"/>
        <v>0</v>
      </c>
      <c r="J264" s="158">
        <f t="shared" si="192"/>
        <v>0</v>
      </c>
      <c r="K264" s="158">
        <f t="shared" si="193"/>
        <v>0</v>
      </c>
      <c r="L264" s="158">
        <f t="shared" si="194"/>
        <v>0</v>
      </c>
      <c r="M264" s="162">
        <f t="shared" si="195"/>
        <v>0</v>
      </c>
      <c r="N264" s="185"/>
      <c r="O264" s="145" t="str">
        <f t="shared" si="181"/>
        <v>ITEM_OBRA</v>
      </c>
      <c r="P264" s="5">
        <f t="shared" si="182"/>
        <v>0</v>
      </c>
      <c r="Q264" s="5">
        <f t="shared" si="183"/>
        <v>0</v>
      </c>
      <c r="R264" s="187"/>
    </row>
    <row r="265">
      <c r="A265" s="150" t="s">
        <v>1075</v>
      </c>
      <c r="B265" s="151" t="s">
        <v>1076</v>
      </c>
      <c r="C265" s="152" t="s">
        <v>1077</v>
      </c>
      <c r="D265" s="176" t="s">
        <v>1078</v>
      </c>
      <c r="E265" s="153" t="s">
        <v>22</v>
      </c>
      <c r="F265" s="178">
        <v>7.0</v>
      </c>
      <c r="G265" s="155"/>
      <c r="H265" s="155"/>
      <c r="I265" s="157">
        <f t="shared" si="191"/>
        <v>0</v>
      </c>
      <c r="J265" s="158">
        <f t="shared" si="192"/>
        <v>0</v>
      </c>
      <c r="K265" s="158">
        <f t="shared" si="193"/>
        <v>0</v>
      </c>
      <c r="L265" s="158">
        <f t="shared" si="194"/>
        <v>0</v>
      </c>
      <c r="M265" s="162">
        <f t="shared" si="195"/>
        <v>0</v>
      </c>
      <c r="N265" s="185"/>
      <c r="O265" s="145" t="str">
        <f t="shared" si="181"/>
        <v>ITEM_OBRA</v>
      </c>
      <c r="P265" s="5">
        <f t="shared" si="182"/>
        <v>0</v>
      </c>
      <c r="Q265" s="5">
        <f t="shared" si="183"/>
        <v>0</v>
      </c>
      <c r="R265" s="187"/>
    </row>
    <row r="266">
      <c r="A266" s="150" t="s">
        <v>1079</v>
      </c>
      <c r="B266" s="151" t="s">
        <v>1080</v>
      </c>
      <c r="C266" s="152" t="s">
        <v>1081</v>
      </c>
      <c r="D266" s="176" t="s">
        <v>1082</v>
      </c>
      <c r="E266" s="153" t="s">
        <v>22</v>
      </c>
      <c r="F266" s="178">
        <v>2.0</v>
      </c>
      <c r="G266" s="155"/>
      <c r="H266" s="155"/>
      <c r="I266" s="157">
        <f t="shared" si="191"/>
        <v>0</v>
      </c>
      <c r="J266" s="158">
        <f t="shared" si="192"/>
        <v>0</v>
      </c>
      <c r="K266" s="158">
        <f t="shared" si="193"/>
        <v>0</v>
      </c>
      <c r="L266" s="158">
        <f t="shared" si="194"/>
        <v>0</v>
      </c>
      <c r="M266" s="162">
        <f t="shared" si="195"/>
        <v>0</v>
      </c>
      <c r="N266" s="185"/>
      <c r="O266" s="145" t="str">
        <f t="shared" si="181"/>
        <v>ITEM_OBRA</v>
      </c>
      <c r="P266" s="5">
        <f t="shared" si="182"/>
        <v>0</v>
      </c>
      <c r="Q266" s="5">
        <f t="shared" si="183"/>
        <v>0</v>
      </c>
      <c r="R266" s="187"/>
    </row>
    <row r="267">
      <c r="A267" s="150" t="s">
        <v>1083</v>
      </c>
      <c r="B267" s="151" t="s">
        <v>1084</v>
      </c>
      <c r="C267" s="152" t="s">
        <v>1085</v>
      </c>
      <c r="D267" s="176" t="s">
        <v>1086</v>
      </c>
      <c r="E267" s="153" t="s">
        <v>22</v>
      </c>
      <c r="F267" s="178">
        <v>13.0</v>
      </c>
      <c r="G267" s="155"/>
      <c r="H267" s="155"/>
      <c r="I267" s="157">
        <f t="shared" si="191"/>
        <v>0</v>
      </c>
      <c r="J267" s="158">
        <f t="shared" si="192"/>
        <v>0</v>
      </c>
      <c r="K267" s="158">
        <f t="shared" si="193"/>
        <v>0</v>
      </c>
      <c r="L267" s="158">
        <f t="shared" si="194"/>
        <v>0</v>
      </c>
      <c r="M267" s="162">
        <f t="shared" si="195"/>
        <v>0</v>
      </c>
      <c r="N267" s="185"/>
      <c r="O267" s="145" t="str">
        <f t="shared" si="181"/>
        <v>ITEM_OBRA</v>
      </c>
      <c r="P267" s="5">
        <f t="shared" si="182"/>
        <v>0</v>
      </c>
      <c r="Q267" s="5">
        <f t="shared" si="183"/>
        <v>0</v>
      </c>
      <c r="R267" s="187"/>
    </row>
    <row r="268">
      <c r="A268" s="150" t="s">
        <v>1087</v>
      </c>
      <c r="B268" s="151" t="s">
        <v>1088</v>
      </c>
      <c r="C268" s="152" t="s">
        <v>1089</v>
      </c>
      <c r="D268" s="176" t="s">
        <v>1090</v>
      </c>
      <c r="E268" s="153" t="s">
        <v>22</v>
      </c>
      <c r="F268" s="178">
        <v>6.0</v>
      </c>
      <c r="G268" s="155"/>
      <c r="H268" s="155"/>
      <c r="I268" s="157">
        <f t="shared" si="191"/>
        <v>0</v>
      </c>
      <c r="J268" s="158">
        <f t="shared" si="192"/>
        <v>0</v>
      </c>
      <c r="K268" s="158">
        <f t="shared" si="193"/>
        <v>0</v>
      </c>
      <c r="L268" s="158">
        <f t="shared" si="194"/>
        <v>0</v>
      </c>
      <c r="M268" s="162">
        <f t="shared" si="195"/>
        <v>0</v>
      </c>
      <c r="N268" s="185"/>
      <c r="O268" s="145" t="str">
        <f t="shared" si="181"/>
        <v>ITEM_OBRA</v>
      </c>
      <c r="P268" s="5">
        <f t="shared" si="182"/>
        <v>0</v>
      </c>
      <c r="Q268" s="5">
        <f t="shared" si="183"/>
        <v>0</v>
      </c>
      <c r="R268" s="187"/>
    </row>
    <row r="269">
      <c r="A269" s="150" t="s">
        <v>1091</v>
      </c>
      <c r="B269" s="151" t="s">
        <v>1092</v>
      </c>
      <c r="C269" s="152">
        <v>89726.0</v>
      </c>
      <c r="D269" s="176" t="s">
        <v>927</v>
      </c>
      <c r="E269" s="153" t="s">
        <v>22</v>
      </c>
      <c r="F269" s="178">
        <v>40.0</v>
      </c>
      <c r="G269" s="155"/>
      <c r="H269" s="155"/>
      <c r="I269" s="157">
        <f t="shared" si="191"/>
        <v>0</v>
      </c>
      <c r="J269" s="158">
        <f t="shared" si="192"/>
        <v>0</v>
      </c>
      <c r="K269" s="158">
        <f t="shared" si="193"/>
        <v>0</v>
      </c>
      <c r="L269" s="158">
        <f t="shared" si="194"/>
        <v>0</v>
      </c>
      <c r="M269" s="162">
        <f t="shared" si="195"/>
        <v>0</v>
      </c>
      <c r="N269" s="185"/>
      <c r="O269" s="145" t="str">
        <f t="shared" si="181"/>
        <v>ITEM_OBRA</v>
      </c>
      <c r="P269" s="5">
        <f t="shared" si="182"/>
        <v>0</v>
      </c>
      <c r="Q269" s="5">
        <f t="shared" si="183"/>
        <v>0</v>
      </c>
      <c r="R269" s="187"/>
    </row>
    <row r="270">
      <c r="A270" s="150" t="s">
        <v>1093</v>
      </c>
      <c r="B270" s="151" t="s">
        <v>1094</v>
      </c>
      <c r="C270" s="152" t="s">
        <v>1095</v>
      </c>
      <c r="D270" s="176" t="s">
        <v>828</v>
      </c>
      <c r="E270" s="153" t="s">
        <v>22</v>
      </c>
      <c r="F270" s="178">
        <v>144.0</v>
      </c>
      <c r="G270" s="155"/>
      <c r="H270" s="155"/>
      <c r="I270" s="157">
        <f t="shared" si="191"/>
        <v>0</v>
      </c>
      <c r="J270" s="158">
        <f t="shared" si="192"/>
        <v>0</v>
      </c>
      <c r="K270" s="158">
        <f t="shared" si="193"/>
        <v>0</v>
      </c>
      <c r="L270" s="158">
        <f t="shared" si="194"/>
        <v>0</v>
      </c>
      <c r="M270" s="162">
        <f t="shared" si="195"/>
        <v>0</v>
      </c>
      <c r="N270" s="185"/>
      <c r="O270" s="145" t="str">
        <f t="shared" si="181"/>
        <v>ITEM_OBRA</v>
      </c>
      <c r="P270" s="5">
        <f t="shared" si="182"/>
        <v>0</v>
      </c>
      <c r="Q270" s="5">
        <f t="shared" si="183"/>
        <v>0</v>
      </c>
      <c r="R270" s="187"/>
    </row>
    <row r="271">
      <c r="A271" s="150" t="s">
        <v>1096</v>
      </c>
      <c r="B271" s="151" t="s">
        <v>1097</v>
      </c>
      <c r="C271" s="381">
        <v>89732.0</v>
      </c>
      <c r="D271" s="383" t="s">
        <v>1098</v>
      </c>
      <c r="E271" s="385" t="s">
        <v>22</v>
      </c>
      <c r="F271" s="446">
        <v>15.0</v>
      </c>
      <c r="G271" s="478"/>
      <c r="H271" s="478"/>
      <c r="I271" s="442">
        <f t="shared" si="191"/>
        <v>0</v>
      </c>
      <c r="J271" s="364">
        <f t="shared" si="192"/>
        <v>0</v>
      </c>
      <c r="K271" s="364">
        <f t="shared" si="193"/>
        <v>0</v>
      </c>
      <c r="L271" s="364">
        <f t="shared" si="194"/>
        <v>0</v>
      </c>
      <c r="M271" s="366">
        <f t="shared" si="195"/>
        <v>0</v>
      </c>
      <c r="N271" s="233"/>
      <c r="O271" s="145" t="str">
        <f t="shared" si="181"/>
        <v>ITEM_OBRA</v>
      </c>
      <c r="P271" s="5">
        <f t="shared" si="182"/>
        <v>0</v>
      </c>
      <c r="Q271" s="5">
        <f t="shared" si="183"/>
        <v>0</v>
      </c>
      <c r="R271" s="234"/>
    </row>
    <row r="272">
      <c r="A272" s="150" t="s">
        <v>1099</v>
      </c>
      <c r="B272" s="151" t="s">
        <v>1100</v>
      </c>
      <c r="C272" s="381" t="s">
        <v>1101</v>
      </c>
      <c r="D272" s="383" t="s">
        <v>929</v>
      </c>
      <c r="E272" s="385" t="s">
        <v>22</v>
      </c>
      <c r="F272" s="446">
        <v>38.0</v>
      </c>
      <c r="G272" s="478"/>
      <c r="H272" s="478"/>
      <c r="I272" s="442">
        <f t="shared" si="191"/>
        <v>0</v>
      </c>
      <c r="J272" s="364">
        <f t="shared" si="192"/>
        <v>0</v>
      </c>
      <c r="K272" s="364">
        <f t="shared" si="193"/>
        <v>0</v>
      </c>
      <c r="L272" s="364">
        <f t="shared" si="194"/>
        <v>0</v>
      </c>
      <c r="M272" s="366">
        <f t="shared" si="195"/>
        <v>0</v>
      </c>
      <c r="N272" s="233"/>
      <c r="O272" s="145" t="str">
        <f t="shared" si="181"/>
        <v>ITEM_OBRA</v>
      </c>
      <c r="P272" s="5">
        <f t="shared" si="182"/>
        <v>0</v>
      </c>
      <c r="Q272" s="5">
        <f t="shared" si="183"/>
        <v>0</v>
      </c>
      <c r="R272" s="234"/>
    </row>
    <row r="273">
      <c r="A273" s="150" t="s">
        <v>1105</v>
      </c>
      <c r="B273" s="151" t="s">
        <v>1106</v>
      </c>
      <c r="C273" s="152">
        <v>89746.0</v>
      </c>
      <c r="D273" s="176" t="s">
        <v>1107</v>
      </c>
      <c r="E273" s="153" t="s">
        <v>22</v>
      </c>
      <c r="F273" s="178">
        <v>6.0</v>
      </c>
      <c r="G273" s="155"/>
      <c r="H273" s="155"/>
      <c r="I273" s="157">
        <f t="shared" si="191"/>
        <v>0</v>
      </c>
      <c r="J273" s="158">
        <f t="shared" si="192"/>
        <v>0</v>
      </c>
      <c r="K273" s="158">
        <f t="shared" si="193"/>
        <v>0</v>
      </c>
      <c r="L273" s="158">
        <f t="shared" si="194"/>
        <v>0</v>
      </c>
      <c r="M273" s="162">
        <f t="shared" si="195"/>
        <v>0</v>
      </c>
      <c r="N273" s="185"/>
      <c r="O273" s="145" t="str">
        <f t="shared" si="181"/>
        <v>ITEM_OBRA</v>
      </c>
      <c r="P273" s="5">
        <f t="shared" si="182"/>
        <v>0</v>
      </c>
      <c r="Q273" s="5">
        <f t="shared" si="183"/>
        <v>0</v>
      </c>
      <c r="R273" s="187"/>
    </row>
    <row r="274">
      <c r="A274" s="150" t="s">
        <v>1108</v>
      </c>
      <c r="B274" s="151" t="s">
        <v>1109</v>
      </c>
      <c r="C274" s="152" t="s">
        <v>1110</v>
      </c>
      <c r="D274" s="176" t="s">
        <v>1111</v>
      </c>
      <c r="E274" s="153" t="s">
        <v>22</v>
      </c>
      <c r="F274" s="178">
        <v>20.0</v>
      </c>
      <c r="G274" s="155"/>
      <c r="H274" s="155"/>
      <c r="I274" s="157">
        <f t="shared" si="191"/>
        <v>0</v>
      </c>
      <c r="J274" s="158">
        <f t="shared" si="192"/>
        <v>0</v>
      </c>
      <c r="K274" s="158">
        <f t="shared" si="193"/>
        <v>0</v>
      </c>
      <c r="L274" s="158">
        <f t="shared" si="194"/>
        <v>0</v>
      </c>
      <c r="M274" s="162">
        <f t="shared" si="195"/>
        <v>0</v>
      </c>
      <c r="N274" s="185"/>
      <c r="O274" s="145" t="str">
        <f t="shared" si="181"/>
        <v>ITEM_OBRA</v>
      </c>
      <c r="P274" s="5">
        <f t="shared" si="182"/>
        <v>0</v>
      </c>
      <c r="Q274" s="5">
        <f t="shared" si="183"/>
        <v>0</v>
      </c>
      <c r="R274" s="187"/>
    </row>
    <row r="275">
      <c r="A275" s="150" t="s">
        <v>1112</v>
      </c>
      <c r="B275" s="151" t="s">
        <v>1113</v>
      </c>
      <c r="C275" s="152" t="s">
        <v>1114</v>
      </c>
      <c r="D275" s="176" t="s">
        <v>1115</v>
      </c>
      <c r="E275" s="153" t="s">
        <v>22</v>
      </c>
      <c r="F275" s="178">
        <v>12.0</v>
      </c>
      <c r="G275" s="155"/>
      <c r="H275" s="155"/>
      <c r="I275" s="157">
        <f t="shared" si="191"/>
        <v>0</v>
      </c>
      <c r="J275" s="158">
        <f t="shared" si="192"/>
        <v>0</v>
      </c>
      <c r="K275" s="158">
        <f t="shared" si="193"/>
        <v>0</v>
      </c>
      <c r="L275" s="158">
        <f t="shared" si="194"/>
        <v>0</v>
      </c>
      <c r="M275" s="162">
        <f t="shared" si="195"/>
        <v>0</v>
      </c>
      <c r="N275" s="185"/>
      <c r="O275" s="145" t="str">
        <f t="shared" si="181"/>
        <v>ITEM_OBRA</v>
      </c>
      <c r="P275" s="5">
        <f t="shared" si="182"/>
        <v>0</v>
      </c>
      <c r="Q275" s="5">
        <f t="shared" si="183"/>
        <v>0</v>
      </c>
      <c r="R275" s="187"/>
    </row>
    <row r="276">
      <c r="A276" s="150" t="s">
        <v>1116</v>
      </c>
      <c r="B276" s="151" t="s">
        <v>1117</v>
      </c>
      <c r="C276" s="152">
        <v>89785.0</v>
      </c>
      <c r="D276" s="176" t="s">
        <v>1118</v>
      </c>
      <c r="E276" s="153" t="s">
        <v>22</v>
      </c>
      <c r="F276" s="178">
        <v>15.0</v>
      </c>
      <c r="G276" s="155"/>
      <c r="H276" s="155"/>
      <c r="I276" s="157">
        <f t="shared" si="191"/>
        <v>0</v>
      </c>
      <c r="J276" s="158">
        <f t="shared" si="192"/>
        <v>0</v>
      </c>
      <c r="K276" s="158">
        <f t="shared" si="193"/>
        <v>0</v>
      </c>
      <c r="L276" s="158">
        <f t="shared" si="194"/>
        <v>0</v>
      </c>
      <c r="M276" s="162">
        <f t="shared" si="195"/>
        <v>0</v>
      </c>
      <c r="N276" s="185"/>
      <c r="O276" s="145" t="str">
        <f t="shared" si="181"/>
        <v>ITEM_OBRA</v>
      </c>
      <c r="P276" s="5">
        <f t="shared" si="182"/>
        <v>0</v>
      </c>
      <c r="Q276" s="5">
        <f t="shared" si="183"/>
        <v>0</v>
      </c>
      <c r="R276" s="187"/>
    </row>
    <row r="277">
      <c r="A277" s="150" t="s">
        <v>1120</v>
      </c>
      <c r="B277" s="151" t="s">
        <v>1121</v>
      </c>
      <c r="C277" s="152">
        <v>89830.0</v>
      </c>
      <c r="D277" s="176" t="s">
        <v>1122</v>
      </c>
      <c r="E277" s="153" t="s">
        <v>22</v>
      </c>
      <c r="F277" s="178">
        <v>6.0</v>
      </c>
      <c r="G277" s="155"/>
      <c r="H277" s="155"/>
      <c r="I277" s="157">
        <f t="shared" si="191"/>
        <v>0</v>
      </c>
      <c r="J277" s="158">
        <f t="shared" si="192"/>
        <v>0</v>
      </c>
      <c r="K277" s="158">
        <f t="shared" si="193"/>
        <v>0</v>
      </c>
      <c r="L277" s="158">
        <f t="shared" si="194"/>
        <v>0</v>
      </c>
      <c r="M277" s="162">
        <f t="shared" si="195"/>
        <v>0</v>
      </c>
      <c r="N277" s="185"/>
      <c r="O277" s="145" t="str">
        <f t="shared" si="181"/>
        <v>ITEM_OBRA</v>
      </c>
      <c r="P277" s="5">
        <f t="shared" si="182"/>
        <v>0</v>
      </c>
      <c r="Q277" s="5">
        <f t="shared" si="183"/>
        <v>0</v>
      </c>
      <c r="R277" s="187"/>
    </row>
    <row r="278">
      <c r="A278" s="150" t="s">
        <v>1124</v>
      </c>
      <c r="B278" s="151" t="s">
        <v>1125</v>
      </c>
      <c r="C278" s="152">
        <v>89797.0</v>
      </c>
      <c r="D278" s="176" t="s">
        <v>1126</v>
      </c>
      <c r="E278" s="153" t="s">
        <v>22</v>
      </c>
      <c r="F278" s="178">
        <v>21.0</v>
      </c>
      <c r="G278" s="155"/>
      <c r="H278" s="155"/>
      <c r="I278" s="157">
        <f t="shared" si="191"/>
        <v>0</v>
      </c>
      <c r="J278" s="158">
        <f t="shared" si="192"/>
        <v>0</v>
      </c>
      <c r="K278" s="158">
        <f t="shared" si="193"/>
        <v>0</v>
      </c>
      <c r="L278" s="158">
        <f t="shared" si="194"/>
        <v>0</v>
      </c>
      <c r="M278" s="162">
        <f t="shared" si="195"/>
        <v>0</v>
      </c>
      <c r="N278" s="185"/>
      <c r="O278" s="145" t="str">
        <f t="shared" si="181"/>
        <v>ITEM_OBRA</v>
      </c>
      <c r="P278" s="5">
        <f t="shared" si="182"/>
        <v>0</v>
      </c>
      <c r="Q278" s="5">
        <f t="shared" si="183"/>
        <v>0</v>
      </c>
      <c r="R278" s="187"/>
    </row>
    <row r="279">
      <c r="A279" s="150" t="s">
        <v>1127</v>
      </c>
      <c r="B279" s="151" t="s">
        <v>1128</v>
      </c>
      <c r="C279" s="152" t="s">
        <v>1129</v>
      </c>
      <c r="D279" s="176" t="s">
        <v>1130</v>
      </c>
      <c r="E279" s="153" t="s">
        <v>22</v>
      </c>
      <c r="F279" s="178">
        <v>3.0</v>
      </c>
      <c r="G279" s="155"/>
      <c r="H279" s="155"/>
      <c r="I279" s="157">
        <f t="shared" si="191"/>
        <v>0</v>
      </c>
      <c r="J279" s="158">
        <f t="shared" si="192"/>
        <v>0</v>
      </c>
      <c r="K279" s="158">
        <f t="shared" si="193"/>
        <v>0</v>
      </c>
      <c r="L279" s="158">
        <f t="shared" si="194"/>
        <v>0</v>
      </c>
      <c r="M279" s="162">
        <f t="shared" si="195"/>
        <v>0</v>
      </c>
      <c r="N279" s="185"/>
      <c r="O279" s="145" t="str">
        <f t="shared" si="181"/>
        <v>ITEM_OBRA</v>
      </c>
      <c r="P279" s="5">
        <f t="shared" si="182"/>
        <v>0</v>
      </c>
      <c r="Q279" s="5">
        <f t="shared" si="183"/>
        <v>0</v>
      </c>
      <c r="R279" s="187"/>
    </row>
    <row r="280">
      <c r="A280" s="150" t="s">
        <v>1131</v>
      </c>
      <c r="B280" s="151" t="s">
        <v>1132</v>
      </c>
      <c r="C280" s="152" t="s">
        <v>1133</v>
      </c>
      <c r="D280" s="176" t="s">
        <v>1134</v>
      </c>
      <c r="E280" s="153" t="s">
        <v>68</v>
      </c>
      <c r="F280" s="178">
        <v>3.75</v>
      </c>
      <c r="G280" s="155"/>
      <c r="H280" s="155"/>
      <c r="I280" s="157">
        <f t="shared" si="191"/>
        <v>0</v>
      </c>
      <c r="J280" s="158">
        <f t="shared" si="192"/>
        <v>0</v>
      </c>
      <c r="K280" s="158">
        <f t="shared" si="193"/>
        <v>0</v>
      </c>
      <c r="L280" s="158">
        <f t="shared" si="194"/>
        <v>0</v>
      </c>
      <c r="M280" s="162">
        <f t="shared" si="195"/>
        <v>0</v>
      </c>
      <c r="N280" s="185"/>
      <c r="O280" s="145" t="str">
        <f t="shared" si="181"/>
        <v>ITEM_OBRA</v>
      </c>
      <c r="P280" s="5">
        <f t="shared" si="182"/>
        <v>0</v>
      </c>
      <c r="Q280" s="5">
        <f t="shared" si="183"/>
        <v>0</v>
      </c>
      <c r="R280" s="187"/>
    </row>
    <row r="281">
      <c r="A281" s="150" t="s">
        <v>1135</v>
      </c>
      <c r="B281" s="151" t="s">
        <v>1132</v>
      </c>
      <c r="C281" s="152" t="s">
        <v>1136</v>
      </c>
      <c r="D281" s="176" t="s">
        <v>1137</v>
      </c>
      <c r="E281" s="153" t="s">
        <v>68</v>
      </c>
      <c r="F281" s="178">
        <v>3.0</v>
      </c>
      <c r="G281" s="155"/>
      <c r="H281" s="155"/>
      <c r="I281" s="157">
        <f t="shared" si="191"/>
        <v>0</v>
      </c>
      <c r="J281" s="158">
        <f t="shared" si="192"/>
        <v>0</v>
      </c>
      <c r="K281" s="158">
        <f t="shared" si="193"/>
        <v>0</v>
      </c>
      <c r="L281" s="158">
        <f t="shared" si="194"/>
        <v>0</v>
      </c>
      <c r="M281" s="162">
        <f t="shared" si="195"/>
        <v>0</v>
      </c>
      <c r="N281" s="185"/>
      <c r="O281" s="145" t="str">
        <f t="shared" si="181"/>
        <v>ITEM_OBRA</v>
      </c>
      <c r="P281" s="5">
        <f t="shared" si="182"/>
        <v>0</v>
      </c>
      <c r="Q281" s="5">
        <f t="shared" si="183"/>
        <v>0</v>
      </c>
      <c r="R281" s="187"/>
    </row>
    <row r="282">
      <c r="A282" s="150" t="s">
        <v>1138</v>
      </c>
      <c r="B282" s="151" t="s">
        <v>1139</v>
      </c>
      <c r="C282" s="152">
        <v>89711.0</v>
      </c>
      <c r="D282" s="176" t="s">
        <v>1140</v>
      </c>
      <c r="E282" s="153" t="s">
        <v>81</v>
      </c>
      <c r="F282" s="178">
        <v>193.95</v>
      </c>
      <c r="G282" s="155"/>
      <c r="H282" s="155"/>
      <c r="I282" s="157">
        <f t="shared" si="191"/>
        <v>0</v>
      </c>
      <c r="J282" s="158">
        <f t="shared" si="192"/>
        <v>0</v>
      </c>
      <c r="K282" s="158">
        <f t="shared" si="193"/>
        <v>0</v>
      </c>
      <c r="L282" s="158">
        <f t="shared" si="194"/>
        <v>0</v>
      </c>
      <c r="M282" s="162">
        <f t="shared" si="195"/>
        <v>0</v>
      </c>
      <c r="N282" s="185"/>
      <c r="O282" s="145" t="str">
        <f t="shared" si="181"/>
        <v>ITEM_OBRA</v>
      </c>
      <c r="P282" s="5">
        <f t="shared" si="182"/>
        <v>0</v>
      </c>
      <c r="Q282" s="5">
        <f t="shared" si="183"/>
        <v>0</v>
      </c>
      <c r="R282" s="187"/>
    </row>
    <row r="283">
      <c r="A283" s="150" t="s">
        <v>1141</v>
      </c>
      <c r="B283" s="151" t="s">
        <v>1139</v>
      </c>
      <c r="C283" s="152">
        <v>89712.0</v>
      </c>
      <c r="D283" s="176" t="s">
        <v>1142</v>
      </c>
      <c r="E283" s="153" t="s">
        <v>81</v>
      </c>
      <c r="F283" s="178">
        <v>154.85</v>
      </c>
      <c r="G283" s="155"/>
      <c r="H283" s="155"/>
      <c r="I283" s="157">
        <f t="shared" si="191"/>
        <v>0</v>
      </c>
      <c r="J283" s="158">
        <f t="shared" si="192"/>
        <v>0</v>
      </c>
      <c r="K283" s="158">
        <f t="shared" si="193"/>
        <v>0</v>
      </c>
      <c r="L283" s="158">
        <f t="shared" si="194"/>
        <v>0</v>
      </c>
      <c r="M283" s="162">
        <f t="shared" si="195"/>
        <v>0</v>
      </c>
      <c r="N283" s="185"/>
      <c r="O283" s="145" t="str">
        <f t="shared" si="181"/>
        <v>ITEM_OBRA</v>
      </c>
      <c r="P283" s="5">
        <f t="shared" si="182"/>
        <v>0</v>
      </c>
      <c r="Q283" s="5">
        <f t="shared" si="183"/>
        <v>0</v>
      </c>
      <c r="R283" s="187"/>
    </row>
    <row r="284">
      <c r="A284" s="150" t="s">
        <v>1143</v>
      </c>
      <c r="B284" s="151" t="s">
        <v>1139</v>
      </c>
      <c r="C284" s="152">
        <v>89713.0</v>
      </c>
      <c r="D284" s="176" t="s">
        <v>1144</v>
      </c>
      <c r="E284" s="153" t="s">
        <v>81</v>
      </c>
      <c r="F284" s="178">
        <v>6.2</v>
      </c>
      <c r="G284" s="155"/>
      <c r="H284" s="155"/>
      <c r="I284" s="157">
        <f t="shared" si="191"/>
        <v>0</v>
      </c>
      <c r="J284" s="158">
        <f t="shared" si="192"/>
        <v>0</v>
      </c>
      <c r="K284" s="158">
        <f t="shared" si="193"/>
        <v>0</v>
      </c>
      <c r="L284" s="158">
        <f t="shared" si="194"/>
        <v>0</v>
      </c>
      <c r="M284" s="162">
        <f t="shared" si="195"/>
        <v>0</v>
      </c>
      <c r="N284" s="185"/>
      <c r="O284" s="145" t="str">
        <f t="shared" si="181"/>
        <v>ITEM_OBRA</v>
      </c>
      <c r="P284" s="5">
        <f t="shared" si="182"/>
        <v>0</v>
      </c>
      <c r="Q284" s="5">
        <f t="shared" si="183"/>
        <v>0</v>
      </c>
      <c r="R284" s="187"/>
    </row>
    <row r="285">
      <c r="A285" s="150" t="s">
        <v>1145</v>
      </c>
      <c r="B285" s="151" t="s">
        <v>1139</v>
      </c>
      <c r="C285" s="152">
        <v>89714.0</v>
      </c>
      <c r="D285" s="176" t="s">
        <v>1146</v>
      </c>
      <c r="E285" s="153" t="s">
        <v>81</v>
      </c>
      <c r="F285" s="178">
        <v>79.6</v>
      </c>
      <c r="G285" s="155"/>
      <c r="H285" s="155"/>
      <c r="I285" s="157">
        <f t="shared" si="191"/>
        <v>0</v>
      </c>
      <c r="J285" s="158">
        <f t="shared" si="192"/>
        <v>0</v>
      </c>
      <c r="K285" s="158">
        <f t="shared" si="193"/>
        <v>0</v>
      </c>
      <c r="L285" s="158">
        <f t="shared" si="194"/>
        <v>0</v>
      </c>
      <c r="M285" s="162">
        <f t="shared" si="195"/>
        <v>0</v>
      </c>
      <c r="N285" s="185"/>
      <c r="O285" s="145" t="str">
        <f t="shared" si="181"/>
        <v>ITEM_OBRA</v>
      </c>
      <c r="P285" s="5">
        <f t="shared" si="182"/>
        <v>0</v>
      </c>
      <c r="Q285" s="5">
        <f t="shared" si="183"/>
        <v>0</v>
      </c>
      <c r="R285" s="187"/>
    </row>
    <row r="286">
      <c r="A286" s="150" t="s">
        <v>1147</v>
      </c>
      <c r="B286" s="151" t="s">
        <v>1148</v>
      </c>
      <c r="C286" s="152">
        <v>89849.0</v>
      </c>
      <c r="D286" s="176" t="s">
        <v>1149</v>
      </c>
      <c r="E286" s="153" t="s">
        <v>81</v>
      </c>
      <c r="F286" s="178">
        <v>47.2</v>
      </c>
      <c r="G286" s="155"/>
      <c r="H286" s="155"/>
      <c r="I286" s="157">
        <f t="shared" si="191"/>
        <v>0</v>
      </c>
      <c r="J286" s="158">
        <f t="shared" si="192"/>
        <v>0</v>
      </c>
      <c r="K286" s="158">
        <f t="shared" si="193"/>
        <v>0</v>
      </c>
      <c r="L286" s="158">
        <f t="shared" si="194"/>
        <v>0</v>
      </c>
      <c r="M286" s="162">
        <f t="shared" si="195"/>
        <v>0</v>
      </c>
      <c r="N286" s="185"/>
      <c r="O286" s="145" t="str">
        <f t="shared" si="181"/>
        <v>ITEM_OBRA</v>
      </c>
      <c r="P286" s="5">
        <f t="shared" si="182"/>
        <v>0</v>
      </c>
      <c r="Q286" s="5">
        <f t="shared" si="183"/>
        <v>0</v>
      </c>
      <c r="R286" s="187"/>
    </row>
    <row r="287">
      <c r="A287" s="150" t="s">
        <v>1151</v>
      </c>
      <c r="B287" s="151" t="s">
        <v>1152</v>
      </c>
      <c r="C287" s="152" t="s">
        <v>1153</v>
      </c>
      <c r="D287" s="176" t="s">
        <v>1155</v>
      </c>
      <c r="E287" s="153" t="s">
        <v>22</v>
      </c>
      <c r="F287" s="178">
        <v>41.0</v>
      </c>
      <c r="G287" s="155"/>
      <c r="H287" s="155"/>
      <c r="I287" s="157">
        <f t="shared" si="191"/>
        <v>0</v>
      </c>
      <c r="J287" s="158">
        <f t="shared" si="192"/>
        <v>0</v>
      </c>
      <c r="K287" s="158">
        <f t="shared" si="193"/>
        <v>0</v>
      </c>
      <c r="L287" s="158">
        <f t="shared" si="194"/>
        <v>0</v>
      </c>
      <c r="M287" s="162">
        <f t="shared" si="195"/>
        <v>0</v>
      </c>
      <c r="N287" s="185"/>
      <c r="O287" s="145" t="str">
        <f t="shared" si="181"/>
        <v>ITEM_OBRA</v>
      </c>
      <c r="P287" s="5">
        <f t="shared" si="182"/>
        <v>0</v>
      </c>
      <c r="Q287" s="5">
        <f t="shared" si="183"/>
        <v>0</v>
      </c>
      <c r="R287" s="187"/>
    </row>
    <row r="288">
      <c r="A288" s="150" t="s">
        <v>1156</v>
      </c>
      <c r="B288" s="151" t="s">
        <v>1157</v>
      </c>
      <c r="C288" s="152" t="s">
        <v>1158</v>
      </c>
      <c r="D288" s="176" t="s">
        <v>1159</v>
      </c>
      <c r="E288" s="153" t="s">
        <v>22</v>
      </c>
      <c r="F288" s="178">
        <v>2.0</v>
      </c>
      <c r="G288" s="155"/>
      <c r="H288" s="155"/>
      <c r="I288" s="157">
        <f t="shared" si="191"/>
        <v>0</v>
      </c>
      <c r="J288" s="158">
        <f t="shared" si="192"/>
        <v>0</v>
      </c>
      <c r="K288" s="158">
        <f t="shared" si="193"/>
        <v>0</v>
      </c>
      <c r="L288" s="158">
        <f t="shared" si="194"/>
        <v>0</v>
      </c>
      <c r="M288" s="162">
        <f t="shared" si="195"/>
        <v>0</v>
      </c>
      <c r="N288" s="185"/>
      <c r="O288" s="145" t="str">
        <f t="shared" si="181"/>
        <v>ITEM_OBRA</v>
      </c>
      <c r="P288" s="5">
        <f t="shared" si="182"/>
        <v>0</v>
      </c>
      <c r="Q288" s="5">
        <f t="shared" si="183"/>
        <v>0</v>
      </c>
      <c r="R288" s="187"/>
    </row>
    <row r="289">
      <c r="A289" s="218"/>
      <c r="B289" s="218"/>
      <c r="C289" s="218"/>
      <c r="D289" s="218"/>
      <c r="E289" s="218"/>
      <c r="F289" s="219"/>
      <c r="G289" s="218"/>
      <c r="H289" s="218"/>
      <c r="I289" s="218"/>
      <c r="J289" s="218"/>
      <c r="K289" s="218"/>
      <c r="L289" s="218"/>
      <c r="M289" s="185"/>
      <c r="N289" s="185"/>
      <c r="O289" s="145"/>
      <c r="P289" s="5"/>
      <c r="Q289" s="5"/>
      <c r="R289" s="187"/>
    </row>
    <row r="290">
      <c r="A290" s="224" t="s">
        <v>1161</v>
      </c>
      <c r="B290" s="225" t="s">
        <v>1163</v>
      </c>
      <c r="C290" s="226"/>
      <c r="D290" s="228"/>
      <c r="E290" s="229"/>
      <c r="F290" s="230"/>
      <c r="G290" s="231"/>
      <c r="H290" s="231"/>
      <c r="I290" s="231"/>
      <c r="J290" s="231"/>
      <c r="K290" s="231"/>
      <c r="L290" s="231"/>
      <c r="M290" s="232"/>
      <c r="N290" s="291"/>
      <c r="O290" s="145" t="str">
        <f t="shared" ref="O290:O292" si="196">IF(A290="", "", IF(LEN(A290)-LEN(SUBSTITUTE(A290, ".", "")) = 0, "ETAPA_PRINCIPAL", IF(LEN(A290)-LEN(SUBSTITUTE(A290, ".", "")) = 1, "SUBETAPA", "ITEM_OBRA")))
</f>
        <v>SUBETAPA</v>
      </c>
      <c r="P290" s="5">
        <f t="shared" ref="P290:P292" si="197">IF(O290="ETAPA_PRINCIPAL",M290,0)</f>
        <v>0</v>
      </c>
      <c r="Q290" s="5">
        <f t="shared" ref="Q290:Q292" si="198">IF($O290="ETAPA_PRINCIPAL",$L290,0)</f>
        <v>0</v>
      </c>
      <c r="R290" s="293"/>
    </row>
    <row r="291">
      <c r="A291" s="150" t="s">
        <v>1167</v>
      </c>
      <c r="B291" s="151" t="s">
        <v>1168</v>
      </c>
      <c r="C291" s="152" t="s">
        <v>1169</v>
      </c>
      <c r="D291" s="176" t="s">
        <v>1170</v>
      </c>
      <c r="E291" s="153" t="s">
        <v>22</v>
      </c>
      <c r="F291" s="178">
        <v>1.0</v>
      </c>
      <c r="G291" s="155"/>
      <c r="H291" s="155"/>
      <c r="I291" s="157">
        <f t="shared" ref="I291:I292" si="199">G291+H291</f>
        <v>0</v>
      </c>
      <c r="J291" s="158">
        <f t="shared" ref="J291:J292" si="200">G291*F291</f>
        <v>0</v>
      </c>
      <c r="K291" s="158">
        <f t="shared" ref="K291:K292" si="201">H291*F291</f>
        <v>0</v>
      </c>
      <c r="L291" s="158">
        <f t="shared" ref="L291:L292" si="202">J291+K291</f>
        <v>0</v>
      </c>
      <c r="M291" s="162">
        <f t="shared" ref="M291:M292" si="203">L291*(1+$M$4)</f>
        <v>0</v>
      </c>
      <c r="N291" s="185"/>
      <c r="O291" s="145" t="str">
        <f t="shared" si="196"/>
        <v>ITEM_OBRA</v>
      </c>
      <c r="P291" s="5">
        <f t="shared" si="197"/>
        <v>0</v>
      </c>
      <c r="Q291" s="5">
        <f t="shared" si="198"/>
        <v>0</v>
      </c>
      <c r="R291" s="187"/>
    </row>
    <row r="292">
      <c r="A292" s="150" t="s">
        <v>1171</v>
      </c>
      <c r="B292" s="151" t="s">
        <v>1172</v>
      </c>
      <c r="C292" s="152" t="s">
        <v>1173</v>
      </c>
      <c r="D292" s="176" t="s">
        <v>1174</v>
      </c>
      <c r="E292" s="153" t="s">
        <v>22</v>
      </c>
      <c r="F292" s="178">
        <v>2.0</v>
      </c>
      <c r="G292" s="155"/>
      <c r="H292" s="155"/>
      <c r="I292" s="157">
        <f t="shared" si="199"/>
        <v>0</v>
      </c>
      <c r="J292" s="158">
        <f t="shared" si="200"/>
        <v>0</v>
      </c>
      <c r="K292" s="158">
        <f t="shared" si="201"/>
        <v>0</v>
      </c>
      <c r="L292" s="158">
        <f t="shared" si="202"/>
        <v>0</v>
      </c>
      <c r="M292" s="162">
        <f t="shared" si="203"/>
        <v>0</v>
      </c>
      <c r="N292" s="185"/>
      <c r="O292" s="145" t="str">
        <f t="shared" si="196"/>
        <v>ITEM_OBRA</v>
      </c>
      <c r="P292" s="5">
        <f t="shared" si="197"/>
        <v>0</v>
      </c>
      <c r="Q292" s="5">
        <f t="shared" si="198"/>
        <v>0</v>
      </c>
      <c r="R292" s="187"/>
    </row>
    <row r="293">
      <c r="A293" s="218"/>
      <c r="B293" s="218"/>
      <c r="C293" s="218"/>
      <c r="D293" s="218"/>
      <c r="E293" s="218"/>
      <c r="F293" s="219"/>
      <c r="G293" s="218"/>
      <c r="H293" s="218"/>
      <c r="I293" s="218"/>
      <c r="J293" s="218"/>
      <c r="K293" s="218"/>
      <c r="L293" s="218"/>
      <c r="M293" s="185"/>
      <c r="N293" s="185"/>
      <c r="O293" s="145"/>
      <c r="P293" s="5"/>
      <c r="Q293" s="5"/>
      <c r="R293" s="187"/>
    </row>
    <row r="294">
      <c r="A294" s="224" t="s">
        <v>1175</v>
      </c>
      <c r="B294" s="225" t="s">
        <v>1176</v>
      </c>
      <c r="C294" s="226"/>
      <c r="D294" s="228"/>
      <c r="E294" s="229"/>
      <c r="F294" s="230"/>
      <c r="G294" s="231"/>
      <c r="H294" s="231"/>
      <c r="I294" s="231"/>
      <c r="J294" s="231"/>
      <c r="K294" s="231"/>
      <c r="L294" s="231"/>
      <c r="M294" s="232"/>
      <c r="N294" s="291"/>
      <c r="O294" s="145" t="str">
        <f t="shared" ref="O294:O393" si="204">IF(A294="", "", IF(LEN(A294)-LEN(SUBSTITUTE(A294, ".", "")) = 0, "ETAPA_PRINCIPAL", IF(LEN(A294)-LEN(SUBSTITUTE(A294, ".", "")) = 1, "SUBETAPA", "ITEM_OBRA")))
</f>
        <v>SUBETAPA</v>
      </c>
      <c r="P294" s="5">
        <f t="shared" ref="P294:P393" si="205">IF(O294="ETAPA_PRINCIPAL",M294,0)</f>
        <v>0</v>
      </c>
      <c r="Q294" s="5">
        <f t="shared" ref="Q294:Q393" si="206">IF($O294="ETAPA_PRINCIPAL",$L294,0)</f>
        <v>0</v>
      </c>
      <c r="R294" s="293"/>
    </row>
    <row r="295">
      <c r="A295" s="150" t="s">
        <v>1177</v>
      </c>
      <c r="B295" s="151" t="s">
        <v>1178</v>
      </c>
      <c r="C295" s="152" t="s">
        <v>1179</v>
      </c>
      <c r="D295" s="176" t="s">
        <v>1180</v>
      </c>
      <c r="E295" s="153" t="s">
        <v>22</v>
      </c>
      <c r="F295" s="178">
        <v>32.0</v>
      </c>
      <c r="G295" s="155"/>
      <c r="H295" s="155"/>
      <c r="I295" s="157">
        <f t="shared" ref="I295:I312" si="207">G295+H295</f>
        <v>0</v>
      </c>
      <c r="J295" s="158">
        <f t="shared" ref="J295:J312" si="208">G295*F295</f>
        <v>0</v>
      </c>
      <c r="K295" s="158">
        <f t="shared" ref="K295:K312" si="209">H295*F295</f>
        <v>0</v>
      </c>
      <c r="L295" s="158">
        <f t="shared" ref="L295:L312" si="210">J295+K295</f>
        <v>0</v>
      </c>
      <c r="M295" s="162">
        <f t="shared" ref="M295:M312" si="211">L295*(1+$M$4)</f>
        <v>0</v>
      </c>
      <c r="N295" s="185"/>
      <c r="O295" s="145" t="str">
        <f t="shared" si="204"/>
        <v>ITEM_OBRA</v>
      </c>
      <c r="P295" s="5">
        <f t="shared" si="205"/>
        <v>0</v>
      </c>
      <c r="Q295" s="5">
        <f t="shared" si="206"/>
        <v>0</v>
      </c>
      <c r="R295" s="187"/>
    </row>
    <row r="296">
      <c r="A296" s="150" t="s">
        <v>1181</v>
      </c>
      <c r="B296" s="151" t="s">
        <v>1182</v>
      </c>
      <c r="C296" s="152" t="s">
        <v>1183</v>
      </c>
      <c r="D296" s="176" t="s">
        <v>1184</v>
      </c>
      <c r="E296" s="153" t="s">
        <v>81</v>
      </c>
      <c r="F296" s="178">
        <v>207.1</v>
      </c>
      <c r="G296" s="155"/>
      <c r="H296" s="155"/>
      <c r="I296" s="157">
        <f t="shared" si="207"/>
        <v>0</v>
      </c>
      <c r="J296" s="158">
        <f t="shared" si="208"/>
        <v>0</v>
      </c>
      <c r="K296" s="158">
        <f t="shared" si="209"/>
        <v>0</v>
      </c>
      <c r="L296" s="158">
        <f t="shared" si="210"/>
        <v>0</v>
      </c>
      <c r="M296" s="162">
        <f t="shared" si="211"/>
        <v>0</v>
      </c>
      <c r="N296" s="185"/>
      <c r="O296" s="145" t="str">
        <f t="shared" si="204"/>
        <v>ITEM_OBRA</v>
      </c>
      <c r="P296" s="5">
        <f t="shared" si="205"/>
        <v>0</v>
      </c>
      <c r="Q296" s="5">
        <f t="shared" si="206"/>
        <v>0</v>
      </c>
      <c r="R296" s="187"/>
    </row>
    <row r="297">
      <c r="A297" s="150" t="s">
        <v>1185</v>
      </c>
      <c r="B297" s="151" t="s">
        <v>1186</v>
      </c>
      <c r="C297" s="152">
        <v>89356.0</v>
      </c>
      <c r="D297" s="176" t="s">
        <v>1187</v>
      </c>
      <c r="E297" s="153" t="s">
        <v>81</v>
      </c>
      <c r="F297" s="178">
        <v>106.6</v>
      </c>
      <c r="G297" s="155"/>
      <c r="H297" s="155"/>
      <c r="I297" s="157">
        <f t="shared" si="207"/>
        <v>0</v>
      </c>
      <c r="J297" s="158">
        <f t="shared" si="208"/>
        <v>0</v>
      </c>
      <c r="K297" s="158">
        <f t="shared" si="209"/>
        <v>0</v>
      </c>
      <c r="L297" s="158">
        <f t="shared" si="210"/>
        <v>0</v>
      </c>
      <c r="M297" s="162">
        <f t="shared" si="211"/>
        <v>0</v>
      </c>
      <c r="N297" s="185"/>
      <c r="O297" s="145" t="str">
        <f t="shared" si="204"/>
        <v>ITEM_OBRA</v>
      </c>
      <c r="P297" s="5">
        <f t="shared" si="205"/>
        <v>0</v>
      </c>
      <c r="Q297" s="5">
        <f t="shared" si="206"/>
        <v>0</v>
      </c>
      <c r="R297" s="187"/>
    </row>
    <row r="298">
      <c r="A298" s="150" t="s">
        <v>1189</v>
      </c>
      <c r="B298" s="151" t="s">
        <v>1190</v>
      </c>
      <c r="C298" s="152" t="s">
        <v>1191</v>
      </c>
      <c r="D298" s="176" t="s">
        <v>1192</v>
      </c>
      <c r="E298" s="153" t="s">
        <v>81</v>
      </c>
      <c r="F298" s="178">
        <v>13.1</v>
      </c>
      <c r="G298" s="155"/>
      <c r="H298" s="155"/>
      <c r="I298" s="157">
        <f t="shared" si="207"/>
        <v>0</v>
      </c>
      <c r="J298" s="158">
        <f t="shared" si="208"/>
        <v>0</v>
      </c>
      <c r="K298" s="158">
        <f t="shared" si="209"/>
        <v>0</v>
      </c>
      <c r="L298" s="158">
        <f t="shared" si="210"/>
        <v>0</v>
      </c>
      <c r="M298" s="162">
        <f t="shared" si="211"/>
        <v>0</v>
      </c>
      <c r="N298" s="185"/>
      <c r="O298" s="145" t="str">
        <f t="shared" si="204"/>
        <v>ITEM_OBRA</v>
      </c>
      <c r="P298" s="5">
        <f t="shared" si="205"/>
        <v>0</v>
      </c>
      <c r="Q298" s="5">
        <f t="shared" si="206"/>
        <v>0</v>
      </c>
      <c r="R298" s="187"/>
    </row>
    <row r="299">
      <c r="A299" s="150" t="s">
        <v>1194</v>
      </c>
      <c r="B299" s="151" t="s">
        <v>1195</v>
      </c>
      <c r="C299" s="152" t="s">
        <v>1196</v>
      </c>
      <c r="D299" s="176" t="s">
        <v>1197</v>
      </c>
      <c r="E299" s="153" t="s">
        <v>22</v>
      </c>
      <c r="F299" s="178">
        <v>6.0</v>
      </c>
      <c r="G299" s="155"/>
      <c r="H299" s="155"/>
      <c r="I299" s="157">
        <f t="shared" si="207"/>
        <v>0</v>
      </c>
      <c r="J299" s="158">
        <f t="shared" si="208"/>
        <v>0</v>
      </c>
      <c r="K299" s="158">
        <f t="shared" si="209"/>
        <v>0</v>
      </c>
      <c r="L299" s="158">
        <f t="shared" si="210"/>
        <v>0</v>
      </c>
      <c r="M299" s="162">
        <f t="shared" si="211"/>
        <v>0</v>
      </c>
      <c r="N299" s="185"/>
      <c r="O299" s="145" t="str">
        <f t="shared" si="204"/>
        <v>ITEM_OBRA</v>
      </c>
      <c r="P299" s="5">
        <f t="shared" si="205"/>
        <v>0</v>
      </c>
      <c r="Q299" s="5">
        <f t="shared" si="206"/>
        <v>0</v>
      </c>
      <c r="R299" s="187"/>
    </row>
    <row r="300">
      <c r="A300" s="150" t="s">
        <v>1198</v>
      </c>
      <c r="B300" s="151" t="s">
        <v>1199</v>
      </c>
      <c r="C300" s="152">
        <v>89987.0</v>
      </c>
      <c r="D300" s="176" t="s">
        <v>1200</v>
      </c>
      <c r="E300" s="153" t="s">
        <v>22</v>
      </c>
      <c r="F300" s="178">
        <v>20.0</v>
      </c>
      <c r="G300" s="155"/>
      <c r="H300" s="155"/>
      <c r="I300" s="157">
        <f t="shared" si="207"/>
        <v>0</v>
      </c>
      <c r="J300" s="158">
        <f t="shared" si="208"/>
        <v>0</v>
      </c>
      <c r="K300" s="158">
        <f t="shared" si="209"/>
        <v>0</v>
      </c>
      <c r="L300" s="158">
        <f t="shared" si="210"/>
        <v>0</v>
      </c>
      <c r="M300" s="162">
        <f t="shared" si="211"/>
        <v>0</v>
      </c>
      <c r="N300" s="185"/>
      <c r="O300" s="145" t="str">
        <f t="shared" si="204"/>
        <v>ITEM_OBRA</v>
      </c>
      <c r="P300" s="5">
        <f t="shared" si="205"/>
        <v>0</v>
      </c>
      <c r="Q300" s="5">
        <f t="shared" si="206"/>
        <v>0</v>
      </c>
      <c r="R300" s="187"/>
    </row>
    <row r="301">
      <c r="A301" s="150" t="s">
        <v>1201</v>
      </c>
      <c r="B301" s="151" t="s">
        <v>1202</v>
      </c>
      <c r="C301" s="152" t="s">
        <v>1203</v>
      </c>
      <c r="D301" s="176" t="s">
        <v>1204</v>
      </c>
      <c r="E301" s="153" t="s">
        <v>22</v>
      </c>
      <c r="F301" s="178">
        <v>2.0</v>
      </c>
      <c r="G301" s="155"/>
      <c r="H301" s="155"/>
      <c r="I301" s="157">
        <f t="shared" si="207"/>
        <v>0</v>
      </c>
      <c r="J301" s="158">
        <f t="shared" si="208"/>
        <v>0</v>
      </c>
      <c r="K301" s="158">
        <f t="shared" si="209"/>
        <v>0</v>
      </c>
      <c r="L301" s="158">
        <f t="shared" si="210"/>
        <v>0</v>
      </c>
      <c r="M301" s="162">
        <f t="shared" si="211"/>
        <v>0</v>
      </c>
      <c r="N301" s="185"/>
      <c r="O301" s="145" t="str">
        <f t="shared" si="204"/>
        <v>ITEM_OBRA</v>
      </c>
      <c r="P301" s="5">
        <f t="shared" si="205"/>
        <v>0</v>
      </c>
      <c r="Q301" s="5">
        <f t="shared" si="206"/>
        <v>0</v>
      </c>
      <c r="R301" s="187"/>
    </row>
    <row r="302">
      <c r="A302" s="150" t="s">
        <v>1205</v>
      </c>
      <c r="B302" s="151" t="s">
        <v>1206</v>
      </c>
      <c r="C302" s="152" t="s">
        <v>1207</v>
      </c>
      <c r="D302" s="176" t="s">
        <v>1208</v>
      </c>
      <c r="E302" s="153" t="s">
        <v>22</v>
      </c>
      <c r="F302" s="178">
        <v>11.0</v>
      </c>
      <c r="G302" s="155"/>
      <c r="H302" s="155"/>
      <c r="I302" s="157">
        <f t="shared" si="207"/>
        <v>0</v>
      </c>
      <c r="J302" s="158">
        <f t="shared" si="208"/>
        <v>0</v>
      </c>
      <c r="K302" s="158">
        <f t="shared" si="209"/>
        <v>0</v>
      </c>
      <c r="L302" s="158">
        <f t="shared" si="210"/>
        <v>0</v>
      </c>
      <c r="M302" s="162">
        <f t="shared" si="211"/>
        <v>0</v>
      </c>
      <c r="N302" s="185"/>
      <c r="O302" s="145" t="str">
        <f t="shared" si="204"/>
        <v>ITEM_OBRA</v>
      </c>
      <c r="P302" s="5">
        <f t="shared" si="205"/>
        <v>0</v>
      </c>
      <c r="Q302" s="5">
        <f t="shared" si="206"/>
        <v>0</v>
      </c>
      <c r="R302" s="187"/>
    </row>
    <row r="303">
      <c r="A303" s="150" t="s">
        <v>1209</v>
      </c>
      <c r="B303" s="151" t="s">
        <v>1210</v>
      </c>
      <c r="C303" s="152" t="s">
        <v>1211</v>
      </c>
      <c r="D303" s="176" t="s">
        <v>1212</v>
      </c>
      <c r="E303" s="153" t="s">
        <v>22</v>
      </c>
      <c r="F303" s="178">
        <v>3.0</v>
      </c>
      <c r="G303" s="155"/>
      <c r="H303" s="155"/>
      <c r="I303" s="157">
        <f t="shared" si="207"/>
        <v>0</v>
      </c>
      <c r="J303" s="158">
        <f t="shared" si="208"/>
        <v>0</v>
      </c>
      <c r="K303" s="158">
        <f t="shared" si="209"/>
        <v>0</v>
      </c>
      <c r="L303" s="158">
        <f t="shared" si="210"/>
        <v>0</v>
      </c>
      <c r="M303" s="162">
        <f t="shared" si="211"/>
        <v>0</v>
      </c>
      <c r="N303" s="185"/>
      <c r="O303" s="145" t="str">
        <f t="shared" si="204"/>
        <v>ITEM_OBRA</v>
      </c>
      <c r="P303" s="5">
        <f t="shared" si="205"/>
        <v>0</v>
      </c>
      <c r="Q303" s="5">
        <f t="shared" si="206"/>
        <v>0</v>
      </c>
      <c r="R303" s="187"/>
    </row>
    <row r="304">
      <c r="A304" s="150" t="s">
        <v>1213</v>
      </c>
      <c r="B304" s="151" t="s">
        <v>1214</v>
      </c>
      <c r="C304" s="152" t="s">
        <v>1215</v>
      </c>
      <c r="D304" s="176" t="s">
        <v>1216</v>
      </c>
      <c r="E304" s="153" t="s">
        <v>22</v>
      </c>
      <c r="F304" s="178">
        <v>26.0</v>
      </c>
      <c r="G304" s="155"/>
      <c r="H304" s="155"/>
      <c r="I304" s="157">
        <f t="shared" si="207"/>
        <v>0</v>
      </c>
      <c r="J304" s="158">
        <f t="shared" si="208"/>
        <v>0</v>
      </c>
      <c r="K304" s="158">
        <f t="shared" si="209"/>
        <v>0</v>
      </c>
      <c r="L304" s="158">
        <f t="shared" si="210"/>
        <v>0</v>
      </c>
      <c r="M304" s="162">
        <f t="shared" si="211"/>
        <v>0</v>
      </c>
      <c r="N304" s="185"/>
      <c r="O304" s="145" t="str">
        <f t="shared" si="204"/>
        <v>ITEM_OBRA</v>
      </c>
      <c r="P304" s="5">
        <f t="shared" si="205"/>
        <v>0</v>
      </c>
      <c r="Q304" s="5">
        <f t="shared" si="206"/>
        <v>0</v>
      </c>
      <c r="R304" s="187"/>
    </row>
    <row r="305">
      <c r="A305" s="150" t="s">
        <v>1217</v>
      </c>
      <c r="B305" s="151" t="s">
        <v>1214</v>
      </c>
      <c r="C305" s="152" t="s">
        <v>1218</v>
      </c>
      <c r="D305" s="176" t="s">
        <v>1219</v>
      </c>
      <c r="E305" s="153" t="s">
        <v>22</v>
      </c>
      <c r="F305" s="178">
        <v>13.0</v>
      </c>
      <c r="G305" s="155"/>
      <c r="H305" s="155"/>
      <c r="I305" s="157">
        <f t="shared" si="207"/>
        <v>0</v>
      </c>
      <c r="J305" s="158">
        <f t="shared" si="208"/>
        <v>0</v>
      </c>
      <c r="K305" s="158">
        <f t="shared" si="209"/>
        <v>0</v>
      </c>
      <c r="L305" s="158">
        <f t="shared" si="210"/>
        <v>0</v>
      </c>
      <c r="M305" s="162">
        <f t="shared" si="211"/>
        <v>0</v>
      </c>
      <c r="N305" s="185"/>
      <c r="O305" s="145" t="str">
        <f t="shared" si="204"/>
        <v>ITEM_OBRA</v>
      </c>
      <c r="P305" s="5">
        <f t="shared" si="205"/>
        <v>0</v>
      </c>
      <c r="Q305" s="5">
        <f t="shared" si="206"/>
        <v>0</v>
      </c>
      <c r="R305" s="187"/>
    </row>
    <row r="306">
      <c r="A306" s="150" t="s">
        <v>1220</v>
      </c>
      <c r="B306" s="151" t="s">
        <v>1214</v>
      </c>
      <c r="C306" s="152" t="s">
        <v>1221</v>
      </c>
      <c r="D306" s="176" t="s">
        <v>1222</v>
      </c>
      <c r="E306" s="153" t="s">
        <v>22</v>
      </c>
      <c r="F306" s="178">
        <v>38.0</v>
      </c>
      <c r="G306" s="155"/>
      <c r="H306" s="155"/>
      <c r="I306" s="157">
        <f t="shared" si="207"/>
        <v>0</v>
      </c>
      <c r="J306" s="158">
        <f t="shared" si="208"/>
        <v>0</v>
      </c>
      <c r="K306" s="158">
        <f t="shared" si="209"/>
        <v>0</v>
      </c>
      <c r="L306" s="158">
        <f t="shared" si="210"/>
        <v>0</v>
      </c>
      <c r="M306" s="162">
        <f t="shared" si="211"/>
        <v>0</v>
      </c>
      <c r="N306" s="185"/>
      <c r="O306" s="145" t="str">
        <f t="shared" si="204"/>
        <v>ITEM_OBRA</v>
      </c>
      <c r="P306" s="5">
        <f t="shared" si="205"/>
        <v>0</v>
      </c>
      <c r="Q306" s="5">
        <f t="shared" si="206"/>
        <v>0</v>
      </c>
      <c r="R306" s="187"/>
    </row>
    <row r="307">
      <c r="A307" s="150" t="s">
        <v>1223</v>
      </c>
      <c r="B307" s="151" t="s">
        <v>1214</v>
      </c>
      <c r="C307" s="152">
        <v>89362.0</v>
      </c>
      <c r="D307" s="176" t="s">
        <v>1224</v>
      </c>
      <c r="E307" s="153" t="s">
        <v>22</v>
      </c>
      <c r="F307" s="178">
        <v>67.0</v>
      </c>
      <c r="G307" s="155"/>
      <c r="H307" s="155"/>
      <c r="I307" s="157">
        <f t="shared" si="207"/>
        <v>0</v>
      </c>
      <c r="J307" s="158">
        <f t="shared" si="208"/>
        <v>0</v>
      </c>
      <c r="K307" s="158">
        <f t="shared" si="209"/>
        <v>0</v>
      </c>
      <c r="L307" s="158">
        <f t="shared" si="210"/>
        <v>0</v>
      </c>
      <c r="M307" s="162">
        <f t="shared" si="211"/>
        <v>0</v>
      </c>
      <c r="N307" s="185"/>
      <c r="O307" s="145" t="str">
        <f t="shared" si="204"/>
        <v>ITEM_OBRA</v>
      </c>
      <c r="P307" s="5">
        <f t="shared" si="205"/>
        <v>0</v>
      </c>
      <c r="Q307" s="5">
        <f t="shared" si="206"/>
        <v>0</v>
      </c>
      <c r="R307" s="187"/>
    </row>
    <row r="308">
      <c r="A308" s="150" t="s">
        <v>1225</v>
      </c>
      <c r="B308" s="151" t="s">
        <v>1214</v>
      </c>
      <c r="C308" s="152" t="s">
        <v>1226</v>
      </c>
      <c r="D308" s="176" t="s">
        <v>1227</v>
      </c>
      <c r="E308" s="153" t="s">
        <v>22</v>
      </c>
      <c r="F308" s="178">
        <v>11.0</v>
      </c>
      <c r="G308" s="155"/>
      <c r="H308" s="155"/>
      <c r="I308" s="157">
        <f t="shared" si="207"/>
        <v>0</v>
      </c>
      <c r="J308" s="158">
        <f t="shared" si="208"/>
        <v>0</v>
      </c>
      <c r="K308" s="158">
        <f t="shared" si="209"/>
        <v>0</v>
      </c>
      <c r="L308" s="158">
        <f t="shared" si="210"/>
        <v>0</v>
      </c>
      <c r="M308" s="162">
        <f t="shared" si="211"/>
        <v>0</v>
      </c>
      <c r="N308" s="185"/>
      <c r="O308" s="145" t="str">
        <f t="shared" si="204"/>
        <v>ITEM_OBRA</v>
      </c>
      <c r="P308" s="5">
        <f t="shared" si="205"/>
        <v>0</v>
      </c>
      <c r="Q308" s="5">
        <f t="shared" si="206"/>
        <v>0</v>
      </c>
      <c r="R308" s="187"/>
    </row>
    <row r="309">
      <c r="A309" s="150" t="s">
        <v>1228</v>
      </c>
      <c r="B309" s="151" t="s">
        <v>1214</v>
      </c>
      <c r="C309" s="152" t="s">
        <v>1229</v>
      </c>
      <c r="D309" s="176" t="s">
        <v>1230</v>
      </c>
      <c r="E309" s="153" t="s">
        <v>22</v>
      </c>
      <c r="F309" s="178">
        <v>4.0</v>
      </c>
      <c r="G309" s="155"/>
      <c r="H309" s="155"/>
      <c r="I309" s="157">
        <f t="shared" si="207"/>
        <v>0</v>
      </c>
      <c r="J309" s="158">
        <f t="shared" si="208"/>
        <v>0</v>
      </c>
      <c r="K309" s="158">
        <f t="shared" si="209"/>
        <v>0</v>
      </c>
      <c r="L309" s="158">
        <f t="shared" si="210"/>
        <v>0</v>
      </c>
      <c r="M309" s="162">
        <f t="shared" si="211"/>
        <v>0</v>
      </c>
      <c r="N309" s="185"/>
      <c r="O309" s="145" t="str">
        <f t="shared" si="204"/>
        <v>ITEM_OBRA</v>
      </c>
      <c r="P309" s="5">
        <f t="shared" si="205"/>
        <v>0</v>
      </c>
      <c r="Q309" s="5">
        <f t="shared" si="206"/>
        <v>0</v>
      </c>
      <c r="R309" s="187"/>
    </row>
    <row r="310">
      <c r="A310" s="150" t="s">
        <v>1232</v>
      </c>
      <c r="B310" s="151" t="s">
        <v>1214</v>
      </c>
      <c r="C310" s="152">
        <v>89395.0</v>
      </c>
      <c r="D310" s="176" t="s">
        <v>1234</v>
      </c>
      <c r="E310" s="153" t="s">
        <v>22</v>
      </c>
      <c r="F310" s="178">
        <v>22.0</v>
      </c>
      <c r="G310" s="155"/>
      <c r="H310" s="155"/>
      <c r="I310" s="157">
        <f t="shared" si="207"/>
        <v>0</v>
      </c>
      <c r="J310" s="158">
        <f t="shared" si="208"/>
        <v>0</v>
      </c>
      <c r="K310" s="158">
        <f t="shared" si="209"/>
        <v>0</v>
      </c>
      <c r="L310" s="158">
        <f t="shared" si="210"/>
        <v>0</v>
      </c>
      <c r="M310" s="162">
        <f t="shared" si="211"/>
        <v>0</v>
      </c>
      <c r="N310" s="185"/>
      <c r="O310" s="145" t="str">
        <f t="shared" si="204"/>
        <v>ITEM_OBRA</v>
      </c>
      <c r="P310" s="5">
        <f t="shared" si="205"/>
        <v>0</v>
      </c>
      <c r="Q310" s="5">
        <f t="shared" si="206"/>
        <v>0</v>
      </c>
      <c r="R310" s="187"/>
    </row>
    <row r="311">
      <c r="A311" s="150" t="s">
        <v>1235</v>
      </c>
      <c r="B311" s="151" t="s">
        <v>1214</v>
      </c>
      <c r="C311" s="152" t="s">
        <v>1236</v>
      </c>
      <c r="D311" s="176" t="s">
        <v>1237</v>
      </c>
      <c r="E311" s="153" t="s">
        <v>22</v>
      </c>
      <c r="F311" s="178">
        <v>8.0</v>
      </c>
      <c r="G311" s="155"/>
      <c r="H311" s="155"/>
      <c r="I311" s="157">
        <f t="shared" si="207"/>
        <v>0</v>
      </c>
      <c r="J311" s="158">
        <f t="shared" si="208"/>
        <v>0</v>
      </c>
      <c r="K311" s="158">
        <f t="shared" si="209"/>
        <v>0</v>
      </c>
      <c r="L311" s="158">
        <f t="shared" si="210"/>
        <v>0</v>
      </c>
      <c r="M311" s="162">
        <f t="shared" si="211"/>
        <v>0</v>
      </c>
      <c r="N311" s="185"/>
      <c r="O311" s="145" t="str">
        <f t="shared" si="204"/>
        <v>ITEM_OBRA</v>
      </c>
      <c r="P311" s="5">
        <f t="shared" si="205"/>
        <v>0</v>
      </c>
      <c r="Q311" s="5">
        <f t="shared" si="206"/>
        <v>0</v>
      </c>
      <c r="R311" s="187"/>
    </row>
    <row r="312">
      <c r="A312" s="150" t="s">
        <v>1238</v>
      </c>
      <c r="B312" s="151" t="s">
        <v>1239</v>
      </c>
      <c r="C312" s="152" t="s">
        <v>1240</v>
      </c>
      <c r="D312" s="176" t="s">
        <v>1241</v>
      </c>
      <c r="E312" s="153" t="s">
        <v>22</v>
      </c>
      <c r="F312" s="178">
        <v>1.0</v>
      </c>
      <c r="G312" s="155"/>
      <c r="H312" s="155"/>
      <c r="I312" s="157">
        <f t="shared" si="207"/>
        <v>0</v>
      </c>
      <c r="J312" s="158">
        <f t="shared" si="208"/>
        <v>0</v>
      </c>
      <c r="K312" s="158">
        <f t="shared" si="209"/>
        <v>0</v>
      </c>
      <c r="L312" s="158">
        <f t="shared" si="210"/>
        <v>0</v>
      </c>
      <c r="M312" s="162">
        <f t="shared" si="211"/>
        <v>0</v>
      </c>
      <c r="N312" s="185"/>
      <c r="O312" s="145" t="str">
        <f t="shared" si="204"/>
        <v>ITEM_OBRA</v>
      </c>
      <c r="P312" s="5">
        <f t="shared" si="205"/>
        <v>0</v>
      </c>
      <c r="Q312" s="5">
        <f t="shared" si="206"/>
        <v>0</v>
      </c>
      <c r="R312" s="187"/>
    </row>
    <row r="313">
      <c r="A313" s="218" t="s">
        <v>382</v>
      </c>
      <c r="B313" s="218"/>
      <c r="C313" s="218"/>
      <c r="D313" s="218"/>
      <c r="E313" s="218"/>
      <c r="F313" s="219"/>
      <c r="G313" s="218"/>
      <c r="H313" s="218"/>
      <c r="I313" s="218"/>
      <c r="J313" s="218"/>
      <c r="K313" s="218"/>
      <c r="L313" s="218"/>
      <c r="M313" s="185"/>
      <c r="N313" s="185"/>
      <c r="O313" s="145" t="str">
        <f t="shared" si="204"/>
        <v/>
      </c>
      <c r="P313" s="5">
        <f t="shared" si="205"/>
        <v>0</v>
      </c>
      <c r="Q313" s="5">
        <f t="shared" si="206"/>
        <v>0</v>
      </c>
      <c r="R313" s="187"/>
    </row>
    <row r="314">
      <c r="A314" s="368" t="s">
        <v>420</v>
      </c>
      <c r="B314" s="369" t="s">
        <v>1242</v>
      </c>
      <c r="C314" s="323"/>
      <c r="D314" s="323"/>
      <c r="E314" s="323"/>
      <c r="F314" s="323"/>
      <c r="G314" s="323"/>
      <c r="H314" s="323"/>
      <c r="I314" s="370"/>
      <c r="J314" s="371">
        <f t="shared" ref="J314:M314" si="212">SUM(J315:J377)</f>
        <v>0</v>
      </c>
      <c r="K314" s="371">
        <f t="shared" si="212"/>
        <v>0</v>
      </c>
      <c r="L314" s="371">
        <f t="shared" si="212"/>
        <v>0</v>
      </c>
      <c r="M314" s="371">
        <f t="shared" si="212"/>
        <v>0</v>
      </c>
      <c r="N314" s="185"/>
      <c r="O314" s="145" t="str">
        <f t="shared" si="204"/>
        <v>ETAPA_PRINCIPAL</v>
      </c>
      <c r="P314" s="147">
        <f t="shared" si="205"/>
        <v>0</v>
      </c>
      <c r="Q314" s="147">
        <f t="shared" si="206"/>
        <v>0</v>
      </c>
      <c r="R314" s="187"/>
    </row>
    <row r="315">
      <c r="A315" s="224" t="s">
        <v>1243</v>
      </c>
      <c r="B315" s="225" t="s">
        <v>1244</v>
      </c>
      <c r="C315" s="226"/>
      <c r="D315" s="228"/>
      <c r="E315" s="229"/>
      <c r="F315" s="230"/>
      <c r="G315" s="231"/>
      <c r="H315" s="231"/>
      <c r="I315" s="231"/>
      <c r="J315" s="231"/>
      <c r="K315" s="231"/>
      <c r="L315" s="231"/>
      <c r="M315" s="232"/>
      <c r="N315" s="291"/>
      <c r="O315" s="145" t="str">
        <f t="shared" si="204"/>
        <v>SUBETAPA</v>
      </c>
      <c r="P315" s="5">
        <f t="shared" si="205"/>
        <v>0</v>
      </c>
      <c r="Q315" s="5">
        <f t="shared" si="206"/>
        <v>0</v>
      </c>
      <c r="R315" s="293"/>
    </row>
    <row r="316">
      <c r="A316" s="150" t="s">
        <v>1245</v>
      </c>
      <c r="B316" s="151" t="s">
        <v>1246</v>
      </c>
      <c r="C316" s="152" t="s">
        <v>1247</v>
      </c>
      <c r="D316" s="176" t="s">
        <v>1248</v>
      </c>
      <c r="E316" s="153" t="s">
        <v>81</v>
      </c>
      <c r="F316" s="178">
        <f>35.6+20.4</f>
        <v>56</v>
      </c>
      <c r="G316" s="155"/>
      <c r="H316" s="155"/>
      <c r="I316" s="157">
        <f t="shared" ref="I316:I327" si="213">G316+H316</f>
        <v>0</v>
      </c>
      <c r="J316" s="158">
        <f t="shared" ref="J316:J327" si="214">G316*F316</f>
        <v>0</v>
      </c>
      <c r="K316" s="158">
        <f t="shared" ref="K316:K327" si="215">H316*F316</f>
        <v>0</v>
      </c>
      <c r="L316" s="158">
        <f t="shared" ref="L316:L327" si="216">J316+K316</f>
        <v>0</v>
      </c>
      <c r="M316" s="162">
        <f t="shared" ref="M316:M327" si="217">L316*(1+$M$4)</f>
        <v>0</v>
      </c>
      <c r="N316" s="185"/>
      <c r="O316" s="145" t="str">
        <f t="shared" si="204"/>
        <v>ITEM_OBRA</v>
      </c>
      <c r="P316" s="5">
        <f t="shared" si="205"/>
        <v>0</v>
      </c>
      <c r="Q316" s="5">
        <f t="shared" si="206"/>
        <v>0</v>
      </c>
      <c r="R316" s="187"/>
    </row>
    <row r="317">
      <c r="A317" s="150" t="s">
        <v>1251</v>
      </c>
      <c r="B317" s="151" t="s">
        <v>1252</v>
      </c>
      <c r="C317" s="152" t="s">
        <v>1253</v>
      </c>
      <c r="D317" s="176" t="s">
        <v>1254</v>
      </c>
      <c r="E317" s="153" t="s">
        <v>81</v>
      </c>
      <c r="F317" s="178">
        <f>47.65*2</f>
        <v>95.3</v>
      </c>
      <c r="G317" s="155"/>
      <c r="H317" s="155"/>
      <c r="I317" s="157">
        <f t="shared" si="213"/>
        <v>0</v>
      </c>
      <c r="J317" s="158">
        <f t="shared" si="214"/>
        <v>0</v>
      </c>
      <c r="K317" s="158">
        <f t="shared" si="215"/>
        <v>0</v>
      </c>
      <c r="L317" s="158">
        <f t="shared" si="216"/>
        <v>0</v>
      </c>
      <c r="M317" s="162">
        <f t="shared" si="217"/>
        <v>0</v>
      </c>
      <c r="N317" s="185"/>
      <c r="O317" s="145" t="str">
        <f t="shared" si="204"/>
        <v>ITEM_OBRA</v>
      </c>
      <c r="P317" s="5">
        <f t="shared" si="205"/>
        <v>0</v>
      </c>
      <c r="Q317" s="5">
        <f t="shared" si="206"/>
        <v>0</v>
      </c>
      <c r="R317" s="187"/>
    </row>
    <row r="318">
      <c r="A318" s="150" t="s">
        <v>1255</v>
      </c>
      <c r="B318" s="151" t="s">
        <v>1256</v>
      </c>
      <c r="C318" s="152" t="s">
        <v>1257</v>
      </c>
      <c r="D318" s="176" t="s">
        <v>1258</v>
      </c>
      <c r="E318" s="153" t="s">
        <v>81</v>
      </c>
      <c r="F318" s="178">
        <v>40.5</v>
      </c>
      <c r="G318" s="155"/>
      <c r="H318" s="155"/>
      <c r="I318" s="157">
        <f t="shared" si="213"/>
        <v>0</v>
      </c>
      <c r="J318" s="158">
        <f t="shared" si="214"/>
        <v>0</v>
      </c>
      <c r="K318" s="158">
        <f t="shared" si="215"/>
        <v>0</v>
      </c>
      <c r="L318" s="158">
        <f t="shared" si="216"/>
        <v>0</v>
      </c>
      <c r="M318" s="162">
        <f t="shared" si="217"/>
        <v>0</v>
      </c>
      <c r="N318" s="185"/>
      <c r="O318" s="145" t="str">
        <f t="shared" si="204"/>
        <v>ITEM_OBRA</v>
      </c>
      <c r="P318" s="5">
        <f t="shared" si="205"/>
        <v>0</v>
      </c>
      <c r="Q318" s="5">
        <f t="shared" si="206"/>
        <v>0</v>
      </c>
      <c r="R318" s="187"/>
    </row>
    <row r="319">
      <c r="A319" s="150" t="s">
        <v>1259</v>
      </c>
      <c r="B319" s="151" t="s">
        <v>1260</v>
      </c>
      <c r="C319" s="152" t="s">
        <v>1261</v>
      </c>
      <c r="D319" s="176" t="s">
        <v>1262</v>
      </c>
      <c r="E319" s="153" t="s">
        <v>81</v>
      </c>
      <c r="F319" s="178">
        <v>146.2</v>
      </c>
      <c r="G319" s="155"/>
      <c r="H319" s="155"/>
      <c r="I319" s="157">
        <f t="shared" si="213"/>
        <v>0</v>
      </c>
      <c r="J319" s="158">
        <f t="shared" si="214"/>
        <v>0</v>
      </c>
      <c r="K319" s="158">
        <f t="shared" si="215"/>
        <v>0</v>
      </c>
      <c r="L319" s="158">
        <f t="shared" si="216"/>
        <v>0</v>
      </c>
      <c r="M319" s="162">
        <f t="shared" si="217"/>
        <v>0</v>
      </c>
      <c r="N319" s="185"/>
      <c r="O319" s="145" t="str">
        <f t="shared" si="204"/>
        <v>ITEM_OBRA</v>
      </c>
      <c r="P319" s="5">
        <f t="shared" si="205"/>
        <v>0</v>
      </c>
      <c r="Q319" s="5">
        <f t="shared" si="206"/>
        <v>0</v>
      </c>
      <c r="R319" s="187"/>
    </row>
    <row r="320">
      <c r="A320" s="150" t="s">
        <v>1263</v>
      </c>
      <c r="B320" s="151" t="s">
        <v>1264</v>
      </c>
      <c r="C320" s="152" t="s">
        <v>1265</v>
      </c>
      <c r="D320" s="176" t="s">
        <v>1266</v>
      </c>
      <c r="E320" s="153" t="s">
        <v>81</v>
      </c>
      <c r="F320" s="178">
        <v>41.6</v>
      </c>
      <c r="G320" s="155"/>
      <c r="H320" s="155"/>
      <c r="I320" s="157">
        <f t="shared" si="213"/>
        <v>0</v>
      </c>
      <c r="J320" s="158">
        <f t="shared" si="214"/>
        <v>0</v>
      </c>
      <c r="K320" s="158">
        <f t="shared" si="215"/>
        <v>0</v>
      </c>
      <c r="L320" s="158">
        <f t="shared" si="216"/>
        <v>0</v>
      </c>
      <c r="M320" s="162">
        <f t="shared" si="217"/>
        <v>0</v>
      </c>
      <c r="N320" s="185"/>
      <c r="O320" s="145" t="str">
        <f t="shared" si="204"/>
        <v>ITEM_OBRA</v>
      </c>
      <c r="P320" s="5">
        <f t="shared" si="205"/>
        <v>0</v>
      </c>
      <c r="Q320" s="5">
        <f t="shared" si="206"/>
        <v>0</v>
      </c>
      <c r="R320" s="187"/>
    </row>
    <row r="321">
      <c r="A321" s="150" t="s">
        <v>1267</v>
      </c>
      <c r="B321" s="151" t="s">
        <v>1268</v>
      </c>
      <c r="C321" s="152" t="s">
        <v>1269</v>
      </c>
      <c r="D321" s="176" t="s">
        <v>1270</v>
      </c>
      <c r="E321" s="153" t="s">
        <v>22</v>
      </c>
      <c r="F321" s="178">
        <v>4.0</v>
      </c>
      <c r="G321" s="155"/>
      <c r="H321" s="155"/>
      <c r="I321" s="157">
        <f t="shared" si="213"/>
        <v>0</v>
      </c>
      <c r="J321" s="158">
        <f t="shared" si="214"/>
        <v>0</v>
      </c>
      <c r="K321" s="158">
        <f t="shared" si="215"/>
        <v>0</v>
      </c>
      <c r="L321" s="158">
        <f t="shared" si="216"/>
        <v>0</v>
      </c>
      <c r="M321" s="162">
        <f t="shared" si="217"/>
        <v>0</v>
      </c>
      <c r="N321" s="185"/>
      <c r="O321" s="145" t="str">
        <f t="shared" si="204"/>
        <v>ITEM_OBRA</v>
      </c>
      <c r="P321" s="5">
        <f t="shared" si="205"/>
        <v>0</v>
      </c>
      <c r="Q321" s="5">
        <f t="shared" si="206"/>
        <v>0</v>
      </c>
      <c r="R321" s="187"/>
    </row>
    <row r="322">
      <c r="A322" s="150" t="s">
        <v>1272</v>
      </c>
      <c r="B322" s="151" t="s">
        <v>1268</v>
      </c>
      <c r="C322" s="152" t="s">
        <v>1273</v>
      </c>
      <c r="D322" s="176" t="s">
        <v>1274</v>
      </c>
      <c r="E322" s="153" t="s">
        <v>22</v>
      </c>
      <c r="F322" s="178">
        <v>51.0</v>
      </c>
      <c r="G322" s="155"/>
      <c r="H322" s="155"/>
      <c r="I322" s="157">
        <f t="shared" si="213"/>
        <v>0</v>
      </c>
      <c r="J322" s="158">
        <f t="shared" si="214"/>
        <v>0</v>
      </c>
      <c r="K322" s="158">
        <f t="shared" si="215"/>
        <v>0</v>
      </c>
      <c r="L322" s="158">
        <f t="shared" si="216"/>
        <v>0</v>
      </c>
      <c r="M322" s="162">
        <f t="shared" si="217"/>
        <v>0</v>
      </c>
      <c r="N322" s="185"/>
      <c r="O322" s="145" t="str">
        <f t="shared" si="204"/>
        <v>ITEM_OBRA</v>
      </c>
      <c r="P322" s="5">
        <f t="shared" si="205"/>
        <v>0</v>
      </c>
      <c r="Q322" s="5">
        <f t="shared" si="206"/>
        <v>0</v>
      </c>
      <c r="R322" s="187"/>
    </row>
    <row r="323">
      <c r="A323" s="150" t="s">
        <v>1276</v>
      </c>
      <c r="B323" s="151" t="s">
        <v>1268</v>
      </c>
      <c r="C323" s="152" t="s">
        <v>1277</v>
      </c>
      <c r="D323" s="176" t="s">
        <v>1278</v>
      </c>
      <c r="E323" s="153" t="s">
        <v>22</v>
      </c>
      <c r="F323" s="178">
        <v>2.0</v>
      </c>
      <c r="G323" s="155"/>
      <c r="H323" s="155"/>
      <c r="I323" s="157">
        <f t="shared" si="213"/>
        <v>0</v>
      </c>
      <c r="J323" s="158">
        <f t="shared" si="214"/>
        <v>0</v>
      </c>
      <c r="K323" s="158">
        <f t="shared" si="215"/>
        <v>0</v>
      </c>
      <c r="L323" s="158">
        <f t="shared" si="216"/>
        <v>0</v>
      </c>
      <c r="M323" s="162">
        <f t="shared" si="217"/>
        <v>0</v>
      </c>
      <c r="N323" s="185"/>
      <c r="O323" s="145" t="str">
        <f t="shared" si="204"/>
        <v>ITEM_OBRA</v>
      </c>
      <c r="P323" s="5">
        <f t="shared" si="205"/>
        <v>0</v>
      </c>
      <c r="Q323" s="5">
        <f t="shared" si="206"/>
        <v>0</v>
      </c>
      <c r="R323" s="187"/>
    </row>
    <row r="324">
      <c r="A324" s="150" t="s">
        <v>1279</v>
      </c>
      <c r="B324" s="151" t="s">
        <v>1268</v>
      </c>
      <c r="C324" s="152" t="s">
        <v>1280</v>
      </c>
      <c r="D324" s="176" t="s">
        <v>1281</v>
      </c>
      <c r="E324" s="153" t="s">
        <v>22</v>
      </c>
      <c r="F324" s="178">
        <v>1.0</v>
      </c>
      <c r="G324" s="155"/>
      <c r="H324" s="155"/>
      <c r="I324" s="157">
        <f t="shared" si="213"/>
        <v>0</v>
      </c>
      <c r="J324" s="158">
        <f t="shared" si="214"/>
        <v>0</v>
      </c>
      <c r="K324" s="158">
        <f t="shared" si="215"/>
        <v>0</v>
      </c>
      <c r="L324" s="158">
        <f t="shared" si="216"/>
        <v>0</v>
      </c>
      <c r="M324" s="162">
        <f t="shared" si="217"/>
        <v>0</v>
      </c>
      <c r="N324" s="185"/>
      <c r="O324" s="145" t="str">
        <f t="shared" si="204"/>
        <v>ITEM_OBRA</v>
      </c>
      <c r="P324" s="5">
        <f t="shared" si="205"/>
        <v>0</v>
      </c>
      <c r="Q324" s="5">
        <f t="shared" si="206"/>
        <v>0</v>
      </c>
      <c r="R324" s="187"/>
    </row>
    <row r="325">
      <c r="A325" s="150" t="s">
        <v>1282</v>
      </c>
      <c r="B325" s="151" t="s">
        <v>1268</v>
      </c>
      <c r="C325" s="152" t="s">
        <v>1283</v>
      </c>
      <c r="D325" s="176" t="s">
        <v>1284</v>
      </c>
      <c r="E325" s="153" t="s">
        <v>22</v>
      </c>
      <c r="F325" s="178">
        <v>1.0</v>
      </c>
      <c r="G325" s="155"/>
      <c r="H325" s="155"/>
      <c r="I325" s="157">
        <f t="shared" si="213"/>
        <v>0</v>
      </c>
      <c r="J325" s="158">
        <f t="shared" si="214"/>
        <v>0</v>
      </c>
      <c r="K325" s="158">
        <f t="shared" si="215"/>
        <v>0</v>
      </c>
      <c r="L325" s="158">
        <f t="shared" si="216"/>
        <v>0</v>
      </c>
      <c r="M325" s="162">
        <f t="shared" si="217"/>
        <v>0</v>
      </c>
      <c r="N325" s="185"/>
      <c r="O325" s="145" t="str">
        <f t="shared" si="204"/>
        <v>ITEM_OBRA</v>
      </c>
      <c r="P325" s="5">
        <f t="shared" si="205"/>
        <v>0</v>
      </c>
      <c r="Q325" s="5">
        <f t="shared" si="206"/>
        <v>0</v>
      </c>
      <c r="R325" s="187"/>
    </row>
    <row r="326">
      <c r="A326" s="150" t="s">
        <v>1285</v>
      </c>
      <c r="B326" s="151" t="s">
        <v>1286</v>
      </c>
      <c r="C326" s="152" t="s">
        <v>1055</v>
      </c>
      <c r="D326" s="176" t="s">
        <v>1056</v>
      </c>
      <c r="E326" s="153" t="s">
        <v>22</v>
      </c>
      <c r="F326" s="178">
        <v>1.0</v>
      </c>
      <c r="G326" s="155"/>
      <c r="H326" s="155"/>
      <c r="I326" s="157">
        <f t="shared" si="213"/>
        <v>0</v>
      </c>
      <c r="J326" s="158">
        <f t="shared" si="214"/>
        <v>0</v>
      </c>
      <c r="K326" s="158">
        <f t="shared" si="215"/>
        <v>0</v>
      </c>
      <c r="L326" s="158">
        <f t="shared" si="216"/>
        <v>0</v>
      </c>
      <c r="M326" s="162">
        <f t="shared" si="217"/>
        <v>0</v>
      </c>
      <c r="N326" s="185"/>
      <c r="O326" s="145" t="str">
        <f t="shared" si="204"/>
        <v>ITEM_OBRA</v>
      </c>
      <c r="P326" s="5">
        <f t="shared" si="205"/>
        <v>0</v>
      </c>
      <c r="Q326" s="5">
        <f t="shared" si="206"/>
        <v>0</v>
      </c>
      <c r="R326" s="187"/>
    </row>
    <row r="327">
      <c r="A327" s="150" t="s">
        <v>1287</v>
      </c>
      <c r="B327" s="151" t="s">
        <v>1288</v>
      </c>
      <c r="C327" s="152" t="s">
        <v>1289</v>
      </c>
      <c r="D327" s="176" t="s">
        <v>1290</v>
      </c>
      <c r="E327" s="153" t="s">
        <v>22</v>
      </c>
      <c r="F327" s="178">
        <v>1.0</v>
      </c>
      <c r="G327" s="155"/>
      <c r="H327" s="155"/>
      <c r="I327" s="157">
        <f t="shared" si="213"/>
        <v>0</v>
      </c>
      <c r="J327" s="158">
        <f t="shared" si="214"/>
        <v>0</v>
      </c>
      <c r="K327" s="158">
        <f t="shared" si="215"/>
        <v>0</v>
      </c>
      <c r="L327" s="158">
        <f t="shared" si="216"/>
        <v>0</v>
      </c>
      <c r="M327" s="162">
        <f t="shared" si="217"/>
        <v>0</v>
      </c>
      <c r="N327" s="185"/>
      <c r="O327" s="145" t="str">
        <f t="shared" si="204"/>
        <v>ITEM_OBRA</v>
      </c>
      <c r="P327" s="5">
        <f t="shared" si="205"/>
        <v>0</v>
      </c>
      <c r="Q327" s="5">
        <f t="shared" si="206"/>
        <v>0</v>
      </c>
      <c r="R327" s="187"/>
    </row>
    <row r="328">
      <c r="A328" s="218" t="s">
        <v>382</v>
      </c>
      <c r="B328" s="218"/>
      <c r="C328" s="218"/>
      <c r="D328" s="218"/>
      <c r="E328" s="218"/>
      <c r="F328" s="219"/>
      <c r="G328" s="218"/>
      <c r="H328" s="218"/>
      <c r="I328" s="218"/>
      <c r="J328" s="218"/>
      <c r="K328" s="218"/>
      <c r="L328" s="218"/>
      <c r="M328" s="185"/>
      <c r="N328" s="185"/>
      <c r="O328" s="145" t="str">
        <f t="shared" si="204"/>
        <v/>
      </c>
      <c r="P328" s="5">
        <f t="shared" si="205"/>
        <v>0</v>
      </c>
      <c r="Q328" s="5">
        <f t="shared" si="206"/>
        <v>0</v>
      </c>
      <c r="R328" s="187"/>
    </row>
    <row r="329">
      <c r="A329" s="224" t="s">
        <v>1291</v>
      </c>
      <c r="B329" s="225" t="s">
        <v>1292</v>
      </c>
      <c r="C329" s="226"/>
      <c r="D329" s="228"/>
      <c r="E329" s="229"/>
      <c r="F329" s="230"/>
      <c r="G329" s="231"/>
      <c r="H329" s="231"/>
      <c r="I329" s="231"/>
      <c r="J329" s="231"/>
      <c r="K329" s="231"/>
      <c r="L329" s="231"/>
      <c r="M329" s="232"/>
      <c r="N329" s="291"/>
      <c r="O329" s="145" t="str">
        <f t="shared" si="204"/>
        <v>SUBETAPA</v>
      </c>
      <c r="P329" s="5">
        <f t="shared" si="205"/>
        <v>0</v>
      </c>
      <c r="Q329" s="5">
        <f t="shared" si="206"/>
        <v>0</v>
      </c>
      <c r="R329" s="293"/>
    </row>
    <row r="330">
      <c r="A330" s="150" t="s">
        <v>1293</v>
      </c>
      <c r="B330" s="151" t="s">
        <v>1294</v>
      </c>
      <c r="C330" s="152" t="s">
        <v>1295</v>
      </c>
      <c r="D330" s="176" t="s">
        <v>1296</v>
      </c>
      <c r="E330" s="153" t="s">
        <v>81</v>
      </c>
      <c r="F330" s="178">
        <v>29.15</v>
      </c>
      <c r="G330" s="155"/>
      <c r="H330" s="155"/>
      <c r="I330" s="157">
        <f t="shared" ref="I330:I363" si="218">G330+H330</f>
        <v>0</v>
      </c>
      <c r="J330" s="158">
        <f t="shared" ref="J330:J363" si="219">G330*F330</f>
        <v>0</v>
      </c>
      <c r="K330" s="158">
        <f t="shared" ref="K330:K363" si="220">H330*F330</f>
        <v>0</v>
      </c>
      <c r="L330" s="158">
        <f t="shared" ref="L330:L363" si="221">J330+K330</f>
        <v>0</v>
      </c>
      <c r="M330" s="162">
        <f t="shared" ref="M330:M363" si="222">L330*(1+$M$4)</f>
        <v>0</v>
      </c>
      <c r="N330" s="185"/>
      <c r="O330" s="145" t="str">
        <f t="shared" si="204"/>
        <v>ITEM_OBRA</v>
      </c>
      <c r="P330" s="5">
        <f t="shared" si="205"/>
        <v>0</v>
      </c>
      <c r="Q330" s="5">
        <f t="shared" si="206"/>
        <v>0</v>
      </c>
      <c r="R330" s="187"/>
    </row>
    <row r="331">
      <c r="A331" s="150" t="s">
        <v>1299</v>
      </c>
      <c r="B331" s="151" t="s">
        <v>1300</v>
      </c>
      <c r="C331" s="152" t="s">
        <v>1301</v>
      </c>
      <c r="D331" s="176" t="s">
        <v>1302</v>
      </c>
      <c r="E331" s="153" t="s">
        <v>81</v>
      </c>
      <c r="F331" s="178">
        <v>4.25</v>
      </c>
      <c r="G331" s="155"/>
      <c r="H331" s="155"/>
      <c r="I331" s="157">
        <f t="shared" si="218"/>
        <v>0</v>
      </c>
      <c r="J331" s="158">
        <f t="shared" si="219"/>
        <v>0</v>
      </c>
      <c r="K331" s="158">
        <f t="shared" si="220"/>
        <v>0</v>
      </c>
      <c r="L331" s="158">
        <f t="shared" si="221"/>
        <v>0</v>
      </c>
      <c r="M331" s="162">
        <f t="shared" si="222"/>
        <v>0</v>
      </c>
      <c r="N331" s="185"/>
      <c r="O331" s="145" t="str">
        <f t="shared" si="204"/>
        <v>ITEM_OBRA</v>
      </c>
      <c r="P331" s="5">
        <f t="shared" si="205"/>
        <v>0</v>
      </c>
      <c r="Q331" s="5">
        <f t="shared" si="206"/>
        <v>0</v>
      </c>
      <c r="R331" s="187"/>
    </row>
    <row r="332">
      <c r="A332" s="150" t="s">
        <v>1304</v>
      </c>
      <c r="B332" s="151" t="s">
        <v>1305</v>
      </c>
      <c r="C332" s="152" t="s">
        <v>1306</v>
      </c>
      <c r="D332" s="176" t="s">
        <v>1307</v>
      </c>
      <c r="E332" s="153" t="s">
        <v>22</v>
      </c>
      <c r="F332" s="178">
        <v>1.0</v>
      </c>
      <c r="G332" s="155"/>
      <c r="H332" s="155"/>
      <c r="I332" s="157">
        <f t="shared" si="218"/>
        <v>0</v>
      </c>
      <c r="J332" s="158">
        <f t="shared" si="219"/>
        <v>0</v>
      </c>
      <c r="K332" s="158">
        <f t="shared" si="220"/>
        <v>0</v>
      </c>
      <c r="L332" s="158">
        <f t="shared" si="221"/>
        <v>0</v>
      </c>
      <c r="M332" s="162">
        <f t="shared" si="222"/>
        <v>0</v>
      </c>
      <c r="N332" s="185"/>
      <c r="O332" s="145" t="str">
        <f t="shared" si="204"/>
        <v>ITEM_OBRA</v>
      </c>
      <c r="P332" s="5">
        <f t="shared" si="205"/>
        <v>0</v>
      </c>
      <c r="Q332" s="5">
        <f t="shared" si="206"/>
        <v>0</v>
      </c>
      <c r="R332" s="187"/>
    </row>
    <row r="333">
      <c r="A333" s="150" t="s">
        <v>1308</v>
      </c>
      <c r="B333" s="151" t="s">
        <v>1309</v>
      </c>
      <c r="C333" s="152" t="s">
        <v>1310</v>
      </c>
      <c r="D333" s="176" t="s">
        <v>1311</v>
      </c>
      <c r="E333" s="153" t="s">
        <v>22</v>
      </c>
      <c r="F333" s="178">
        <v>1.0</v>
      </c>
      <c r="G333" s="155"/>
      <c r="H333" s="155"/>
      <c r="I333" s="157">
        <f t="shared" si="218"/>
        <v>0</v>
      </c>
      <c r="J333" s="158">
        <f t="shared" si="219"/>
        <v>0</v>
      </c>
      <c r="K333" s="158">
        <f t="shared" si="220"/>
        <v>0</v>
      </c>
      <c r="L333" s="158">
        <f t="shared" si="221"/>
        <v>0</v>
      </c>
      <c r="M333" s="162">
        <f t="shared" si="222"/>
        <v>0</v>
      </c>
      <c r="N333" s="185"/>
      <c r="O333" s="145" t="str">
        <f t="shared" si="204"/>
        <v>ITEM_OBRA</v>
      </c>
      <c r="P333" s="5">
        <f t="shared" si="205"/>
        <v>0</v>
      </c>
      <c r="Q333" s="5">
        <f t="shared" si="206"/>
        <v>0</v>
      </c>
      <c r="R333" s="187"/>
    </row>
    <row r="334">
      <c r="A334" s="150" t="s">
        <v>1312</v>
      </c>
      <c r="B334" s="151" t="s">
        <v>1313</v>
      </c>
      <c r="C334" s="152" t="s">
        <v>1314</v>
      </c>
      <c r="D334" s="176" t="s">
        <v>1315</v>
      </c>
      <c r="E334" s="153" t="s">
        <v>22</v>
      </c>
      <c r="F334" s="178">
        <v>1.0</v>
      </c>
      <c r="G334" s="155"/>
      <c r="H334" s="155"/>
      <c r="I334" s="157">
        <f t="shared" si="218"/>
        <v>0</v>
      </c>
      <c r="J334" s="158">
        <f t="shared" si="219"/>
        <v>0</v>
      </c>
      <c r="K334" s="158">
        <f t="shared" si="220"/>
        <v>0</v>
      </c>
      <c r="L334" s="158">
        <f t="shared" si="221"/>
        <v>0</v>
      </c>
      <c r="M334" s="162">
        <f t="shared" si="222"/>
        <v>0</v>
      </c>
      <c r="N334" s="185"/>
      <c r="O334" s="145" t="str">
        <f t="shared" si="204"/>
        <v>ITEM_OBRA</v>
      </c>
      <c r="P334" s="5">
        <f t="shared" si="205"/>
        <v>0</v>
      </c>
      <c r="Q334" s="5">
        <f t="shared" si="206"/>
        <v>0</v>
      </c>
      <c r="R334" s="187"/>
    </row>
    <row r="335">
      <c r="A335" s="150" t="s">
        <v>1316</v>
      </c>
      <c r="B335" s="151" t="s">
        <v>1317</v>
      </c>
      <c r="C335" s="152" t="s">
        <v>1318</v>
      </c>
      <c r="D335" s="176" t="s">
        <v>1319</v>
      </c>
      <c r="E335" s="153" t="s">
        <v>22</v>
      </c>
      <c r="F335" s="178">
        <v>1.0</v>
      </c>
      <c r="G335" s="155"/>
      <c r="H335" s="155"/>
      <c r="I335" s="157">
        <f t="shared" si="218"/>
        <v>0</v>
      </c>
      <c r="J335" s="158">
        <f t="shared" si="219"/>
        <v>0</v>
      </c>
      <c r="K335" s="158">
        <f t="shared" si="220"/>
        <v>0</v>
      </c>
      <c r="L335" s="158">
        <f t="shared" si="221"/>
        <v>0</v>
      </c>
      <c r="M335" s="162">
        <f t="shared" si="222"/>
        <v>0</v>
      </c>
      <c r="N335" s="185"/>
      <c r="O335" s="145" t="str">
        <f t="shared" si="204"/>
        <v>ITEM_OBRA</v>
      </c>
      <c r="P335" s="5">
        <f t="shared" si="205"/>
        <v>0</v>
      </c>
      <c r="Q335" s="5">
        <f t="shared" si="206"/>
        <v>0</v>
      </c>
      <c r="R335" s="187"/>
    </row>
    <row r="336">
      <c r="A336" s="150" t="s">
        <v>1320</v>
      </c>
      <c r="B336" s="151" t="s">
        <v>1321</v>
      </c>
      <c r="C336" s="152" t="s">
        <v>1322</v>
      </c>
      <c r="D336" s="176" t="s">
        <v>1323</v>
      </c>
      <c r="E336" s="153" t="s">
        <v>22</v>
      </c>
      <c r="F336" s="178">
        <v>1.0</v>
      </c>
      <c r="G336" s="155"/>
      <c r="H336" s="155"/>
      <c r="I336" s="157">
        <f t="shared" si="218"/>
        <v>0</v>
      </c>
      <c r="J336" s="158">
        <f t="shared" si="219"/>
        <v>0</v>
      </c>
      <c r="K336" s="158">
        <f t="shared" si="220"/>
        <v>0</v>
      </c>
      <c r="L336" s="158">
        <f t="shared" si="221"/>
        <v>0</v>
      </c>
      <c r="M336" s="162">
        <f t="shared" si="222"/>
        <v>0</v>
      </c>
      <c r="N336" s="185"/>
      <c r="O336" s="145" t="str">
        <f t="shared" si="204"/>
        <v>ITEM_OBRA</v>
      </c>
      <c r="P336" s="5">
        <f t="shared" si="205"/>
        <v>0</v>
      </c>
      <c r="Q336" s="5">
        <f t="shared" si="206"/>
        <v>0</v>
      </c>
      <c r="R336" s="187"/>
    </row>
    <row r="337">
      <c r="A337" s="150" t="s">
        <v>1325</v>
      </c>
      <c r="B337" s="151" t="s">
        <v>1326</v>
      </c>
      <c r="C337" s="168" t="s">
        <v>1327</v>
      </c>
      <c r="D337" s="176" t="s">
        <v>1328</v>
      </c>
      <c r="E337" s="153" t="s">
        <v>22</v>
      </c>
      <c r="F337" s="178">
        <v>1.0</v>
      </c>
      <c r="G337" s="155"/>
      <c r="H337" s="155"/>
      <c r="I337" s="157">
        <f t="shared" si="218"/>
        <v>0</v>
      </c>
      <c r="J337" s="158">
        <f t="shared" si="219"/>
        <v>0</v>
      </c>
      <c r="K337" s="158">
        <f t="shared" si="220"/>
        <v>0</v>
      </c>
      <c r="L337" s="158">
        <f t="shared" si="221"/>
        <v>0</v>
      </c>
      <c r="M337" s="162">
        <f t="shared" si="222"/>
        <v>0</v>
      </c>
      <c r="N337" s="185"/>
      <c r="O337" s="145" t="str">
        <f t="shared" si="204"/>
        <v>ITEM_OBRA</v>
      </c>
      <c r="P337" s="5">
        <f t="shared" si="205"/>
        <v>0</v>
      </c>
      <c r="Q337" s="5">
        <f t="shared" si="206"/>
        <v>0</v>
      </c>
      <c r="R337" s="187"/>
    </row>
    <row r="338">
      <c r="A338" s="150" t="s">
        <v>1330</v>
      </c>
      <c r="B338" s="151" t="s">
        <v>1331</v>
      </c>
      <c r="C338" s="152" t="s">
        <v>1332</v>
      </c>
      <c r="D338" s="176" t="s">
        <v>1333</v>
      </c>
      <c r="E338" s="153" t="s">
        <v>22</v>
      </c>
      <c r="F338" s="178">
        <v>1.0</v>
      </c>
      <c r="G338" s="155"/>
      <c r="H338" s="155"/>
      <c r="I338" s="157">
        <f t="shared" si="218"/>
        <v>0</v>
      </c>
      <c r="J338" s="158">
        <f t="shared" si="219"/>
        <v>0</v>
      </c>
      <c r="K338" s="158">
        <f t="shared" si="220"/>
        <v>0</v>
      </c>
      <c r="L338" s="158">
        <f t="shared" si="221"/>
        <v>0</v>
      </c>
      <c r="M338" s="162">
        <f t="shared" si="222"/>
        <v>0</v>
      </c>
      <c r="N338" s="185"/>
      <c r="O338" s="145" t="str">
        <f t="shared" si="204"/>
        <v>ITEM_OBRA</v>
      </c>
      <c r="P338" s="5">
        <f t="shared" si="205"/>
        <v>0</v>
      </c>
      <c r="Q338" s="5">
        <f t="shared" si="206"/>
        <v>0</v>
      </c>
      <c r="R338" s="187"/>
    </row>
    <row r="339">
      <c r="A339" s="150" t="s">
        <v>1334</v>
      </c>
      <c r="B339" s="151" t="s">
        <v>1335</v>
      </c>
      <c r="C339" s="168" t="s">
        <v>1336</v>
      </c>
      <c r="D339" s="169" t="s">
        <v>1337</v>
      </c>
      <c r="E339" s="153" t="s">
        <v>22</v>
      </c>
      <c r="F339" s="178">
        <v>1.0</v>
      </c>
      <c r="G339" s="155"/>
      <c r="H339" s="155"/>
      <c r="I339" s="157">
        <f t="shared" si="218"/>
        <v>0</v>
      </c>
      <c r="J339" s="158">
        <f t="shared" si="219"/>
        <v>0</v>
      </c>
      <c r="K339" s="158">
        <f t="shared" si="220"/>
        <v>0</v>
      </c>
      <c r="L339" s="158">
        <f t="shared" si="221"/>
        <v>0</v>
      </c>
      <c r="M339" s="162">
        <f t="shared" si="222"/>
        <v>0</v>
      </c>
      <c r="N339" s="185"/>
      <c r="O339" s="145" t="str">
        <f t="shared" si="204"/>
        <v>ITEM_OBRA</v>
      </c>
      <c r="P339" s="5">
        <f t="shared" si="205"/>
        <v>0</v>
      </c>
      <c r="Q339" s="5">
        <f t="shared" si="206"/>
        <v>0</v>
      </c>
      <c r="R339" s="187"/>
    </row>
    <row r="340">
      <c r="A340" s="150" t="s">
        <v>1338</v>
      </c>
      <c r="B340" s="151" t="s">
        <v>1339</v>
      </c>
      <c r="C340" s="152" t="s">
        <v>1340</v>
      </c>
      <c r="D340" s="176" t="s">
        <v>1341</v>
      </c>
      <c r="E340" s="153" t="s">
        <v>22</v>
      </c>
      <c r="F340" s="178">
        <v>1.0</v>
      </c>
      <c r="G340" s="155"/>
      <c r="H340" s="155"/>
      <c r="I340" s="157">
        <f t="shared" si="218"/>
        <v>0</v>
      </c>
      <c r="J340" s="158">
        <f t="shared" si="219"/>
        <v>0</v>
      </c>
      <c r="K340" s="158">
        <f t="shared" si="220"/>
        <v>0</v>
      </c>
      <c r="L340" s="158">
        <f t="shared" si="221"/>
        <v>0</v>
      </c>
      <c r="M340" s="162">
        <f t="shared" si="222"/>
        <v>0</v>
      </c>
      <c r="N340" s="185"/>
      <c r="O340" s="145" t="str">
        <f t="shared" si="204"/>
        <v>ITEM_OBRA</v>
      </c>
      <c r="P340" s="5">
        <f t="shared" si="205"/>
        <v>0</v>
      </c>
      <c r="Q340" s="5">
        <f t="shared" si="206"/>
        <v>0</v>
      </c>
      <c r="R340" s="187"/>
    </row>
    <row r="341">
      <c r="A341" s="150" t="s">
        <v>1342</v>
      </c>
      <c r="B341" s="151" t="s">
        <v>1343</v>
      </c>
      <c r="C341" s="152" t="s">
        <v>1340</v>
      </c>
      <c r="D341" s="176" t="s">
        <v>1341</v>
      </c>
      <c r="E341" s="153" t="s">
        <v>22</v>
      </c>
      <c r="F341" s="178">
        <v>1.0</v>
      </c>
      <c r="G341" s="155"/>
      <c r="H341" s="155"/>
      <c r="I341" s="157">
        <f t="shared" si="218"/>
        <v>0</v>
      </c>
      <c r="J341" s="158">
        <f t="shared" si="219"/>
        <v>0</v>
      </c>
      <c r="K341" s="158">
        <f t="shared" si="220"/>
        <v>0</v>
      </c>
      <c r="L341" s="158">
        <f t="shared" si="221"/>
        <v>0</v>
      </c>
      <c r="M341" s="162">
        <f t="shared" si="222"/>
        <v>0</v>
      </c>
      <c r="N341" s="185"/>
      <c r="O341" s="145" t="str">
        <f t="shared" si="204"/>
        <v>ITEM_OBRA</v>
      </c>
      <c r="P341" s="5">
        <f t="shared" si="205"/>
        <v>0</v>
      </c>
      <c r="Q341" s="5">
        <f t="shared" si="206"/>
        <v>0</v>
      </c>
      <c r="R341" s="187"/>
    </row>
    <row r="342">
      <c r="A342" s="150" t="s">
        <v>1344</v>
      </c>
      <c r="B342" s="151" t="s">
        <v>1345</v>
      </c>
      <c r="C342" s="152" t="s">
        <v>1346</v>
      </c>
      <c r="D342" s="176" t="s">
        <v>1347</v>
      </c>
      <c r="E342" s="153" t="s">
        <v>22</v>
      </c>
      <c r="F342" s="178">
        <v>1.0</v>
      </c>
      <c r="G342" s="155"/>
      <c r="H342" s="155"/>
      <c r="I342" s="157">
        <f t="shared" si="218"/>
        <v>0</v>
      </c>
      <c r="J342" s="158">
        <f t="shared" si="219"/>
        <v>0</v>
      </c>
      <c r="K342" s="158">
        <f t="shared" si="220"/>
        <v>0</v>
      </c>
      <c r="L342" s="158">
        <f t="shared" si="221"/>
        <v>0</v>
      </c>
      <c r="M342" s="162">
        <f t="shared" si="222"/>
        <v>0</v>
      </c>
      <c r="N342" s="185"/>
      <c r="O342" s="145" t="str">
        <f t="shared" si="204"/>
        <v>ITEM_OBRA</v>
      </c>
      <c r="P342" s="5">
        <f t="shared" si="205"/>
        <v>0</v>
      </c>
      <c r="Q342" s="5">
        <f t="shared" si="206"/>
        <v>0</v>
      </c>
      <c r="R342" s="187"/>
    </row>
    <row r="343">
      <c r="A343" s="150" t="s">
        <v>1348</v>
      </c>
      <c r="B343" s="151" t="s">
        <v>1349</v>
      </c>
      <c r="C343" s="168" t="s">
        <v>1350</v>
      </c>
      <c r="D343" s="176" t="s">
        <v>1351</v>
      </c>
      <c r="E343" s="153" t="s">
        <v>22</v>
      </c>
      <c r="F343" s="178">
        <v>1.0</v>
      </c>
      <c r="G343" s="155"/>
      <c r="H343" s="478"/>
      <c r="I343" s="157">
        <f t="shared" si="218"/>
        <v>0</v>
      </c>
      <c r="J343" s="158">
        <f t="shared" si="219"/>
        <v>0</v>
      </c>
      <c r="K343" s="158">
        <f t="shared" si="220"/>
        <v>0</v>
      </c>
      <c r="L343" s="158">
        <f t="shared" si="221"/>
        <v>0</v>
      </c>
      <c r="M343" s="162">
        <f t="shared" si="222"/>
        <v>0</v>
      </c>
      <c r="N343" s="185"/>
      <c r="O343" s="145" t="str">
        <f t="shared" si="204"/>
        <v>ITEM_OBRA</v>
      </c>
      <c r="P343" s="5">
        <f t="shared" si="205"/>
        <v>0</v>
      </c>
      <c r="Q343" s="5">
        <f t="shared" si="206"/>
        <v>0</v>
      </c>
      <c r="R343" s="187"/>
    </row>
    <row r="344">
      <c r="A344" s="150" t="s">
        <v>1353</v>
      </c>
      <c r="B344" s="151" t="s">
        <v>1354</v>
      </c>
      <c r="C344" s="152" t="s">
        <v>1355</v>
      </c>
      <c r="D344" s="176" t="s">
        <v>1356</v>
      </c>
      <c r="E344" s="153" t="s">
        <v>22</v>
      </c>
      <c r="F344" s="178">
        <v>2.0</v>
      </c>
      <c r="G344" s="155"/>
      <c r="H344" s="155"/>
      <c r="I344" s="157">
        <f t="shared" si="218"/>
        <v>0</v>
      </c>
      <c r="J344" s="158">
        <f t="shared" si="219"/>
        <v>0</v>
      </c>
      <c r="K344" s="158">
        <f t="shared" si="220"/>
        <v>0</v>
      </c>
      <c r="L344" s="158">
        <f t="shared" si="221"/>
        <v>0</v>
      </c>
      <c r="M344" s="162">
        <f t="shared" si="222"/>
        <v>0</v>
      </c>
      <c r="N344" s="185"/>
      <c r="O344" s="145" t="str">
        <f t="shared" si="204"/>
        <v>ITEM_OBRA</v>
      </c>
      <c r="P344" s="5">
        <f t="shared" si="205"/>
        <v>0</v>
      </c>
      <c r="Q344" s="5">
        <f t="shared" si="206"/>
        <v>0</v>
      </c>
      <c r="R344" s="187"/>
    </row>
    <row r="345">
      <c r="A345" s="150" t="s">
        <v>1358</v>
      </c>
      <c r="B345" s="383" t="s">
        <v>1359</v>
      </c>
      <c r="C345" s="518" t="s">
        <v>1360</v>
      </c>
      <c r="D345" s="383" t="s">
        <v>1361</v>
      </c>
      <c r="E345" s="385" t="s">
        <v>22</v>
      </c>
      <c r="F345" s="446">
        <v>1.0</v>
      </c>
      <c r="G345" s="478"/>
      <c r="H345" s="478"/>
      <c r="I345" s="157">
        <f t="shared" si="218"/>
        <v>0</v>
      </c>
      <c r="J345" s="158">
        <f t="shared" si="219"/>
        <v>0</v>
      </c>
      <c r="K345" s="158">
        <f t="shared" si="220"/>
        <v>0</v>
      </c>
      <c r="L345" s="158">
        <f t="shared" si="221"/>
        <v>0</v>
      </c>
      <c r="M345" s="162">
        <f t="shared" si="222"/>
        <v>0</v>
      </c>
      <c r="N345" s="233"/>
      <c r="O345" s="145" t="str">
        <f t="shared" si="204"/>
        <v>ITEM_OBRA</v>
      </c>
      <c r="P345" s="5">
        <f t="shared" si="205"/>
        <v>0</v>
      </c>
      <c r="Q345" s="5">
        <f t="shared" si="206"/>
        <v>0</v>
      </c>
      <c r="R345" s="234"/>
    </row>
    <row r="346">
      <c r="A346" s="150" t="s">
        <v>1363</v>
      </c>
      <c r="B346" s="383" t="s">
        <v>1364</v>
      </c>
      <c r="C346" s="518" t="s">
        <v>1360</v>
      </c>
      <c r="D346" s="383" t="s">
        <v>1361</v>
      </c>
      <c r="E346" s="385" t="s">
        <v>22</v>
      </c>
      <c r="F346" s="446">
        <v>1.0</v>
      </c>
      <c r="G346" s="478"/>
      <c r="H346" s="478"/>
      <c r="I346" s="157">
        <f t="shared" si="218"/>
        <v>0</v>
      </c>
      <c r="J346" s="158">
        <f t="shared" si="219"/>
        <v>0</v>
      </c>
      <c r="K346" s="158">
        <f t="shared" si="220"/>
        <v>0</v>
      </c>
      <c r="L346" s="158">
        <f t="shared" si="221"/>
        <v>0</v>
      </c>
      <c r="M346" s="162">
        <f t="shared" si="222"/>
        <v>0</v>
      </c>
      <c r="N346" s="233"/>
      <c r="O346" s="145" t="str">
        <f t="shared" si="204"/>
        <v>ITEM_OBRA</v>
      </c>
      <c r="P346" s="5">
        <f t="shared" si="205"/>
        <v>0</v>
      </c>
      <c r="Q346" s="5">
        <f t="shared" si="206"/>
        <v>0</v>
      </c>
      <c r="R346" s="234"/>
    </row>
    <row r="347">
      <c r="A347" s="150" t="s">
        <v>1365</v>
      </c>
      <c r="B347" s="383" t="s">
        <v>1366</v>
      </c>
      <c r="C347" s="518" t="s">
        <v>1367</v>
      </c>
      <c r="D347" s="383" t="s">
        <v>1368</v>
      </c>
      <c r="E347" s="385" t="s">
        <v>22</v>
      </c>
      <c r="F347" s="446">
        <v>1.0</v>
      </c>
      <c r="G347" s="478"/>
      <c r="H347" s="478"/>
      <c r="I347" s="157">
        <f t="shared" si="218"/>
        <v>0</v>
      </c>
      <c r="J347" s="158">
        <f t="shared" si="219"/>
        <v>0</v>
      </c>
      <c r="K347" s="158">
        <f t="shared" si="220"/>
        <v>0</v>
      </c>
      <c r="L347" s="158">
        <f t="shared" si="221"/>
        <v>0</v>
      </c>
      <c r="M347" s="162">
        <f t="shared" si="222"/>
        <v>0</v>
      </c>
      <c r="N347" s="233"/>
      <c r="O347" s="145" t="str">
        <f t="shared" si="204"/>
        <v>ITEM_OBRA</v>
      </c>
      <c r="P347" s="5">
        <f t="shared" si="205"/>
        <v>0</v>
      </c>
      <c r="Q347" s="5">
        <f t="shared" si="206"/>
        <v>0</v>
      </c>
      <c r="R347" s="234"/>
    </row>
    <row r="348">
      <c r="A348" s="150" t="s">
        <v>1369</v>
      </c>
      <c r="B348" s="383" t="s">
        <v>1370</v>
      </c>
      <c r="C348" s="518" t="s">
        <v>1371</v>
      </c>
      <c r="D348" s="383" t="s">
        <v>1372</v>
      </c>
      <c r="E348" s="385" t="s">
        <v>22</v>
      </c>
      <c r="F348" s="446">
        <v>1.0</v>
      </c>
      <c r="G348" s="478"/>
      <c r="H348" s="478"/>
      <c r="I348" s="157">
        <f t="shared" si="218"/>
        <v>0</v>
      </c>
      <c r="J348" s="158">
        <f t="shared" si="219"/>
        <v>0</v>
      </c>
      <c r="K348" s="158">
        <f t="shared" si="220"/>
        <v>0</v>
      </c>
      <c r="L348" s="158">
        <f t="shared" si="221"/>
        <v>0</v>
      </c>
      <c r="M348" s="162">
        <f t="shared" si="222"/>
        <v>0</v>
      </c>
      <c r="N348" s="233"/>
      <c r="O348" s="145" t="str">
        <f t="shared" si="204"/>
        <v>ITEM_OBRA</v>
      </c>
      <c r="P348" s="5">
        <f t="shared" si="205"/>
        <v>0</v>
      </c>
      <c r="Q348" s="5">
        <f t="shared" si="206"/>
        <v>0</v>
      </c>
      <c r="R348" s="234"/>
    </row>
    <row r="349">
      <c r="A349" s="150" t="s">
        <v>1373</v>
      </c>
      <c r="B349" s="383" t="s">
        <v>1374</v>
      </c>
      <c r="C349" s="518" t="s">
        <v>1375</v>
      </c>
      <c r="D349" s="383" t="str">
        <f>UPPER("(ADAPTADO PARA SOBREPOR) Quadro de distribuição de embutir, em chapa de aço, para até 24 disjuntores, com barramento, padrão DIN, exclusive disjuntores - Rev 01 03/2022)")</f>
        <v>(ADAPTADO PARA SOBREPOR) QUADRO DE DISTRIBUIÇÃO DE EMBUTIR, EM CHAPA DE AÇO, PARA ATÉ 24 DISJUNTORES, COM BARRAMENTO, PADRÃO DIN, EXCLUSIVE DISJUNTORES - REV 01 03/2022)</v>
      </c>
      <c r="E349" s="385" t="s">
        <v>22</v>
      </c>
      <c r="F349" s="446">
        <v>1.0</v>
      </c>
      <c r="G349" s="478"/>
      <c r="H349" s="478"/>
      <c r="I349" s="157">
        <f t="shared" si="218"/>
        <v>0</v>
      </c>
      <c r="J349" s="158">
        <f t="shared" si="219"/>
        <v>0</v>
      </c>
      <c r="K349" s="158">
        <f t="shared" si="220"/>
        <v>0</v>
      </c>
      <c r="L349" s="158">
        <f t="shared" si="221"/>
        <v>0</v>
      </c>
      <c r="M349" s="162">
        <f t="shared" si="222"/>
        <v>0</v>
      </c>
      <c r="N349" s="233"/>
      <c r="O349" s="145" t="str">
        <f t="shared" si="204"/>
        <v>ITEM_OBRA</v>
      </c>
      <c r="P349" s="5">
        <f t="shared" si="205"/>
        <v>0</v>
      </c>
      <c r="Q349" s="5">
        <f t="shared" si="206"/>
        <v>0</v>
      </c>
      <c r="R349" s="234"/>
    </row>
    <row r="350">
      <c r="A350" s="150" t="s">
        <v>1376</v>
      </c>
      <c r="B350" s="383" t="s">
        <v>1377</v>
      </c>
      <c r="C350" s="152" t="s">
        <v>1378</v>
      </c>
      <c r="D350" s="176" t="s">
        <v>1379</v>
      </c>
      <c r="E350" s="153" t="s">
        <v>81</v>
      </c>
      <c r="F350" s="178">
        <v>150.0</v>
      </c>
      <c r="G350" s="155"/>
      <c r="H350" s="155"/>
      <c r="I350" s="157">
        <f t="shared" si="218"/>
        <v>0</v>
      </c>
      <c r="J350" s="158">
        <f t="shared" si="219"/>
        <v>0</v>
      </c>
      <c r="K350" s="158">
        <f t="shared" si="220"/>
        <v>0</v>
      </c>
      <c r="L350" s="158">
        <f t="shared" si="221"/>
        <v>0</v>
      </c>
      <c r="M350" s="162">
        <f t="shared" si="222"/>
        <v>0</v>
      </c>
      <c r="N350" s="233"/>
      <c r="O350" s="145" t="str">
        <f t="shared" si="204"/>
        <v>ITEM_OBRA</v>
      </c>
      <c r="P350" s="5">
        <f t="shared" si="205"/>
        <v>0</v>
      </c>
      <c r="Q350" s="5">
        <f t="shared" si="206"/>
        <v>0</v>
      </c>
      <c r="R350" s="234"/>
    </row>
    <row r="351">
      <c r="A351" s="150" t="s">
        <v>1381</v>
      </c>
      <c r="B351" s="151" t="s">
        <v>1382</v>
      </c>
      <c r="C351" s="152" t="s">
        <v>1383</v>
      </c>
      <c r="D351" s="176" t="s">
        <v>1384</v>
      </c>
      <c r="E351" s="153" t="s">
        <v>22</v>
      </c>
      <c r="F351" s="178">
        <v>1.0</v>
      </c>
      <c r="G351" s="155"/>
      <c r="H351" s="155"/>
      <c r="I351" s="157">
        <f t="shared" si="218"/>
        <v>0</v>
      </c>
      <c r="J351" s="158">
        <f t="shared" si="219"/>
        <v>0</v>
      </c>
      <c r="K351" s="158">
        <f t="shared" si="220"/>
        <v>0</v>
      </c>
      <c r="L351" s="158">
        <f t="shared" si="221"/>
        <v>0</v>
      </c>
      <c r="M351" s="162">
        <f t="shared" si="222"/>
        <v>0</v>
      </c>
      <c r="N351" s="147"/>
      <c r="O351" s="145" t="str">
        <f t="shared" si="204"/>
        <v>ITEM_OBRA</v>
      </c>
      <c r="P351" s="5">
        <f t="shared" si="205"/>
        <v>0</v>
      </c>
      <c r="Q351" s="5">
        <f t="shared" si="206"/>
        <v>0</v>
      </c>
      <c r="R351" s="5"/>
    </row>
    <row r="352">
      <c r="A352" s="150" t="s">
        <v>1386</v>
      </c>
      <c r="B352" s="383" t="s">
        <v>1387</v>
      </c>
      <c r="C352" s="381" t="s">
        <v>1207</v>
      </c>
      <c r="D352" s="383" t="s">
        <v>1208</v>
      </c>
      <c r="E352" s="385" t="s">
        <v>22</v>
      </c>
      <c r="F352" s="446">
        <v>1.0</v>
      </c>
      <c r="G352" s="478"/>
      <c r="H352" s="478"/>
      <c r="I352" s="442">
        <f t="shared" si="218"/>
        <v>0</v>
      </c>
      <c r="J352" s="364">
        <f t="shared" si="219"/>
        <v>0</v>
      </c>
      <c r="K352" s="364">
        <f t="shared" si="220"/>
        <v>0</v>
      </c>
      <c r="L352" s="364">
        <f t="shared" si="221"/>
        <v>0</v>
      </c>
      <c r="M352" s="366">
        <f t="shared" si="222"/>
        <v>0</v>
      </c>
      <c r="N352" s="233"/>
      <c r="O352" s="145" t="str">
        <f t="shared" si="204"/>
        <v>ITEM_OBRA</v>
      </c>
      <c r="P352" s="5">
        <f t="shared" si="205"/>
        <v>0</v>
      </c>
      <c r="Q352" s="5">
        <f t="shared" si="206"/>
        <v>0</v>
      </c>
      <c r="R352" s="234"/>
    </row>
    <row r="353">
      <c r="A353" s="150" t="s">
        <v>1390</v>
      </c>
      <c r="B353" s="151" t="s">
        <v>1391</v>
      </c>
      <c r="C353" s="152" t="s">
        <v>1211</v>
      </c>
      <c r="D353" s="176" t="s">
        <v>1212</v>
      </c>
      <c r="E353" s="153" t="s">
        <v>22</v>
      </c>
      <c r="F353" s="178">
        <v>1.0</v>
      </c>
      <c r="G353" s="155"/>
      <c r="H353" s="155"/>
      <c r="I353" s="157">
        <f t="shared" si="218"/>
        <v>0</v>
      </c>
      <c r="J353" s="158">
        <f t="shared" si="219"/>
        <v>0</v>
      </c>
      <c r="K353" s="158">
        <f t="shared" si="220"/>
        <v>0</v>
      </c>
      <c r="L353" s="158">
        <f t="shared" si="221"/>
        <v>0</v>
      </c>
      <c r="M353" s="162">
        <f t="shared" si="222"/>
        <v>0</v>
      </c>
      <c r="N353" s="185"/>
      <c r="O353" s="145" t="str">
        <f t="shared" si="204"/>
        <v>ITEM_OBRA</v>
      </c>
      <c r="P353" s="5">
        <f t="shared" si="205"/>
        <v>0</v>
      </c>
      <c r="Q353" s="5">
        <f t="shared" si="206"/>
        <v>0</v>
      </c>
      <c r="R353" s="187"/>
    </row>
    <row r="354">
      <c r="A354" s="150" t="s">
        <v>1392</v>
      </c>
      <c r="B354" s="151" t="s">
        <v>1393</v>
      </c>
      <c r="C354" s="152" t="s">
        <v>1196</v>
      </c>
      <c r="D354" s="176" t="s">
        <v>1197</v>
      </c>
      <c r="E354" s="153" t="s">
        <v>22</v>
      </c>
      <c r="F354" s="178">
        <v>9.0</v>
      </c>
      <c r="G354" s="155"/>
      <c r="H354" s="155"/>
      <c r="I354" s="157">
        <f t="shared" si="218"/>
        <v>0</v>
      </c>
      <c r="J354" s="158">
        <f t="shared" si="219"/>
        <v>0</v>
      </c>
      <c r="K354" s="158">
        <f t="shared" si="220"/>
        <v>0</v>
      </c>
      <c r="L354" s="158">
        <f t="shared" si="221"/>
        <v>0</v>
      </c>
      <c r="M354" s="162">
        <f t="shared" si="222"/>
        <v>0</v>
      </c>
      <c r="N354" s="185"/>
      <c r="O354" s="145" t="str">
        <f t="shared" si="204"/>
        <v>ITEM_OBRA</v>
      </c>
      <c r="P354" s="5">
        <f t="shared" si="205"/>
        <v>0</v>
      </c>
      <c r="Q354" s="5">
        <f t="shared" si="206"/>
        <v>0</v>
      </c>
      <c r="R354" s="187"/>
    </row>
    <row r="355">
      <c r="A355" s="150" t="s">
        <v>1394</v>
      </c>
      <c r="B355" s="151" t="s">
        <v>1395</v>
      </c>
      <c r="C355" s="152" t="s">
        <v>1183</v>
      </c>
      <c r="D355" s="176" t="s">
        <v>1184</v>
      </c>
      <c r="E355" s="153" t="s">
        <v>81</v>
      </c>
      <c r="F355" s="178">
        <v>19.85</v>
      </c>
      <c r="G355" s="155"/>
      <c r="H355" s="155"/>
      <c r="I355" s="157">
        <f t="shared" si="218"/>
        <v>0</v>
      </c>
      <c r="J355" s="158">
        <f t="shared" si="219"/>
        <v>0</v>
      </c>
      <c r="K355" s="158">
        <f t="shared" si="220"/>
        <v>0</v>
      </c>
      <c r="L355" s="158">
        <f t="shared" si="221"/>
        <v>0</v>
      </c>
      <c r="M355" s="162">
        <f t="shared" si="222"/>
        <v>0</v>
      </c>
      <c r="N355" s="185"/>
      <c r="O355" s="145" t="str">
        <f t="shared" si="204"/>
        <v>ITEM_OBRA</v>
      </c>
      <c r="P355" s="5">
        <f t="shared" si="205"/>
        <v>0</v>
      </c>
      <c r="Q355" s="5">
        <f t="shared" si="206"/>
        <v>0</v>
      </c>
      <c r="R355" s="187"/>
    </row>
    <row r="356">
      <c r="A356" s="150" t="s">
        <v>1396</v>
      </c>
      <c r="B356" s="151" t="s">
        <v>1397</v>
      </c>
      <c r="C356" s="152">
        <v>89356.0</v>
      </c>
      <c r="D356" s="176" t="s">
        <v>1187</v>
      </c>
      <c r="E356" s="153" t="s">
        <v>81</v>
      </c>
      <c r="F356" s="178">
        <v>128.2</v>
      </c>
      <c r="G356" s="155"/>
      <c r="H356" s="155"/>
      <c r="I356" s="157">
        <f t="shared" si="218"/>
        <v>0</v>
      </c>
      <c r="J356" s="158">
        <f t="shared" si="219"/>
        <v>0</v>
      </c>
      <c r="K356" s="158">
        <f t="shared" si="220"/>
        <v>0</v>
      </c>
      <c r="L356" s="158">
        <f t="shared" si="221"/>
        <v>0</v>
      </c>
      <c r="M356" s="162">
        <f t="shared" si="222"/>
        <v>0</v>
      </c>
      <c r="N356" s="185"/>
      <c r="O356" s="145" t="str">
        <f t="shared" si="204"/>
        <v>ITEM_OBRA</v>
      </c>
      <c r="P356" s="5">
        <f t="shared" si="205"/>
        <v>0</v>
      </c>
      <c r="Q356" s="5">
        <f t="shared" si="206"/>
        <v>0</v>
      </c>
      <c r="R356" s="187"/>
    </row>
    <row r="357">
      <c r="A357" s="150" t="s">
        <v>1398</v>
      </c>
      <c r="B357" s="151" t="s">
        <v>1399</v>
      </c>
      <c r="C357" s="152" t="s">
        <v>1191</v>
      </c>
      <c r="D357" s="176" t="s">
        <v>1192</v>
      </c>
      <c r="E357" s="153" t="s">
        <v>81</v>
      </c>
      <c r="F357" s="178">
        <v>36.2</v>
      </c>
      <c r="G357" s="155"/>
      <c r="H357" s="155"/>
      <c r="I357" s="157">
        <f t="shared" si="218"/>
        <v>0</v>
      </c>
      <c r="J357" s="158">
        <f t="shared" si="219"/>
        <v>0</v>
      </c>
      <c r="K357" s="158">
        <f t="shared" si="220"/>
        <v>0</v>
      </c>
      <c r="L357" s="158">
        <f t="shared" si="221"/>
        <v>0</v>
      </c>
      <c r="M357" s="162">
        <f t="shared" si="222"/>
        <v>0</v>
      </c>
      <c r="N357" s="185"/>
      <c r="O357" s="145" t="str">
        <f t="shared" si="204"/>
        <v>ITEM_OBRA</v>
      </c>
      <c r="P357" s="5">
        <f t="shared" si="205"/>
        <v>0</v>
      </c>
      <c r="Q357" s="5">
        <f t="shared" si="206"/>
        <v>0</v>
      </c>
      <c r="R357" s="187"/>
    </row>
    <row r="358">
      <c r="A358" s="150" t="s">
        <v>1400</v>
      </c>
      <c r="B358" s="151" t="s">
        <v>1401</v>
      </c>
      <c r="C358" s="152" t="s">
        <v>1221</v>
      </c>
      <c r="D358" s="176" t="s">
        <v>1222</v>
      </c>
      <c r="E358" s="153" t="s">
        <v>22</v>
      </c>
      <c r="F358" s="178">
        <v>20.0</v>
      </c>
      <c r="G358" s="155"/>
      <c r="H358" s="155"/>
      <c r="I358" s="157">
        <f t="shared" si="218"/>
        <v>0</v>
      </c>
      <c r="J358" s="158">
        <f t="shared" si="219"/>
        <v>0</v>
      </c>
      <c r="K358" s="158">
        <f t="shared" si="220"/>
        <v>0</v>
      </c>
      <c r="L358" s="158">
        <f t="shared" si="221"/>
        <v>0</v>
      </c>
      <c r="M358" s="162">
        <f t="shared" si="222"/>
        <v>0</v>
      </c>
      <c r="N358" s="185"/>
      <c r="O358" s="145" t="str">
        <f t="shared" si="204"/>
        <v>ITEM_OBRA</v>
      </c>
      <c r="P358" s="5">
        <f t="shared" si="205"/>
        <v>0</v>
      </c>
      <c r="Q358" s="5">
        <f t="shared" si="206"/>
        <v>0</v>
      </c>
      <c r="R358" s="187"/>
    </row>
    <row r="359">
      <c r="A359" s="150" t="s">
        <v>1403</v>
      </c>
      <c r="B359" s="151" t="s">
        <v>1401</v>
      </c>
      <c r="C359" s="152">
        <v>89362.0</v>
      </c>
      <c r="D359" s="176" t="s">
        <v>1224</v>
      </c>
      <c r="E359" s="153" t="s">
        <v>22</v>
      </c>
      <c r="F359" s="178">
        <v>42.0</v>
      </c>
      <c r="G359" s="155"/>
      <c r="H359" s="155"/>
      <c r="I359" s="157">
        <f t="shared" si="218"/>
        <v>0</v>
      </c>
      <c r="J359" s="158">
        <f t="shared" si="219"/>
        <v>0</v>
      </c>
      <c r="K359" s="158">
        <f t="shared" si="220"/>
        <v>0</v>
      </c>
      <c r="L359" s="158">
        <f t="shared" si="221"/>
        <v>0</v>
      </c>
      <c r="M359" s="162">
        <f t="shared" si="222"/>
        <v>0</v>
      </c>
      <c r="N359" s="185"/>
      <c r="O359" s="145" t="str">
        <f t="shared" si="204"/>
        <v>ITEM_OBRA</v>
      </c>
      <c r="P359" s="5">
        <f t="shared" si="205"/>
        <v>0</v>
      </c>
      <c r="Q359" s="5">
        <f t="shared" si="206"/>
        <v>0</v>
      </c>
      <c r="R359" s="187"/>
    </row>
    <row r="360">
      <c r="A360" s="150" t="s">
        <v>1404</v>
      </c>
      <c r="B360" s="151" t="s">
        <v>1401</v>
      </c>
      <c r="C360" s="152" t="s">
        <v>1226</v>
      </c>
      <c r="D360" s="176" t="s">
        <v>1227</v>
      </c>
      <c r="E360" s="153" t="s">
        <v>22</v>
      </c>
      <c r="F360" s="178">
        <v>2.0</v>
      </c>
      <c r="G360" s="155"/>
      <c r="H360" s="155"/>
      <c r="I360" s="157">
        <f t="shared" si="218"/>
        <v>0</v>
      </c>
      <c r="J360" s="158">
        <f t="shared" si="219"/>
        <v>0</v>
      </c>
      <c r="K360" s="158">
        <f t="shared" si="220"/>
        <v>0</v>
      </c>
      <c r="L360" s="158">
        <f t="shared" si="221"/>
        <v>0</v>
      </c>
      <c r="M360" s="162">
        <f t="shared" si="222"/>
        <v>0</v>
      </c>
      <c r="N360" s="185"/>
      <c r="O360" s="145" t="str">
        <f t="shared" si="204"/>
        <v>ITEM_OBRA</v>
      </c>
      <c r="P360" s="5">
        <f t="shared" si="205"/>
        <v>0</v>
      </c>
      <c r="Q360" s="5">
        <f t="shared" si="206"/>
        <v>0</v>
      </c>
      <c r="R360" s="187"/>
    </row>
    <row r="361">
      <c r="A361" s="150" t="s">
        <v>1407</v>
      </c>
      <c r="B361" s="151" t="s">
        <v>1401</v>
      </c>
      <c r="C361" s="152" t="s">
        <v>1229</v>
      </c>
      <c r="D361" s="176" t="s">
        <v>1230</v>
      </c>
      <c r="E361" s="153" t="s">
        <v>22</v>
      </c>
      <c r="F361" s="178">
        <v>1.0</v>
      </c>
      <c r="G361" s="155"/>
      <c r="H361" s="155"/>
      <c r="I361" s="157">
        <f t="shared" si="218"/>
        <v>0</v>
      </c>
      <c r="J361" s="158">
        <f t="shared" si="219"/>
        <v>0</v>
      </c>
      <c r="K361" s="158">
        <f t="shared" si="220"/>
        <v>0</v>
      </c>
      <c r="L361" s="158">
        <f t="shared" si="221"/>
        <v>0</v>
      </c>
      <c r="M361" s="162">
        <f t="shared" si="222"/>
        <v>0</v>
      </c>
      <c r="N361" s="185"/>
      <c r="O361" s="145" t="str">
        <f t="shared" si="204"/>
        <v>ITEM_OBRA</v>
      </c>
      <c r="P361" s="5">
        <f t="shared" si="205"/>
        <v>0</v>
      </c>
      <c r="Q361" s="5">
        <f t="shared" si="206"/>
        <v>0</v>
      </c>
      <c r="R361" s="187"/>
    </row>
    <row r="362">
      <c r="A362" s="150" t="s">
        <v>1408</v>
      </c>
      <c r="B362" s="151" t="s">
        <v>1401</v>
      </c>
      <c r="C362" s="152">
        <v>89395.0</v>
      </c>
      <c r="D362" s="176" t="s">
        <v>1234</v>
      </c>
      <c r="E362" s="153" t="s">
        <v>22</v>
      </c>
      <c r="F362" s="178">
        <v>12.0</v>
      </c>
      <c r="G362" s="155"/>
      <c r="H362" s="155"/>
      <c r="I362" s="157">
        <f t="shared" si="218"/>
        <v>0</v>
      </c>
      <c r="J362" s="158">
        <f t="shared" si="219"/>
        <v>0</v>
      </c>
      <c r="K362" s="158">
        <f t="shared" si="220"/>
        <v>0</v>
      </c>
      <c r="L362" s="158">
        <f t="shared" si="221"/>
        <v>0</v>
      </c>
      <c r="M362" s="162">
        <f t="shared" si="222"/>
        <v>0</v>
      </c>
      <c r="N362" s="185"/>
      <c r="O362" s="145" t="str">
        <f t="shared" si="204"/>
        <v>ITEM_OBRA</v>
      </c>
      <c r="P362" s="5">
        <f t="shared" si="205"/>
        <v>0</v>
      </c>
      <c r="Q362" s="5">
        <f t="shared" si="206"/>
        <v>0</v>
      </c>
      <c r="R362" s="187"/>
    </row>
    <row r="363">
      <c r="A363" s="150" t="s">
        <v>1409</v>
      </c>
      <c r="B363" s="151" t="s">
        <v>1401</v>
      </c>
      <c r="C363" s="152" t="s">
        <v>1236</v>
      </c>
      <c r="D363" s="176" t="s">
        <v>1237</v>
      </c>
      <c r="E363" s="153" t="s">
        <v>22</v>
      </c>
      <c r="F363" s="178">
        <v>5.0</v>
      </c>
      <c r="G363" s="155"/>
      <c r="H363" s="155"/>
      <c r="I363" s="157">
        <f t="shared" si="218"/>
        <v>0</v>
      </c>
      <c r="J363" s="158">
        <f t="shared" si="219"/>
        <v>0</v>
      </c>
      <c r="K363" s="158">
        <f t="shared" si="220"/>
        <v>0</v>
      </c>
      <c r="L363" s="158">
        <f t="shared" si="221"/>
        <v>0</v>
      </c>
      <c r="M363" s="162">
        <f t="shared" si="222"/>
        <v>0</v>
      </c>
      <c r="N363" s="185"/>
      <c r="O363" s="145" t="str">
        <f t="shared" si="204"/>
        <v>ITEM_OBRA</v>
      </c>
      <c r="P363" s="5">
        <f t="shared" si="205"/>
        <v>0</v>
      </c>
      <c r="Q363" s="5">
        <f t="shared" si="206"/>
        <v>0</v>
      </c>
      <c r="R363" s="187"/>
    </row>
    <row r="364">
      <c r="A364" s="218" t="s">
        <v>382</v>
      </c>
      <c r="B364" s="218"/>
      <c r="C364" s="218"/>
      <c r="D364" s="218"/>
      <c r="E364" s="218"/>
      <c r="F364" s="219"/>
      <c r="G364" s="218"/>
      <c r="H364" s="218"/>
      <c r="I364" s="218"/>
      <c r="J364" s="218"/>
      <c r="K364" s="218"/>
      <c r="L364" s="218"/>
      <c r="M364" s="185"/>
      <c r="N364" s="185"/>
      <c r="O364" s="145" t="str">
        <f t="shared" si="204"/>
        <v/>
      </c>
      <c r="P364" s="5">
        <f t="shared" si="205"/>
        <v>0</v>
      </c>
      <c r="Q364" s="5">
        <f t="shared" si="206"/>
        <v>0</v>
      </c>
      <c r="R364" s="187"/>
    </row>
    <row r="365">
      <c r="A365" s="224" t="s">
        <v>1410</v>
      </c>
      <c r="B365" s="225" t="s">
        <v>1411</v>
      </c>
      <c r="C365" s="226"/>
      <c r="D365" s="228"/>
      <c r="E365" s="229"/>
      <c r="F365" s="230"/>
      <c r="G365" s="231"/>
      <c r="H365" s="231"/>
      <c r="I365" s="231"/>
      <c r="J365" s="231"/>
      <c r="K365" s="231"/>
      <c r="L365" s="231"/>
      <c r="M365" s="232"/>
      <c r="N365" s="291"/>
      <c r="O365" s="145" t="str">
        <f t="shared" si="204"/>
        <v>SUBETAPA</v>
      </c>
      <c r="P365" s="5">
        <f t="shared" si="205"/>
        <v>0</v>
      </c>
      <c r="Q365" s="5">
        <f t="shared" si="206"/>
        <v>0</v>
      </c>
      <c r="R365" s="293"/>
    </row>
    <row r="366">
      <c r="A366" s="150" t="s">
        <v>1412</v>
      </c>
      <c r="B366" s="151" t="s">
        <v>1413</v>
      </c>
      <c r="C366" s="152" t="s">
        <v>208</v>
      </c>
      <c r="D366" s="176" t="s">
        <v>209</v>
      </c>
      <c r="E366" s="153" t="s">
        <v>68</v>
      </c>
      <c r="F366" s="178">
        <v>34.0</v>
      </c>
      <c r="G366" s="155"/>
      <c r="H366" s="155"/>
      <c r="I366" s="157">
        <f t="shared" ref="I366:I377" si="223">G366+H366</f>
        <v>0</v>
      </c>
      <c r="J366" s="158">
        <f t="shared" ref="J366:J377" si="224">G366*F366</f>
        <v>0</v>
      </c>
      <c r="K366" s="158">
        <f t="shared" ref="K366:K377" si="225">H366*F366</f>
        <v>0</v>
      </c>
      <c r="L366" s="158">
        <f t="shared" ref="L366:L377" si="226">J366+K366</f>
        <v>0</v>
      </c>
      <c r="M366" s="162">
        <f t="shared" ref="M366:M377" si="227">L366*(1+$M$4)</f>
        <v>0</v>
      </c>
      <c r="N366" s="185"/>
      <c r="O366" s="145" t="str">
        <f t="shared" si="204"/>
        <v>ITEM_OBRA</v>
      </c>
      <c r="P366" s="5">
        <f t="shared" si="205"/>
        <v>0</v>
      </c>
      <c r="Q366" s="5">
        <f t="shared" si="206"/>
        <v>0</v>
      </c>
      <c r="R366" s="187"/>
    </row>
    <row r="367">
      <c r="A367" s="150" t="s">
        <v>1415</v>
      </c>
      <c r="B367" s="151" t="s">
        <v>1416</v>
      </c>
      <c r="C367" s="168" t="s">
        <v>1417</v>
      </c>
      <c r="D367" s="176" t="s">
        <v>1418</v>
      </c>
      <c r="E367" s="153" t="s">
        <v>68</v>
      </c>
      <c r="F367" s="178">
        <v>12.9</v>
      </c>
      <c r="G367" s="155"/>
      <c r="H367" s="155"/>
      <c r="I367" s="157">
        <f t="shared" si="223"/>
        <v>0</v>
      </c>
      <c r="J367" s="158">
        <f t="shared" si="224"/>
        <v>0</v>
      </c>
      <c r="K367" s="158">
        <f t="shared" si="225"/>
        <v>0</v>
      </c>
      <c r="L367" s="158">
        <f t="shared" si="226"/>
        <v>0</v>
      </c>
      <c r="M367" s="162">
        <f t="shared" si="227"/>
        <v>0</v>
      </c>
      <c r="N367" s="185"/>
      <c r="O367" s="145" t="str">
        <f t="shared" si="204"/>
        <v>ITEM_OBRA</v>
      </c>
      <c r="P367" s="5">
        <f t="shared" si="205"/>
        <v>0</v>
      </c>
      <c r="Q367" s="5">
        <f t="shared" si="206"/>
        <v>0</v>
      </c>
      <c r="R367" s="187"/>
    </row>
    <row r="368">
      <c r="A368" s="150" t="s">
        <v>1421</v>
      </c>
      <c r="B368" s="151" t="s">
        <v>418</v>
      </c>
      <c r="C368" s="152" t="s">
        <v>444</v>
      </c>
      <c r="D368" s="176" t="s">
        <v>445</v>
      </c>
      <c r="E368" s="153" t="s">
        <v>68</v>
      </c>
      <c r="F368" s="178">
        <v>1.5</v>
      </c>
      <c r="G368" s="155"/>
      <c r="H368" s="155"/>
      <c r="I368" s="157">
        <f t="shared" si="223"/>
        <v>0</v>
      </c>
      <c r="J368" s="158">
        <f t="shared" si="224"/>
        <v>0</v>
      </c>
      <c r="K368" s="158">
        <f t="shared" si="225"/>
        <v>0</v>
      </c>
      <c r="L368" s="158">
        <f t="shared" si="226"/>
        <v>0</v>
      </c>
      <c r="M368" s="162">
        <f t="shared" si="227"/>
        <v>0</v>
      </c>
      <c r="N368" s="185"/>
      <c r="O368" s="145" t="str">
        <f t="shared" si="204"/>
        <v>ITEM_OBRA</v>
      </c>
      <c r="P368" s="5">
        <f t="shared" si="205"/>
        <v>0</v>
      </c>
      <c r="Q368" s="5">
        <f t="shared" si="206"/>
        <v>0</v>
      </c>
      <c r="R368" s="187"/>
    </row>
    <row r="369">
      <c r="A369" s="150" t="s">
        <v>1422</v>
      </c>
      <c r="B369" s="151" t="s">
        <v>1423</v>
      </c>
      <c r="C369" s="152" t="s">
        <v>400</v>
      </c>
      <c r="D369" s="176" t="s">
        <v>401</v>
      </c>
      <c r="E369" s="153" t="s">
        <v>78</v>
      </c>
      <c r="F369" s="178">
        <v>403.0</v>
      </c>
      <c r="G369" s="155"/>
      <c r="H369" s="155"/>
      <c r="I369" s="157">
        <f t="shared" si="223"/>
        <v>0</v>
      </c>
      <c r="J369" s="158">
        <f t="shared" si="224"/>
        <v>0</v>
      </c>
      <c r="K369" s="158">
        <f t="shared" si="225"/>
        <v>0</v>
      </c>
      <c r="L369" s="158">
        <f t="shared" si="226"/>
        <v>0</v>
      </c>
      <c r="M369" s="162">
        <f t="shared" si="227"/>
        <v>0</v>
      </c>
      <c r="N369" s="185"/>
      <c r="O369" s="145" t="str">
        <f t="shared" si="204"/>
        <v>ITEM_OBRA</v>
      </c>
      <c r="P369" s="5">
        <f t="shared" si="205"/>
        <v>0</v>
      </c>
      <c r="Q369" s="5">
        <f t="shared" si="206"/>
        <v>0</v>
      </c>
      <c r="R369" s="187"/>
    </row>
    <row r="370">
      <c r="A370" s="150" t="s">
        <v>1425</v>
      </c>
      <c r="B370" s="151" t="s">
        <v>1426</v>
      </c>
      <c r="C370" s="152" t="s">
        <v>390</v>
      </c>
      <c r="D370" s="176" t="s">
        <v>391</v>
      </c>
      <c r="E370" s="153" t="s">
        <v>72</v>
      </c>
      <c r="F370" s="178">
        <v>10.0</v>
      </c>
      <c r="G370" s="155"/>
      <c r="H370" s="155"/>
      <c r="I370" s="157">
        <f t="shared" si="223"/>
        <v>0</v>
      </c>
      <c r="J370" s="158">
        <f t="shared" si="224"/>
        <v>0</v>
      </c>
      <c r="K370" s="158">
        <f t="shared" si="225"/>
        <v>0</v>
      </c>
      <c r="L370" s="158">
        <f t="shared" si="226"/>
        <v>0</v>
      </c>
      <c r="M370" s="162">
        <f t="shared" si="227"/>
        <v>0</v>
      </c>
      <c r="N370" s="185"/>
      <c r="O370" s="145" t="str">
        <f t="shared" si="204"/>
        <v>ITEM_OBRA</v>
      </c>
      <c r="P370" s="5">
        <f t="shared" si="205"/>
        <v>0</v>
      </c>
      <c r="Q370" s="5">
        <f t="shared" si="206"/>
        <v>0</v>
      </c>
      <c r="R370" s="187"/>
    </row>
    <row r="371">
      <c r="A371" s="150" t="s">
        <v>1427</v>
      </c>
      <c r="B371" s="151" t="s">
        <v>1428</v>
      </c>
      <c r="C371" s="152" t="s">
        <v>288</v>
      </c>
      <c r="D371" s="176" t="s">
        <v>289</v>
      </c>
      <c r="E371" s="153" t="s">
        <v>72</v>
      </c>
      <c r="F371" s="178">
        <v>27.95</v>
      </c>
      <c r="G371" s="155"/>
      <c r="H371" s="155"/>
      <c r="I371" s="157">
        <f t="shared" si="223"/>
        <v>0</v>
      </c>
      <c r="J371" s="158">
        <f t="shared" si="224"/>
        <v>0</v>
      </c>
      <c r="K371" s="158">
        <f t="shared" si="225"/>
        <v>0</v>
      </c>
      <c r="L371" s="158">
        <f t="shared" si="226"/>
        <v>0</v>
      </c>
      <c r="M371" s="162">
        <f t="shared" si="227"/>
        <v>0</v>
      </c>
      <c r="N371" s="185"/>
      <c r="O371" s="145" t="str">
        <f t="shared" si="204"/>
        <v>ITEM_OBRA</v>
      </c>
      <c r="P371" s="5">
        <f t="shared" si="205"/>
        <v>0</v>
      </c>
      <c r="Q371" s="5">
        <f t="shared" si="206"/>
        <v>0</v>
      </c>
      <c r="R371" s="187"/>
    </row>
    <row r="372">
      <c r="A372" s="150" t="s">
        <v>1429</v>
      </c>
      <c r="B372" s="151" t="s">
        <v>574</v>
      </c>
      <c r="C372" s="152" t="s">
        <v>575</v>
      </c>
      <c r="D372" s="176" t="s">
        <v>1431</v>
      </c>
      <c r="E372" s="153" t="s">
        <v>72</v>
      </c>
      <c r="F372" s="178">
        <v>55.85</v>
      </c>
      <c r="G372" s="155"/>
      <c r="H372" s="155"/>
      <c r="I372" s="157">
        <f t="shared" si="223"/>
        <v>0</v>
      </c>
      <c r="J372" s="158">
        <f t="shared" si="224"/>
        <v>0</v>
      </c>
      <c r="K372" s="158">
        <f t="shared" si="225"/>
        <v>0</v>
      </c>
      <c r="L372" s="158">
        <f t="shared" si="226"/>
        <v>0</v>
      </c>
      <c r="M372" s="162">
        <f t="shared" si="227"/>
        <v>0</v>
      </c>
      <c r="N372" s="185"/>
      <c r="O372" s="145" t="str">
        <f t="shared" si="204"/>
        <v>ITEM_OBRA</v>
      </c>
      <c r="P372" s="5">
        <f t="shared" si="205"/>
        <v>0</v>
      </c>
      <c r="Q372" s="5">
        <f t="shared" si="206"/>
        <v>0</v>
      </c>
      <c r="R372" s="187"/>
    </row>
    <row r="373">
      <c r="A373" s="150" t="s">
        <v>1432</v>
      </c>
      <c r="B373" s="151" t="s">
        <v>1433</v>
      </c>
      <c r="C373" s="168" t="s">
        <v>1434</v>
      </c>
      <c r="D373" s="176" t="s">
        <v>1435</v>
      </c>
      <c r="E373" s="153" t="s">
        <v>72</v>
      </c>
      <c r="F373" s="178">
        <v>55.85</v>
      </c>
      <c r="G373" s="155"/>
      <c r="H373" s="155"/>
      <c r="I373" s="157">
        <f t="shared" si="223"/>
        <v>0</v>
      </c>
      <c r="J373" s="158">
        <f t="shared" si="224"/>
        <v>0</v>
      </c>
      <c r="K373" s="158">
        <f t="shared" si="225"/>
        <v>0</v>
      </c>
      <c r="L373" s="158">
        <f t="shared" si="226"/>
        <v>0</v>
      </c>
      <c r="M373" s="162">
        <f t="shared" si="227"/>
        <v>0</v>
      </c>
      <c r="N373" s="185"/>
      <c r="O373" s="145" t="str">
        <f t="shared" si="204"/>
        <v>ITEM_OBRA</v>
      </c>
      <c r="P373" s="5">
        <f t="shared" si="205"/>
        <v>0</v>
      </c>
      <c r="Q373" s="5">
        <f t="shared" si="206"/>
        <v>0</v>
      </c>
      <c r="R373" s="187"/>
    </row>
    <row r="374">
      <c r="A374" s="150" t="s">
        <v>1437</v>
      </c>
      <c r="B374" s="151" t="s">
        <v>1438</v>
      </c>
      <c r="C374" s="152" t="s">
        <v>895</v>
      </c>
      <c r="D374" s="176" t="s">
        <v>896</v>
      </c>
      <c r="E374" s="153" t="s">
        <v>72</v>
      </c>
      <c r="F374" s="178">
        <v>27.95</v>
      </c>
      <c r="G374" s="155"/>
      <c r="H374" s="155"/>
      <c r="I374" s="157">
        <f t="shared" si="223"/>
        <v>0</v>
      </c>
      <c r="J374" s="158">
        <f t="shared" si="224"/>
        <v>0</v>
      </c>
      <c r="K374" s="158">
        <f t="shared" si="225"/>
        <v>0</v>
      </c>
      <c r="L374" s="158">
        <f t="shared" si="226"/>
        <v>0</v>
      </c>
      <c r="M374" s="162">
        <f t="shared" si="227"/>
        <v>0</v>
      </c>
      <c r="N374" s="185"/>
      <c r="O374" s="145" t="str">
        <f t="shared" si="204"/>
        <v>ITEM_OBRA</v>
      </c>
      <c r="P374" s="5">
        <f t="shared" si="205"/>
        <v>0</v>
      </c>
      <c r="Q374" s="5">
        <f t="shared" si="206"/>
        <v>0</v>
      </c>
      <c r="R374" s="187"/>
    </row>
    <row r="375">
      <c r="A375" s="150" t="s">
        <v>1439</v>
      </c>
      <c r="B375" s="151" t="s">
        <v>1440</v>
      </c>
      <c r="C375" s="152" t="s">
        <v>1441</v>
      </c>
      <c r="D375" s="176" t="s">
        <v>1442</v>
      </c>
      <c r="E375" s="153" t="s">
        <v>68</v>
      </c>
      <c r="F375" s="178">
        <v>0.9</v>
      </c>
      <c r="G375" s="155"/>
      <c r="H375" s="155"/>
      <c r="I375" s="157">
        <f t="shared" si="223"/>
        <v>0</v>
      </c>
      <c r="J375" s="158">
        <f t="shared" si="224"/>
        <v>0</v>
      </c>
      <c r="K375" s="158">
        <f t="shared" si="225"/>
        <v>0</v>
      </c>
      <c r="L375" s="158">
        <f t="shared" si="226"/>
        <v>0</v>
      </c>
      <c r="M375" s="162">
        <f t="shared" si="227"/>
        <v>0</v>
      </c>
      <c r="N375" s="185"/>
      <c r="O375" s="145" t="str">
        <f t="shared" si="204"/>
        <v>ITEM_OBRA</v>
      </c>
      <c r="P375" s="5">
        <f t="shared" si="205"/>
        <v>0</v>
      </c>
      <c r="Q375" s="5">
        <f t="shared" si="206"/>
        <v>0</v>
      </c>
      <c r="R375" s="187"/>
    </row>
    <row r="376">
      <c r="A376" s="150" t="s">
        <v>1443</v>
      </c>
      <c r="B376" s="151" t="s">
        <v>1444</v>
      </c>
      <c r="C376" s="152" t="s">
        <v>444</v>
      </c>
      <c r="D376" s="176" t="s">
        <v>445</v>
      </c>
      <c r="E376" s="153" t="s">
        <v>68</v>
      </c>
      <c r="F376" s="178">
        <v>2.35</v>
      </c>
      <c r="G376" s="155"/>
      <c r="H376" s="155"/>
      <c r="I376" s="157">
        <f t="shared" si="223"/>
        <v>0</v>
      </c>
      <c r="J376" s="158">
        <f t="shared" si="224"/>
        <v>0</v>
      </c>
      <c r="K376" s="158">
        <f t="shared" si="225"/>
        <v>0</v>
      </c>
      <c r="L376" s="158">
        <f t="shared" si="226"/>
        <v>0</v>
      </c>
      <c r="M376" s="162">
        <f t="shared" si="227"/>
        <v>0</v>
      </c>
      <c r="N376" s="185"/>
      <c r="O376" s="145" t="str">
        <f t="shared" si="204"/>
        <v>ITEM_OBRA</v>
      </c>
      <c r="P376" s="5">
        <f t="shared" si="205"/>
        <v>0</v>
      </c>
      <c r="Q376" s="5">
        <f t="shared" si="206"/>
        <v>0</v>
      </c>
      <c r="R376" s="187"/>
    </row>
    <row r="377">
      <c r="A377" s="150" t="s">
        <v>1446</v>
      </c>
      <c r="B377" s="151" t="s">
        <v>1447</v>
      </c>
      <c r="C377" s="152" t="s">
        <v>1173</v>
      </c>
      <c r="D377" s="176" t="s">
        <v>1174</v>
      </c>
      <c r="E377" s="153" t="s">
        <v>22</v>
      </c>
      <c r="F377" s="178">
        <v>1.0</v>
      </c>
      <c r="G377" s="155"/>
      <c r="H377" s="155"/>
      <c r="I377" s="157">
        <f t="shared" si="223"/>
        <v>0</v>
      </c>
      <c r="J377" s="158">
        <f t="shared" si="224"/>
        <v>0</v>
      </c>
      <c r="K377" s="158">
        <f t="shared" si="225"/>
        <v>0</v>
      </c>
      <c r="L377" s="158">
        <f t="shared" si="226"/>
        <v>0</v>
      </c>
      <c r="M377" s="162">
        <f t="shared" si="227"/>
        <v>0</v>
      </c>
      <c r="N377" s="185"/>
      <c r="O377" s="145" t="str">
        <f t="shared" si="204"/>
        <v>ITEM_OBRA</v>
      </c>
      <c r="P377" s="5">
        <f t="shared" si="205"/>
        <v>0</v>
      </c>
      <c r="Q377" s="5">
        <f t="shared" si="206"/>
        <v>0</v>
      </c>
      <c r="R377" s="187"/>
    </row>
    <row r="378">
      <c r="A378" s="218" t="s">
        <v>382</v>
      </c>
      <c r="B378" s="218"/>
      <c r="C378" s="218"/>
      <c r="D378" s="218"/>
      <c r="E378" s="218"/>
      <c r="F378" s="219"/>
      <c r="G378" s="218"/>
      <c r="H378" s="218"/>
      <c r="I378" s="218"/>
      <c r="J378" s="218"/>
      <c r="K378" s="218"/>
      <c r="L378" s="218"/>
      <c r="M378" s="293"/>
      <c r="N378" s="185"/>
      <c r="O378" s="145" t="str">
        <f t="shared" si="204"/>
        <v/>
      </c>
      <c r="P378" s="5">
        <f t="shared" si="205"/>
        <v>0</v>
      </c>
      <c r="Q378" s="5">
        <f t="shared" si="206"/>
        <v>0</v>
      </c>
      <c r="R378" s="187"/>
    </row>
    <row r="379">
      <c r="A379" s="368" t="s">
        <v>431</v>
      </c>
      <c r="B379" s="369" t="s">
        <v>1448</v>
      </c>
      <c r="C379" s="323"/>
      <c r="D379" s="323"/>
      <c r="E379" s="323"/>
      <c r="F379" s="323"/>
      <c r="G379" s="323"/>
      <c r="H379" s="323"/>
      <c r="I379" s="370"/>
      <c r="J379" s="371">
        <f t="shared" ref="J379:M379" si="228">SUM(J380:J494)</f>
        <v>0</v>
      </c>
      <c r="K379" s="371">
        <f t="shared" si="228"/>
        <v>0</v>
      </c>
      <c r="L379" s="371">
        <f t="shared" si="228"/>
        <v>0</v>
      </c>
      <c r="M379" s="371">
        <f t="shared" si="228"/>
        <v>0</v>
      </c>
      <c r="N379" s="185"/>
      <c r="O379" s="145" t="str">
        <f t="shared" si="204"/>
        <v>ETAPA_PRINCIPAL</v>
      </c>
      <c r="P379" s="147">
        <f t="shared" si="205"/>
        <v>0</v>
      </c>
      <c r="Q379" s="147">
        <f t="shared" si="206"/>
        <v>0</v>
      </c>
      <c r="R379" s="187"/>
    </row>
    <row r="380">
      <c r="A380" s="224" t="s">
        <v>1449</v>
      </c>
      <c r="B380" s="225" t="s">
        <v>1450</v>
      </c>
      <c r="C380" s="226"/>
      <c r="D380" s="228"/>
      <c r="E380" s="229"/>
      <c r="F380" s="230"/>
      <c r="G380" s="231"/>
      <c r="H380" s="231"/>
      <c r="I380" s="231"/>
      <c r="J380" s="231"/>
      <c r="K380" s="231"/>
      <c r="L380" s="231"/>
      <c r="M380" s="232"/>
      <c r="N380" s="185"/>
      <c r="O380" s="145" t="str">
        <f t="shared" si="204"/>
        <v>SUBETAPA</v>
      </c>
      <c r="P380" s="5">
        <f t="shared" si="205"/>
        <v>0</v>
      </c>
      <c r="Q380" s="5">
        <f t="shared" si="206"/>
        <v>0</v>
      </c>
      <c r="R380" s="187"/>
    </row>
    <row r="381">
      <c r="A381" s="537" t="s">
        <v>1451</v>
      </c>
      <c r="B381" s="333" t="s">
        <v>1452</v>
      </c>
      <c r="C381" s="255" t="s">
        <v>544</v>
      </c>
      <c r="D381" s="333" t="s">
        <v>545</v>
      </c>
      <c r="E381" s="332" t="s">
        <v>216</v>
      </c>
      <c r="F381" s="425">
        <f>0.33*3.4</f>
        <v>1.122</v>
      </c>
      <c r="G381" s="155"/>
      <c r="H381" s="155"/>
      <c r="I381" s="157">
        <f t="shared" ref="I381:I393" si="229">G381+H381</f>
        <v>0</v>
      </c>
      <c r="J381" s="158">
        <f t="shared" ref="J381:J393" si="230">G381*F381</f>
        <v>0</v>
      </c>
      <c r="K381" s="158">
        <f t="shared" ref="K381:K393" si="231">H381*F381</f>
        <v>0</v>
      </c>
      <c r="L381" s="158">
        <f t="shared" ref="L381:L393" si="232">J381+K381</f>
        <v>0</v>
      </c>
      <c r="M381" s="162">
        <f t="shared" ref="M381:M393" si="233">L381*(1+$M$4)</f>
        <v>0</v>
      </c>
      <c r="N381" s="185"/>
      <c r="O381" s="145" t="str">
        <f t="shared" si="204"/>
        <v>ITEM_OBRA</v>
      </c>
      <c r="P381" s="5">
        <f t="shared" si="205"/>
        <v>0</v>
      </c>
      <c r="Q381" s="5">
        <f t="shared" si="206"/>
        <v>0</v>
      </c>
      <c r="R381" s="187"/>
    </row>
    <row r="382">
      <c r="A382" s="537" t="s">
        <v>1456</v>
      </c>
      <c r="B382" s="333" t="s">
        <v>1457</v>
      </c>
      <c r="C382" s="255" t="s">
        <v>1458</v>
      </c>
      <c r="D382" s="333" t="s">
        <v>1459</v>
      </c>
      <c r="E382" s="332" t="s">
        <v>216</v>
      </c>
      <c r="F382" s="425">
        <f>2*2*0.2*0.3</f>
        <v>0.24</v>
      </c>
      <c r="G382" s="155"/>
      <c r="H382" s="155"/>
      <c r="I382" s="157">
        <f t="shared" si="229"/>
        <v>0</v>
      </c>
      <c r="J382" s="158">
        <f t="shared" si="230"/>
        <v>0</v>
      </c>
      <c r="K382" s="158">
        <f t="shared" si="231"/>
        <v>0</v>
      </c>
      <c r="L382" s="158">
        <f t="shared" si="232"/>
        <v>0</v>
      </c>
      <c r="M382" s="162">
        <f t="shared" si="233"/>
        <v>0</v>
      </c>
      <c r="N382" s="185"/>
      <c r="O382" s="145" t="str">
        <f t="shared" si="204"/>
        <v>ITEM_OBRA</v>
      </c>
      <c r="P382" s="5">
        <f t="shared" si="205"/>
        <v>0</v>
      </c>
      <c r="Q382" s="5">
        <f t="shared" si="206"/>
        <v>0</v>
      </c>
      <c r="R382" s="187"/>
    </row>
    <row r="383">
      <c r="A383" s="537" t="s">
        <v>1460</v>
      </c>
      <c r="B383" s="333" t="s">
        <v>1461</v>
      </c>
      <c r="C383" s="255" t="s">
        <v>1462</v>
      </c>
      <c r="D383" s="333" t="s">
        <v>1463</v>
      </c>
      <c r="E383" s="332" t="s">
        <v>78</v>
      </c>
      <c r="F383" s="425">
        <f>2*4*2*0.62</f>
        <v>9.92</v>
      </c>
      <c r="G383" s="155"/>
      <c r="H383" s="155"/>
      <c r="I383" s="157">
        <f t="shared" si="229"/>
        <v>0</v>
      </c>
      <c r="J383" s="158">
        <f t="shared" si="230"/>
        <v>0</v>
      </c>
      <c r="K383" s="158">
        <f t="shared" si="231"/>
        <v>0</v>
      </c>
      <c r="L383" s="158">
        <f t="shared" si="232"/>
        <v>0</v>
      </c>
      <c r="M383" s="162">
        <f t="shared" si="233"/>
        <v>0</v>
      </c>
      <c r="N383" s="185"/>
      <c r="O383" s="145" t="str">
        <f t="shared" si="204"/>
        <v>ITEM_OBRA</v>
      </c>
      <c r="P383" s="5">
        <f t="shared" si="205"/>
        <v>0</v>
      </c>
      <c r="Q383" s="5">
        <f t="shared" si="206"/>
        <v>0</v>
      </c>
      <c r="R383" s="187"/>
    </row>
    <row r="384">
      <c r="A384" s="537" t="s">
        <v>1465</v>
      </c>
      <c r="B384" s="333" t="s">
        <v>1466</v>
      </c>
      <c r="C384" s="255" t="s">
        <v>1467</v>
      </c>
      <c r="D384" s="333" t="s">
        <v>1468</v>
      </c>
      <c r="E384" s="332" t="s">
        <v>78</v>
      </c>
      <c r="F384" s="425">
        <f>(400/20)*(0.24+0.24+0.14+0.14+0.06)*0.16</f>
        <v>2.624</v>
      </c>
      <c r="G384" s="155"/>
      <c r="H384" s="155"/>
      <c r="I384" s="157">
        <f t="shared" si="229"/>
        <v>0</v>
      </c>
      <c r="J384" s="158">
        <f t="shared" si="230"/>
        <v>0</v>
      </c>
      <c r="K384" s="158">
        <f t="shared" si="231"/>
        <v>0</v>
      </c>
      <c r="L384" s="158">
        <f t="shared" si="232"/>
        <v>0</v>
      </c>
      <c r="M384" s="162">
        <f t="shared" si="233"/>
        <v>0</v>
      </c>
      <c r="N384" s="185"/>
      <c r="O384" s="145" t="str">
        <f t="shared" si="204"/>
        <v>ITEM_OBRA</v>
      </c>
      <c r="P384" s="5">
        <f t="shared" si="205"/>
        <v>0</v>
      </c>
      <c r="Q384" s="5">
        <f t="shared" si="206"/>
        <v>0</v>
      </c>
      <c r="R384" s="187"/>
    </row>
    <row r="385">
      <c r="A385" s="537" t="s">
        <v>1469</v>
      </c>
      <c r="B385" s="333" t="s">
        <v>1457</v>
      </c>
      <c r="C385" s="255" t="s">
        <v>1470</v>
      </c>
      <c r="D385" s="333" t="s">
        <v>1471</v>
      </c>
      <c r="E385" s="332" t="s">
        <v>447</v>
      </c>
      <c r="F385" s="425">
        <f>2*2*(0.2+0.3+0.2+0.3)</f>
        <v>4</v>
      </c>
      <c r="G385" s="155"/>
      <c r="H385" s="155"/>
      <c r="I385" s="157">
        <f t="shared" si="229"/>
        <v>0</v>
      </c>
      <c r="J385" s="158">
        <f t="shared" si="230"/>
        <v>0</v>
      </c>
      <c r="K385" s="158">
        <f t="shared" si="231"/>
        <v>0</v>
      </c>
      <c r="L385" s="158">
        <f t="shared" si="232"/>
        <v>0</v>
      </c>
      <c r="M385" s="162">
        <f t="shared" si="233"/>
        <v>0</v>
      </c>
      <c r="N385" s="185"/>
      <c r="O385" s="145" t="str">
        <f t="shared" si="204"/>
        <v>ITEM_OBRA</v>
      </c>
      <c r="P385" s="5">
        <f t="shared" si="205"/>
        <v>0</v>
      </c>
      <c r="Q385" s="5">
        <f t="shared" si="206"/>
        <v>0</v>
      </c>
      <c r="R385" s="187"/>
    </row>
    <row r="386">
      <c r="A386" s="537" t="s">
        <v>1472</v>
      </c>
      <c r="B386" s="333" t="s">
        <v>1473</v>
      </c>
      <c r="C386" s="255" t="s">
        <v>568</v>
      </c>
      <c r="D386" s="333" t="s">
        <v>1474</v>
      </c>
      <c r="E386" s="332" t="s">
        <v>447</v>
      </c>
      <c r="F386" s="425">
        <f>1.69*3.4</f>
        <v>5.746</v>
      </c>
      <c r="G386" s="155"/>
      <c r="H386" s="155"/>
      <c r="I386" s="157">
        <f t="shared" si="229"/>
        <v>0</v>
      </c>
      <c r="J386" s="158">
        <f t="shared" si="230"/>
        <v>0</v>
      </c>
      <c r="K386" s="158">
        <f t="shared" si="231"/>
        <v>0</v>
      </c>
      <c r="L386" s="158">
        <f t="shared" si="232"/>
        <v>0</v>
      </c>
      <c r="M386" s="162">
        <f t="shared" si="233"/>
        <v>0</v>
      </c>
      <c r="N386" s="185"/>
      <c r="O386" s="145" t="str">
        <f t="shared" si="204"/>
        <v>ITEM_OBRA</v>
      </c>
      <c r="P386" s="5">
        <f t="shared" si="205"/>
        <v>0</v>
      </c>
      <c r="Q386" s="5">
        <f t="shared" si="206"/>
        <v>0</v>
      </c>
      <c r="R386" s="187"/>
    </row>
    <row r="387">
      <c r="A387" s="537" t="s">
        <v>1475</v>
      </c>
      <c r="B387" s="333" t="s">
        <v>574</v>
      </c>
      <c r="C387" s="255" t="s">
        <v>1476</v>
      </c>
      <c r="D387" s="333" t="s">
        <v>1477</v>
      </c>
      <c r="E387" s="332" t="s">
        <v>447</v>
      </c>
      <c r="F387" s="425">
        <f>F386+F386+F390+F390</f>
        <v>16.092</v>
      </c>
      <c r="G387" s="155"/>
      <c r="H387" s="155"/>
      <c r="I387" s="157">
        <f t="shared" si="229"/>
        <v>0</v>
      </c>
      <c r="J387" s="158">
        <f t="shared" si="230"/>
        <v>0</v>
      </c>
      <c r="K387" s="158">
        <f t="shared" si="231"/>
        <v>0</v>
      </c>
      <c r="L387" s="158">
        <f t="shared" si="232"/>
        <v>0</v>
      </c>
      <c r="M387" s="162">
        <f t="shared" si="233"/>
        <v>0</v>
      </c>
      <c r="N387" s="185"/>
      <c r="O387" s="145" t="str">
        <f t="shared" si="204"/>
        <v>ITEM_OBRA</v>
      </c>
      <c r="P387" s="5">
        <f t="shared" si="205"/>
        <v>0</v>
      </c>
      <c r="Q387" s="5">
        <f t="shared" si="206"/>
        <v>0</v>
      </c>
      <c r="R387" s="187"/>
    </row>
    <row r="388">
      <c r="A388" s="537" t="s">
        <v>1479</v>
      </c>
      <c r="B388" s="333" t="s">
        <v>579</v>
      </c>
      <c r="C388" s="255" t="s">
        <v>1480</v>
      </c>
      <c r="D388" s="333" t="s">
        <v>1481</v>
      </c>
      <c r="E388" s="332" t="s">
        <v>447</v>
      </c>
      <c r="F388" s="425">
        <v>17.9</v>
      </c>
      <c r="G388" s="155"/>
      <c r="H388" s="155"/>
      <c r="I388" s="157">
        <f t="shared" si="229"/>
        <v>0</v>
      </c>
      <c r="J388" s="158">
        <f t="shared" si="230"/>
        <v>0</v>
      </c>
      <c r="K388" s="158">
        <f t="shared" si="231"/>
        <v>0</v>
      </c>
      <c r="L388" s="158">
        <f t="shared" si="232"/>
        <v>0</v>
      </c>
      <c r="M388" s="162">
        <f t="shared" si="233"/>
        <v>0</v>
      </c>
      <c r="N388" s="185"/>
      <c r="O388" s="145" t="str">
        <f t="shared" si="204"/>
        <v>ITEM_OBRA</v>
      </c>
      <c r="P388" s="5">
        <f t="shared" si="205"/>
        <v>0</v>
      </c>
      <c r="Q388" s="5">
        <f t="shared" si="206"/>
        <v>0</v>
      </c>
      <c r="R388" s="187"/>
    </row>
    <row r="389">
      <c r="A389" s="537" t="s">
        <v>1482</v>
      </c>
      <c r="B389" s="333" t="s">
        <v>564</v>
      </c>
      <c r="C389" s="255" t="s">
        <v>1483</v>
      </c>
      <c r="D389" s="333" t="s">
        <v>1484</v>
      </c>
      <c r="E389" s="332" t="s">
        <v>447</v>
      </c>
      <c r="F389" s="425">
        <v>17.9</v>
      </c>
      <c r="G389" s="155"/>
      <c r="H389" s="155"/>
      <c r="I389" s="157">
        <f t="shared" si="229"/>
        <v>0</v>
      </c>
      <c r="J389" s="158">
        <f t="shared" si="230"/>
        <v>0</v>
      </c>
      <c r="K389" s="158">
        <f t="shared" si="231"/>
        <v>0</v>
      </c>
      <c r="L389" s="158">
        <f t="shared" si="232"/>
        <v>0</v>
      </c>
      <c r="M389" s="162">
        <f t="shared" si="233"/>
        <v>0</v>
      </c>
      <c r="N389" s="185"/>
      <c r="O389" s="145" t="str">
        <f t="shared" si="204"/>
        <v>ITEM_OBRA</v>
      </c>
      <c r="P389" s="5">
        <f t="shared" si="205"/>
        <v>0</v>
      </c>
      <c r="Q389" s="5">
        <f t="shared" si="206"/>
        <v>0</v>
      </c>
      <c r="R389" s="187"/>
    </row>
    <row r="390">
      <c r="A390" s="537" t="s">
        <v>1486</v>
      </c>
      <c r="B390" s="333" t="s">
        <v>1487</v>
      </c>
      <c r="C390" s="255" t="s">
        <v>302</v>
      </c>
      <c r="D390" s="333" t="s">
        <v>1488</v>
      </c>
      <c r="E390" s="332" t="s">
        <v>447</v>
      </c>
      <c r="F390" s="425">
        <v>2.3</v>
      </c>
      <c r="G390" s="155"/>
      <c r="H390" s="155"/>
      <c r="I390" s="157">
        <f t="shared" si="229"/>
        <v>0</v>
      </c>
      <c r="J390" s="158">
        <f t="shared" si="230"/>
        <v>0</v>
      </c>
      <c r="K390" s="158">
        <f t="shared" si="231"/>
        <v>0</v>
      </c>
      <c r="L390" s="158">
        <f t="shared" si="232"/>
        <v>0</v>
      </c>
      <c r="M390" s="162">
        <f t="shared" si="233"/>
        <v>0</v>
      </c>
      <c r="N390" s="185"/>
      <c r="O390" s="145" t="str">
        <f t="shared" si="204"/>
        <v>ITEM_OBRA</v>
      </c>
      <c r="P390" s="5">
        <f t="shared" si="205"/>
        <v>0</v>
      </c>
      <c r="Q390" s="5">
        <f t="shared" si="206"/>
        <v>0</v>
      </c>
      <c r="R390" s="187"/>
    </row>
    <row r="391">
      <c r="A391" s="537" t="s">
        <v>1489</v>
      </c>
      <c r="B391" s="333" t="s">
        <v>1490</v>
      </c>
      <c r="C391" s="255" t="s">
        <v>895</v>
      </c>
      <c r="D391" s="333" t="s">
        <v>1491</v>
      </c>
      <c r="E391" s="332" t="s">
        <v>447</v>
      </c>
      <c r="F391" s="425">
        <v>2.3</v>
      </c>
      <c r="G391" s="155"/>
      <c r="H391" s="155"/>
      <c r="I391" s="157">
        <f t="shared" si="229"/>
        <v>0</v>
      </c>
      <c r="J391" s="158">
        <f t="shared" si="230"/>
        <v>0</v>
      </c>
      <c r="K391" s="158">
        <f t="shared" si="231"/>
        <v>0</v>
      </c>
      <c r="L391" s="158">
        <f t="shared" si="232"/>
        <v>0</v>
      </c>
      <c r="M391" s="162">
        <f t="shared" si="233"/>
        <v>0</v>
      </c>
      <c r="N391" s="185"/>
      <c r="O391" s="145" t="str">
        <f t="shared" si="204"/>
        <v>ITEM_OBRA</v>
      </c>
      <c r="P391" s="5">
        <f t="shared" si="205"/>
        <v>0</v>
      </c>
      <c r="Q391" s="5">
        <f t="shared" si="206"/>
        <v>0</v>
      </c>
      <c r="R391" s="187"/>
    </row>
    <row r="392">
      <c r="A392" s="537" t="s">
        <v>1492</v>
      </c>
      <c r="B392" s="361" t="s">
        <v>1493</v>
      </c>
      <c r="C392" s="355" t="s">
        <v>1494</v>
      </c>
      <c r="D392" s="361" t="s">
        <v>1495</v>
      </c>
      <c r="E392" s="359" t="s">
        <v>81</v>
      </c>
      <c r="F392" s="334">
        <v>20.0</v>
      </c>
      <c r="G392" s="197"/>
      <c r="H392" s="197"/>
      <c r="I392" s="157">
        <f t="shared" si="229"/>
        <v>0</v>
      </c>
      <c r="J392" s="158">
        <f t="shared" si="230"/>
        <v>0</v>
      </c>
      <c r="K392" s="158">
        <f t="shared" si="231"/>
        <v>0</v>
      </c>
      <c r="L392" s="158">
        <f t="shared" si="232"/>
        <v>0</v>
      </c>
      <c r="M392" s="162">
        <f t="shared" si="233"/>
        <v>0</v>
      </c>
      <c r="N392" s="147"/>
      <c r="O392" s="145" t="str">
        <f t="shared" si="204"/>
        <v>ITEM_OBRA</v>
      </c>
      <c r="P392" s="5">
        <f t="shared" si="205"/>
        <v>0</v>
      </c>
      <c r="Q392" s="5">
        <f t="shared" si="206"/>
        <v>0</v>
      </c>
      <c r="R392" s="5"/>
    </row>
    <row r="393">
      <c r="A393" s="537" t="s">
        <v>1496</v>
      </c>
      <c r="B393" s="361" t="s">
        <v>1497</v>
      </c>
      <c r="C393" s="355" t="s">
        <v>1498</v>
      </c>
      <c r="D393" s="361" t="s">
        <v>310</v>
      </c>
      <c r="E393" s="359" t="s">
        <v>447</v>
      </c>
      <c r="F393" s="334">
        <v>1.9</v>
      </c>
      <c r="G393" s="197"/>
      <c r="H393" s="197"/>
      <c r="I393" s="157">
        <f t="shared" si="229"/>
        <v>0</v>
      </c>
      <c r="J393" s="158">
        <f t="shared" si="230"/>
        <v>0</v>
      </c>
      <c r="K393" s="158">
        <f t="shared" si="231"/>
        <v>0</v>
      </c>
      <c r="L393" s="158">
        <f t="shared" si="232"/>
        <v>0</v>
      </c>
      <c r="M393" s="162">
        <f t="shared" si="233"/>
        <v>0</v>
      </c>
      <c r="N393" s="147"/>
      <c r="O393" s="145" t="str">
        <f t="shared" si="204"/>
        <v>ITEM_OBRA</v>
      </c>
      <c r="P393" s="5">
        <f t="shared" si="205"/>
        <v>0</v>
      </c>
      <c r="Q393" s="5">
        <f t="shared" si="206"/>
        <v>0</v>
      </c>
      <c r="R393" s="5"/>
    </row>
    <row r="394">
      <c r="A394" s="218"/>
      <c r="B394" s="218"/>
      <c r="C394" s="218"/>
      <c r="D394" s="218"/>
      <c r="E394" s="218"/>
      <c r="F394" s="219"/>
      <c r="G394" s="218"/>
      <c r="H394" s="218"/>
      <c r="I394" s="218"/>
      <c r="J394" s="218"/>
      <c r="K394" s="218"/>
      <c r="L394" s="218"/>
      <c r="M394" s="185"/>
      <c r="N394" s="147"/>
      <c r="O394" s="145"/>
      <c r="P394" s="5"/>
      <c r="Q394" s="5"/>
      <c r="R394" s="5"/>
    </row>
    <row r="395">
      <c r="A395" s="224" t="s">
        <v>1499</v>
      </c>
      <c r="B395" s="225" t="s">
        <v>1500</v>
      </c>
      <c r="C395" s="226"/>
      <c r="D395" s="228"/>
      <c r="E395" s="229"/>
      <c r="F395" s="230"/>
      <c r="G395" s="231"/>
      <c r="H395" s="231"/>
      <c r="I395" s="231"/>
      <c r="J395" s="231"/>
      <c r="K395" s="231"/>
      <c r="L395" s="231"/>
      <c r="M395" s="232"/>
      <c r="N395" s="185"/>
      <c r="O395" s="145" t="str">
        <f t="shared" ref="O395:O398" si="234">IF(A395="", "", IF(LEN(A395)-LEN(SUBSTITUTE(A395, ".", "")) = 0, "ETAPA_PRINCIPAL", IF(LEN(A395)-LEN(SUBSTITUTE(A395, ".", "")) = 1, "SUBETAPA", "ITEM_OBRA")))
</f>
        <v>SUBETAPA</v>
      </c>
      <c r="P395" s="5">
        <f t="shared" ref="P395:P398" si="235">IF(O395="ETAPA_PRINCIPAL",M395,0)</f>
        <v>0</v>
      </c>
      <c r="Q395" s="5">
        <f t="shared" ref="Q395:Q398" si="236">IF($O395="ETAPA_PRINCIPAL",$L395,0)</f>
        <v>0</v>
      </c>
      <c r="R395" s="187"/>
    </row>
    <row r="396">
      <c r="A396" s="541" t="s">
        <v>1502</v>
      </c>
      <c r="B396" s="383" t="s">
        <v>1503</v>
      </c>
      <c r="C396" s="381" t="s">
        <v>1504</v>
      </c>
      <c r="D396" s="383" t="s">
        <v>1505</v>
      </c>
      <c r="E396" s="385" t="s">
        <v>22</v>
      </c>
      <c r="F396" s="446">
        <v>1.0</v>
      </c>
      <c r="G396" s="478"/>
      <c r="H396" s="478"/>
      <c r="I396" s="157">
        <f t="shared" ref="I396:I398" si="237">G396+H396</f>
        <v>0</v>
      </c>
      <c r="J396" s="158">
        <f t="shared" ref="J396:J398" si="238">G396*F396</f>
        <v>0</v>
      </c>
      <c r="K396" s="158">
        <f t="shared" ref="K396:K398" si="239">H396*F396</f>
        <v>0</v>
      </c>
      <c r="L396" s="158">
        <f t="shared" ref="L396:L398" si="240">J396+K396</f>
        <v>0</v>
      </c>
      <c r="M396" s="162">
        <f t="shared" ref="M396:M398" si="241">L396*(1+$M$4)</f>
        <v>0</v>
      </c>
      <c r="N396" s="233"/>
      <c r="O396" s="145" t="str">
        <f t="shared" si="234"/>
        <v>ITEM_OBRA</v>
      </c>
      <c r="P396" s="5">
        <f t="shared" si="235"/>
        <v>0</v>
      </c>
      <c r="Q396" s="5">
        <f t="shared" si="236"/>
        <v>0</v>
      </c>
      <c r="R396" s="234"/>
    </row>
    <row r="397">
      <c r="A397" s="541" t="s">
        <v>1507</v>
      </c>
      <c r="B397" s="383" t="s">
        <v>1508</v>
      </c>
      <c r="C397" s="381" t="s">
        <v>1510</v>
      </c>
      <c r="D397" s="383" t="s">
        <v>1512</v>
      </c>
      <c r="E397" s="385" t="s">
        <v>22</v>
      </c>
      <c r="F397" s="446">
        <v>1.0</v>
      </c>
      <c r="G397" s="478"/>
      <c r="H397" s="478"/>
      <c r="I397" s="157">
        <f t="shared" si="237"/>
        <v>0</v>
      </c>
      <c r="J397" s="158">
        <f t="shared" si="238"/>
        <v>0</v>
      </c>
      <c r="K397" s="158">
        <f t="shared" si="239"/>
        <v>0</v>
      </c>
      <c r="L397" s="158">
        <f t="shared" si="240"/>
        <v>0</v>
      </c>
      <c r="M397" s="162">
        <f t="shared" si="241"/>
        <v>0</v>
      </c>
      <c r="N397" s="233"/>
      <c r="O397" s="145" t="str">
        <f t="shared" si="234"/>
        <v>ITEM_OBRA</v>
      </c>
      <c r="P397" s="5">
        <f t="shared" si="235"/>
        <v>0</v>
      </c>
      <c r="Q397" s="5">
        <f t="shared" si="236"/>
        <v>0</v>
      </c>
      <c r="R397" s="234"/>
    </row>
    <row r="398">
      <c r="A398" s="541" t="s">
        <v>1515</v>
      </c>
      <c r="B398" s="383" t="s">
        <v>1516</v>
      </c>
      <c r="C398" s="381" t="s">
        <v>1517</v>
      </c>
      <c r="D398" s="383" t="s">
        <v>1518</v>
      </c>
      <c r="E398" s="385" t="s">
        <v>22</v>
      </c>
      <c r="F398" s="446">
        <v>2.0</v>
      </c>
      <c r="G398" s="197"/>
      <c r="H398" s="197"/>
      <c r="I398" s="157">
        <f t="shared" si="237"/>
        <v>0</v>
      </c>
      <c r="J398" s="158">
        <f t="shared" si="238"/>
        <v>0</v>
      </c>
      <c r="K398" s="158">
        <f t="shared" si="239"/>
        <v>0</v>
      </c>
      <c r="L398" s="158">
        <f t="shared" si="240"/>
        <v>0</v>
      </c>
      <c r="M398" s="162">
        <f t="shared" si="241"/>
        <v>0</v>
      </c>
      <c r="N398" s="147"/>
      <c r="O398" s="145" t="str">
        <f t="shared" si="234"/>
        <v>ITEM_OBRA</v>
      </c>
      <c r="P398" s="5">
        <f t="shared" si="235"/>
        <v>0</v>
      </c>
      <c r="Q398" s="5">
        <f t="shared" si="236"/>
        <v>0</v>
      </c>
      <c r="R398" s="5"/>
    </row>
    <row r="399">
      <c r="A399" s="218"/>
      <c r="B399" s="218"/>
      <c r="C399" s="218"/>
      <c r="D399" s="218"/>
      <c r="E399" s="218"/>
      <c r="F399" s="219"/>
      <c r="G399" s="218"/>
      <c r="H399" s="218"/>
      <c r="I399" s="218"/>
      <c r="J399" s="218"/>
      <c r="K399" s="218"/>
      <c r="L399" s="218"/>
      <c r="M399" s="185"/>
      <c r="N399" s="147"/>
      <c r="O399" s="145"/>
      <c r="P399" s="5"/>
      <c r="Q399" s="5"/>
      <c r="R399" s="5"/>
    </row>
    <row r="400">
      <c r="A400" s="224" t="s">
        <v>1521</v>
      </c>
      <c r="B400" s="225" t="s">
        <v>1523</v>
      </c>
      <c r="C400" s="226"/>
      <c r="D400" s="228"/>
      <c r="E400" s="229"/>
      <c r="F400" s="230"/>
      <c r="G400" s="231"/>
      <c r="H400" s="231"/>
      <c r="I400" s="231"/>
      <c r="J400" s="231"/>
      <c r="K400" s="231"/>
      <c r="L400" s="231"/>
      <c r="M400" s="232"/>
      <c r="N400" s="185"/>
      <c r="O400" s="145" t="str">
        <f t="shared" ref="O400:O402" si="242">IF(A400="", "", IF(LEN(A400)-LEN(SUBSTITUTE(A400, ".", "")) = 0, "ETAPA_PRINCIPAL", IF(LEN(A400)-LEN(SUBSTITUTE(A400, ".", "")) = 1, "SUBETAPA", "ITEM_OBRA")))
</f>
        <v>SUBETAPA</v>
      </c>
      <c r="P400" s="5">
        <f t="shared" ref="P400:P402" si="243">IF(O400="ETAPA_PRINCIPAL",M400,0)</f>
        <v>0</v>
      </c>
      <c r="Q400" s="5">
        <f t="shared" ref="Q400:Q402" si="244">IF($O400="ETAPA_PRINCIPAL",$L400,0)</f>
        <v>0</v>
      </c>
      <c r="R400" s="187"/>
    </row>
    <row r="401">
      <c r="A401" s="541" t="s">
        <v>1525</v>
      </c>
      <c r="B401" s="383" t="s">
        <v>1526</v>
      </c>
      <c r="C401" s="168" t="s">
        <v>1527</v>
      </c>
      <c r="D401" s="383" t="s">
        <v>1528</v>
      </c>
      <c r="E401" s="385" t="s">
        <v>22</v>
      </c>
      <c r="F401" s="446">
        <v>1.0</v>
      </c>
      <c r="G401" s="155"/>
      <c r="H401" s="155"/>
      <c r="I401" s="157">
        <f t="shared" ref="I401:I402" si="245">G401+H401</f>
        <v>0</v>
      </c>
      <c r="J401" s="158">
        <f t="shared" ref="J401:J402" si="246">G401*F401</f>
        <v>0</v>
      </c>
      <c r="K401" s="158">
        <f t="shared" ref="K401:K402" si="247">H401*F401</f>
        <v>0</v>
      </c>
      <c r="L401" s="158">
        <f t="shared" ref="L401:L402" si="248">J401+K401</f>
        <v>0</v>
      </c>
      <c r="M401" s="162">
        <f t="shared" ref="M401:M402" si="249">L401*(1+$M$4)</f>
        <v>0</v>
      </c>
      <c r="N401" s="185"/>
      <c r="O401" s="145" t="str">
        <f t="shared" si="242"/>
        <v>ITEM_OBRA</v>
      </c>
      <c r="P401" s="5">
        <f t="shared" si="243"/>
        <v>0</v>
      </c>
      <c r="Q401" s="5">
        <f t="shared" si="244"/>
        <v>0</v>
      </c>
      <c r="R401" s="187"/>
    </row>
    <row r="402">
      <c r="A402" s="541" t="s">
        <v>1532</v>
      </c>
      <c r="B402" s="383" t="s">
        <v>1533</v>
      </c>
      <c r="C402" s="381" t="s">
        <v>1534</v>
      </c>
      <c r="D402" s="383" t="s">
        <v>1535</v>
      </c>
      <c r="E402" s="385" t="s">
        <v>22</v>
      </c>
      <c r="F402" s="446">
        <v>3.0</v>
      </c>
      <c r="G402" s="197"/>
      <c r="H402" s="197"/>
      <c r="I402" s="157">
        <f t="shared" si="245"/>
        <v>0</v>
      </c>
      <c r="J402" s="158">
        <f t="shared" si="246"/>
        <v>0</v>
      </c>
      <c r="K402" s="158">
        <f t="shared" si="247"/>
        <v>0</v>
      </c>
      <c r="L402" s="158">
        <f t="shared" si="248"/>
        <v>0</v>
      </c>
      <c r="M402" s="162">
        <f t="shared" si="249"/>
        <v>0</v>
      </c>
      <c r="N402" s="147"/>
      <c r="O402" s="145" t="str">
        <f t="shared" si="242"/>
        <v>ITEM_OBRA</v>
      </c>
      <c r="P402" s="5">
        <f t="shared" si="243"/>
        <v>0</v>
      </c>
      <c r="Q402" s="5">
        <f t="shared" si="244"/>
        <v>0</v>
      </c>
      <c r="R402" s="5"/>
    </row>
    <row r="403">
      <c r="A403" s="218"/>
      <c r="B403" s="218"/>
      <c r="C403" s="218"/>
      <c r="D403" s="218"/>
      <c r="E403" s="218"/>
      <c r="F403" s="219"/>
      <c r="G403" s="218"/>
      <c r="H403" s="218"/>
      <c r="I403" s="218"/>
      <c r="J403" s="218"/>
      <c r="K403" s="218"/>
      <c r="L403" s="218"/>
      <c r="M403" s="185"/>
      <c r="N403" s="147"/>
      <c r="O403" s="145"/>
      <c r="P403" s="5"/>
      <c r="Q403" s="5"/>
      <c r="R403" s="5"/>
    </row>
    <row r="404">
      <c r="A404" s="224" t="s">
        <v>1540</v>
      </c>
      <c r="B404" s="225" t="s">
        <v>1543</v>
      </c>
      <c r="C404" s="226"/>
      <c r="D404" s="228"/>
      <c r="E404" s="229"/>
      <c r="F404" s="230"/>
      <c r="G404" s="231"/>
      <c r="H404" s="231"/>
      <c r="I404" s="231"/>
      <c r="J404" s="231"/>
      <c r="K404" s="231"/>
      <c r="L404" s="231"/>
      <c r="M404" s="232"/>
      <c r="N404" s="185"/>
      <c r="O404" s="145" t="str">
        <f t="shared" ref="O404:O414" si="250">IF(A404="", "", IF(LEN(A404)-LEN(SUBSTITUTE(A404, ".", "")) = 0, "ETAPA_PRINCIPAL", IF(LEN(A404)-LEN(SUBSTITUTE(A404, ".", "")) = 1, "SUBETAPA", "ITEM_OBRA")))
</f>
        <v>SUBETAPA</v>
      </c>
      <c r="P404" s="5">
        <f t="shared" ref="P404:P414" si="251">IF(O404="ETAPA_PRINCIPAL",M404,0)</f>
        <v>0</v>
      </c>
      <c r="Q404" s="5">
        <f t="shared" ref="Q404:Q414" si="252">IF($O404="ETAPA_PRINCIPAL",$L404,0)</f>
        <v>0</v>
      </c>
      <c r="R404" s="187"/>
    </row>
    <row r="405">
      <c r="A405" s="541" t="s">
        <v>1547</v>
      </c>
      <c r="B405" s="383" t="s">
        <v>1548</v>
      </c>
      <c r="C405" s="381" t="s">
        <v>1549</v>
      </c>
      <c r="D405" s="383" t="s">
        <v>1551</v>
      </c>
      <c r="E405" s="385" t="s">
        <v>22</v>
      </c>
      <c r="F405" s="446">
        <v>3.0</v>
      </c>
      <c r="G405" s="197"/>
      <c r="H405" s="197"/>
      <c r="I405" s="157">
        <f t="shared" ref="I405:I414" si="253">G405+H405</f>
        <v>0</v>
      </c>
      <c r="J405" s="158">
        <f t="shared" ref="J405:J414" si="254">G405*F405</f>
        <v>0</v>
      </c>
      <c r="K405" s="158">
        <f t="shared" ref="K405:K414" si="255">H405*F405</f>
        <v>0</v>
      </c>
      <c r="L405" s="158">
        <f t="shared" ref="L405:L414" si="256">J405+K405</f>
        <v>0</v>
      </c>
      <c r="M405" s="162">
        <f t="shared" ref="M405:M414" si="257">L405*(1+$M$4)</f>
        <v>0</v>
      </c>
      <c r="N405" s="147"/>
      <c r="O405" s="145" t="str">
        <f t="shared" si="250"/>
        <v>ITEM_OBRA</v>
      </c>
      <c r="P405" s="5">
        <f t="shared" si="251"/>
        <v>0</v>
      </c>
      <c r="Q405" s="5">
        <f t="shared" si="252"/>
        <v>0</v>
      </c>
      <c r="R405" s="5"/>
    </row>
    <row r="406">
      <c r="A406" s="541" t="s">
        <v>1552</v>
      </c>
      <c r="B406" s="383" t="s">
        <v>1554</v>
      </c>
      <c r="C406" s="381" t="s">
        <v>1555</v>
      </c>
      <c r="D406" s="383" t="s">
        <v>1556</v>
      </c>
      <c r="E406" s="385" t="s">
        <v>22</v>
      </c>
      <c r="F406" s="446">
        <v>20.0</v>
      </c>
      <c r="G406" s="155"/>
      <c r="H406" s="155"/>
      <c r="I406" s="157">
        <f t="shared" si="253"/>
        <v>0</v>
      </c>
      <c r="J406" s="158">
        <f t="shared" si="254"/>
        <v>0</v>
      </c>
      <c r="K406" s="158">
        <f t="shared" si="255"/>
        <v>0</v>
      </c>
      <c r="L406" s="158">
        <f t="shared" si="256"/>
        <v>0</v>
      </c>
      <c r="M406" s="162">
        <f t="shared" si="257"/>
        <v>0</v>
      </c>
      <c r="N406" s="185"/>
      <c r="O406" s="145" t="str">
        <f t="shared" si="250"/>
        <v>ITEM_OBRA</v>
      </c>
      <c r="P406" s="5">
        <f t="shared" si="251"/>
        <v>0</v>
      </c>
      <c r="Q406" s="5">
        <f t="shared" si="252"/>
        <v>0</v>
      </c>
      <c r="R406" s="187"/>
    </row>
    <row r="407">
      <c r="A407" s="541" t="s">
        <v>1557</v>
      </c>
      <c r="B407" s="383" t="s">
        <v>1558</v>
      </c>
      <c r="C407" s="381" t="s">
        <v>1559</v>
      </c>
      <c r="D407" s="383" t="s">
        <v>1560</v>
      </c>
      <c r="E407" s="385" t="s">
        <v>22</v>
      </c>
      <c r="F407" s="446">
        <v>3.0</v>
      </c>
      <c r="G407" s="197"/>
      <c r="H407" s="197"/>
      <c r="I407" s="157">
        <f t="shared" si="253"/>
        <v>0</v>
      </c>
      <c r="J407" s="158">
        <f t="shared" si="254"/>
        <v>0</v>
      </c>
      <c r="K407" s="158">
        <f t="shared" si="255"/>
        <v>0</v>
      </c>
      <c r="L407" s="158">
        <f t="shared" si="256"/>
        <v>0</v>
      </c>
      <c r="M407" s="162">
        <f t="shared" si="257"/>
        <v>0</v>
      </c>
      <c r="N407" s="147"/>
      <c r="O407" s="145" t="str">
        <f t="shared" si="250"/>
        <v>ITEM_OBRA</v>
      </c>
      <c r="P407" s="5">
        <f t="shared" si="251"/>
        <v>0</v>
      </c>
      <c r="Q407" s="5">
        <f t="shared" si="252"/>
        <v>0</v>
      </c>
      <c r="R407" s="5"/>
    </row>
    <row r="408">
      <c r="A408" s="541" t="s">
        <v>1562</v>
      </c>
      <c r="B408" s="361" t="s">
        <v>1563</v>
      </c>
      <c r="C408" s="355" t="s">
        <v>1564</v>
      </c>
      <c r="D408" s="361" t="s">
        <v>1565</v>
      </c>
      <c r="E408" s="385" t="s">
        <v>22</v>
      </c>
      <c r="F408" s="425">
        <v>1.0</v>
      </c>
      <c r="G408" s="155"/>
      <c r="H408" s="155"/>
      <c r="I408" s="157">
        <f t="shared" si="253"/>
        <v>0</v>
      </c>
      <c r="J408" s="158">
        <f t="shared" si="254"/>
        <v>0</v>
      </c>
      <c r="K408" s="158">
        <f t="shared" si="255"/>
        <v>0</v>
      </c>
      <c r="L408" s="158">
        <f t="shared" si="256"/>
        <v>0</v>
      </c>
      <c r="M408" s="162">
        <f t="shared" si="257"/>
        <v>0</v>
      </c>
      <c r="N408" s="185"/>
      <c r="O408" s="145" t="str">
        <f t="shared" si="250"/>
        <v>ITEM_OBRA</v>
      </c>
      <c r="P408" s="5">
        <f t="shared" si="251"/>
        <v>0</v>
      </c>
      <c r="Q408" s="5">
        <f t="shared" si="252"/>
        <v>0</v>
      </c>
      <c r="R408" s="187"/>
    </row>
    <row r="409">
      <c r="A409" s="541" t="s">
        <v>1568</v>
      </c>
      <c r="B409" s="361" t="s">
        <v>1569</v>
      </c>
      <c r="C409" s="355" t="s">
        <v>1570</v>
      </c>
      <c r="D409" s="361" t="s">
        <v>1571</v>
      </c>
      <c r="E409" s="359" t="s">
        <v>22</v>
      </c>
      <c r="F409" s="334">
        <v>6.0</v>
      </c>
      <c r="G409" s="197"/>
      <c r="H409" s="197"/>
      <c r="I409" s="157">
        <f t="shared" si="253"/>
        <v>0</v>
      </c>
      <c r="J409" s="158">
        <f t="shared" si="254"/>
        <v>0</v>
      </c>
      <c r="K409" s="158">
        <f t="shared" si="255"/>
        <v>0</v>
      </c>
      <c r="L409" s="158">
        <f t="shared" si="256"/>
        <v>0</v>
      </c>
      <c r="M409" s="162">
        <f t="shared" si="257"/>
        <v>0</v>
      </c>
      <c r="N409" s="147"/>
      <c r="O409" s="145" t="str">
        <f t="shared" si="250"/>
        <v>ITEM_OBRA</v>
      </c>
      <c r="P409" s="5">
        <f t="shared" si="251"/>
        <v>0</v>
      </c>
      <c r="Q409" s="5">
        <f t="shared" si="252"/>
        <v>0</v>
      </c>
      <c r="R409" s="5"/>
    </row>
    <row r="410">
      <c r="A410" s="541" t="s">
        <v>1574</v>
      </c>
      <c r="B410" s="361" t="s">
        <v>1576</v>
      </c>
      <c r="C410" s="355" t="s">
        <v>1578</v>
      </c>
      <c r="D410" s="361" t="s">
        <v>1579</v>
      </c>
      <c r="E410" s="359" t="s">
        <v>22</v>
      </c>
      <c r="F410" s="425">
        <v>9.0</v>
      </c>
      <c r="G410" s="155"/>
      <c r="H410" s="155"/>
      <c r="I410" s="157">
        <f t="shared" si="253"/>
        <v>0</v>
      </c>
      <c r="J410" s="158">
        <f t="shared" si="254"/>
        <v>0</v>
      </c>
      <c r="K410" s="158">
        <f t="shared" si="255"/>
        <v>0</v>
      </c>
      <c r="L410" s="158">
        <f t="shared" si="256"/>
        <v>0</v>
      </c>
      <c r="M410" s="162">
        <f t="shared" si="257"/>
        <v>0</v>
      </c>
      <c r="N410" s="185"/>
      <c r="O410" s="145" t="str">
        <f t="shared" si="250"/>
        <v>ITEM_OBRA</v>
      </c>
      <c r="P410" s="5">
        <f t="shared" si="251"/>
        <v>0</v>
      </c>
      <c r="Q410" s="5">
        <f t="shared" si="252"/>
        <v>0</v>
      </c>
      <c r="R410" s="187"/>
    </row>
    <row r="411">
      <c r="A411" s="541" t="s">
        <v>1581</v>
      </c>
      <c r="B411" s="361" t="s">
        <v>1582</v>
      </c>
      <c r="C411" s="355" t="s">
        <v>1583</v>
      </c>
      <c r="D411" s="361" t="s">
        <v>1584</v>
      </c>
      <c r="E411" s="359" t="s">
        <v>78</v>
      </c>
      <c r="F411" s="425">
        <v>0.5</v>
      </c>
      <c r="G411" s="155"/>
      <c r="H411" s="155"/>
      <c r="I411" s="157">
        <f t="shared" si="253"/>
        <v>0</v>
      </c>
      <c r="J411" s="158">
        <f t="shared" si="254"/>
        <v>0</v>
      </c>
      <c r="K411" s="158">
        <f t="shared" si="255"/>
        <v>0</v>
      </c>
      <c r="L411" s="158">
        <f t="shared" si="256"/>
        <v>0</v>
      </c>
      <c r="M411" s="162">
        <f t="shared" si="257"/>
        <v>0</v>
      </c>
      <c r="N411" s="185"/>
      <c r="O411" s="145" t="str">
        <f t="shared" si="250"/>
        <v>ITEM_OBRA</v>
      </c>
      <c r="P411" s="5">
        <f t="shared" si="251"/>
        <v>0</v>
      </c>
      <c r="Q411" s="5">
        <f t="shared" si="252"/>
        <v>0</v>
      </c>
      <c r="R411" s="187"/>
    </row>
    <row r="412">
      <c r="A412" s="541" t="s">
        <v>1586</v>
      </c>
      <c r="B412" s="361" t="s">
        <v>1587</v>
      </c>
      <c r="C412" s="355" t="s">
        <v>1588</v>
      </c>
      <c r="D412" s="360" t="s">
        <v>1589</v>
      </c>
      <c r="E412" s="359" t="s">
        <v>22</v>
      </c>
      <c r="F412" s="334">
        <v>2.0</v>
      </c>
      <c r="G412" s="197"/>
      <c r="H412" s="197"/>
      <c r="I412" s="157">
        <f t="shared" si="253"/>
        <v>0</v>
      </c>
      <c r="J412" s="158">
        <f t="shared" si="254"/>
        <v>0</v>
      </c>
      <c r="K412" s="158">
        <f t="shared" si="255"/>
        <v>0</v>
      </c>
      <c r="L412" s="158">
        <f t="shared" si="256"/>
        <v>0</v>
      </c>
      <c r="M412" s="162">
        <f t="shared" si="257"/>
        <v>0</v>
      </c>
      <c r="N412" s="147"/>
      <c r="O412" s="145" t="str">
        <f t="shared" si="250"/>
        <v>ITEM_OBRA</v>
      </c>
      <c r="P412" s="5">
        <f t="shared" si="251"/>
        <v>0</v>
      </c>
      <c r="Q412" s="5">
        <f t="shared" si="252"/>
        <v>0</v>
      </c>
      <c r="R412" s="5"/>
    </row>
    <row r="413">
      <c r="A413" s="541" t="s">
        <v>1591</v>
      </c>
      <c r="B413" s="361" t="s">
        <v>1592</v>
      </c>
      <c r="C413" s="355" t="s">
        <v>1593</v>
      </c>
      <c r="D413" s="361" t="s">
        <v>1594</v>
      </c>
      <c r="E413" s="359" t="s">
        <v>22</v>
      </c>
      <c r="F413" s="334">
        <v>3.0</v>
      </c>
      <c r="G413" s="155"/>
      <c r="H413" s="155"/>
      <c r="I413" s="157">
        <f t="shared" si="253"/>
        <v>0</v>
      </c>
      <c r="J413" s="158">
        <f t="shared" si="254"/>
        <v>0</v>
      </c>
      <c r="K413" s="158">
        <f t="shared" si="255"/>
        <v>0</v>
      </c>
      <c r="L413" s="158">
        <f t="shared" si="256"/>
        <v>0</v>
      </c>
      <c r="M413" s="162">
        <f t="shared" si="257"/>
        <v>0</v>
      </c>
      <c r="N413" s="185"/>
      <c r="O413" s="145" t="str">
        <f t="shared" si="250"/>
        <v>ITEM_OBRA</v>
      </c>
      <c r="P413" s="5">
        <f t="shared" si="251"/>
        <v>0</v>
      </c>
      <c r="Q413" s="5">
        <f t="shared" si="252"/>
        <v>0</v>
      </c>
      <c r="R413" s="187"/>
    </row>
    <row r="414">
      <c r="A414" s="541" t="s">
        <v>1596</v>
      </c>
      <c r="B414" s="361" t="s">
        <v>1597</v>
      </c>
      <c r="C414" s="355" t="s">
        <v>1598</v>
      </c>
      <c r="D414" s="361" t="s">
        <v>1389</v>
      </c>
      <c r="E414" s="359" t="s">
        <v>22</v>
      </c>
      <c r="F414" s="334">
        <v>3.0</v>
      </c>
      <c r="G414" s="155"/>
      <c r="H414" s="155"/>
      <c r="I414" s="157">
        <f t="shared" si="253"/>
        <v>0</v>
      </c>
      <c r="J414" s="158">
        <f t="shared" si="254"/>
        <v>0</v>
      </c>
      <c r="K414" s="158">
        <f t="shared" si="255"/>
        <v>0</v>
      </c>
      <c r="L414" s="158">
        <f t="shared" si="256"/>
        <v>0</v>
      </c>
      <c r="M414" s="162">
        <f t="shared" si="257"/>
        <v>0</v>
      </c>
      <c r="N414" s="185"/>
      <c r="O414" s="145" t="str">
        <f t="shared" si="250"/>
        <v>ITEM_OBRA</v>
      </c>
      <c r="P414" s="5">
        <f t="shared" si="251"/>
        <v>0</v>
      </c>
      <c r="Q414" s="5">
        <f t="shared" si="252"/>
        <v>0</v>
      </c>
      <c r="R414" s="187"/>
    </row>
    <row r="415">
      <c r="A415" s="218"/>
      <c r="B415" s="218"/>
      <c r="C415" s="218"/>
      <c r="D415" s="218"/>
      <c r="E415" s="218"/>
      <c r="F415" s="219"/>
      <c r="G415" s="218"/>
      <c r="H415" s="218"/>
      <c r="I415" s="218"/>
      <c r="J415" s="218"/>
      <c r="K415" s="218"/>
      <c r="L415" s="218"/>
      <c r="M415" s="185"/>
      <c r="N415" s="185"/>
      <c r="O415" s="145"/>
      <c r="P415" s="5"/>
      <c r="Q415" s="5"/>
      <c r="R415" s="187"/>
    </row>
    <row r="416">
      <c r="A416" s="224" t="s">
        <v>1599</v>
      </c>
      <c r="B416" s="225" t="s">
        <v>1600</v>
      </c>
      <c r="C416" s="226"/>
      <c r="D416" s="228"/>
      <c r="E416" s="229"/>
      <c r="F416" s="230"/>
      <c r="G416" s="231"/>
      <c r="H416" s="231"/>
      <c r="I416" s="231"/>
      <c r="J416" s="231"/>
      <c r="K416" s="231"/>
      <c r="L416" s="231"/>
      <c r="M416" s="232"/>
      <c r="N416" s="185"/>
      <c r="O416" s="145" t="str">
        <f t="shared" ref="O416:O425" si="258">IF(A416="", "", IF(LEN(A416)-LEN(SUBSTITUTE(A416, ".", "")) = 0, "ETAPA_PRINCIPAL", IF(LEN(A416)-LEN(SUBSTITUTE(A416, ".", "")) = 1, "SUBETAPA", "ITEM_OBRA")))
</f>
        <v>SUBETAPA</v>
      </c>
      <c r="P416" s="5">
        <f t="shared" ref="P416:P425" si="259">IF(O416="ETAPA_PRINCIPAL",M416,0)</f>
        <v>0</v>
      </c>
      <c r="Q416" s="5">
        <f t="shared" ref="Q416:Q425" si="260">IF($O416="ETAPA_PRINCIPAL",$L416,0)</f>
        <v>0</v>
      </c>
      <c r="R416" s="187"/>
    </row>
    <row r="417">
      <c r="A417" s="541" t="s">
        <v>1603</v>
      </c>
      <c r="B417" s="383" t="s">
        <v>1604</v>
      </c>
      <c r="C417" s="381" t="s">
        <v>1605</v>
      </c>
      <c r="D417" s="383" t="s">
        <v>1606</v>
      </c>
      <c r="E417" s="385" t="s">
        <v>81</v>
      </c>
      <c r="F417" s="446">
        <v>18.0</v>
      </c>
      <c r="G417" s="197"/>
      <c r="H417" s="197"/>
      <c r="I417" s="157">
        <f t="shared" ref="I417:I425" si="261">G417+H417</f>
        <v>0</v>
      </c>
      <c r="J417" s="158">
        <f t="shared" ref="J417:J425" si="262">G417*F417</f>
        <v>0</v>
      </c>
      <c r="K417" s="158">
        <f t="shared" ref="K417:K425" si="263">H417*F417</f>
        <v>0</v>
      </c>
      <c r="L417" s="158">
        <f t="shared" ref="L417:L425" si="264">J417+K417</f>
        <v>0</v>
      </c>
      <c r="M417" s="162">
        <f t="shared" ref="M417:M425" si="265">L417*(1+$M$4)</f>
        <v>0</v>
      </c>
      <c r="N417" s="147"/>
      <c r="O417" s="145" t="str">
        <f t="shared" si="258"/>
        <v>ITEM_OBRA</v>
      </c>
      <c r="P417" s="5">
        <f t="shared" si="259"/>
        <v>0</v>
      </c>
      <c r="Q417" s="5">
        <f t="shared" si="260"/>
        <v>0</v>
      </c>
      <c r="R417" s="5"/>
    </row>
    <row r="418">
      <c r="A418" s="541" t="s">
        <v>1607</v>
      </c>
      <c r="B418" s="383" t="s">
        <v>1608</v>
      </c>
      <c r="C418" s="381" t="s">
        <v>1609</v>
      </c>
      <c r="D418" s="383" t="s">
        <v>1611</v>
      </c>
      <c r="E418" s="385" t="s">
        <v>81</v>
      </c>
      <c r="F418" s="446">
        <v>15.0</v>
      </c>
      <c r="G418" s="155"/>
      <c r="H418" s="155"/>
      <c r="I418" s="157">
        <f t="shared" si="261"/>
        <v>0</v>
      </c>
      <c r="J418" s="158">
        <f t="shared" si="262"/>
        <v>0</v>
      </c>
      <c r="K418" s="158">
        <f t="shared" si="263"/>
        <v>0</v>
      </c>
      <c r="L418" s="158">
        <f t="shared" si="264"/>
        <v>0</v>
      </c>
      <c r="M418" s="162">
        <f t="shared" si="265"/>
        <v>0</v>
      </c>
      <c r="N418" s="185"/>
      <c r="O418" s="145" t="str">
        <f t="shared" si="258"/>
        <v>ITEM_OBRA</v>
      </c>
      <c r="P418" s="5">
        <f t="shared" si="259"/>
        <v>0</v>
      </c>
      <c r="Q418" s="5">
        <f t="shared" si="260"/>
        <v>0</v>
      </c>
      <c r="R418" s="187"/>
    </row>
    <row r="419">
      <c r="A419" s="541" t="s">
        <v>1612</v>
      </c>
      <c r="B419" s="383" t="s">
        <v>1613</v>
      </c>
      <c r="C419" s="381" t="s">
        <v>1609</v>
      </c>
      <c r="D419" s="383" t="s">
        <v>1611</v>
      </c>
      <c r="E419" s="385" t="s">
        <v>81</v>
      </c>
      <c r="F419" s="446">
        <v>40.0</v>
      </c>
      <c r="G419" s="155"/>
      <c r="H419" s="155"/>
      <c r="I419" s="157">
        <f t="shared" si="261"/>
        <v>0</v>
      </c>
      <c r="J419" s="158">
        <f t="shared" si="262"/>
        <v>0</v>
      </c>
      <c r="K419" s="158">
        <f t="shared" si="263"/>
        <v>0</v>
      </c>
      <c r="L419" s="158">
        <f t="shared" si="264"/>
        <v>0</v>
      </c>
      <c r="M419" s="162">
        <f t="shared" si="265"/>
        <v>0</v>
      </c>
      <c r="N419" s="185"/>
      <c r="O419" s="145" t="str">
        <f t="shared" si="258"/>
        <v>ITEM_OBRA</v>
      </c>
      <c r="P419" s="5">
        <f t="shared" si="259"/>
        <v>0</v>
      </c>
      <c r="Q419" s="5">
        <f t="shared" si="260"/>
        <v>0</v>
      </c>
      <c r="R419" s="187"/>
    </row>
    <row r="420">
      <c r="A420" s="541" t="s">
        <v>1614</v>
      </c>
      <c r="B420" s="560" t="s">
        <v>1615</v>
      </c>
      <c r="C420" s="381" t="s">
        <v>1616</v>
      </c>
      <c r="D420" s="383" t="s">
        <v>1617</v>
      </c>
      <c r="E420" s="385" t="s">
        <v>81</v>
      </c>
      <c r="F420" s="446">
        <v>15.0</v>
      </c>
      <c r="G420" s="155"/>
      <c r="H420" s="155"/>
      <c r="I420" s="157">
        <f t="shared" si="261"/>
        <v>0</v>
      </c>
      <c r="J420" s="158">
        <f t="shared" si="262"/>
        <v>0</v>
      </c>
      <c r="K420" s="158">
        <f t="shared" si="263"/>
        <v>0</v>
      </c>
      <c r="L420" s="158">
        <f t="shared" si="264"/>
        <v>0</v>
      </c>
      <c r="M420" s="162">
        <f t="shared" si="265"/>
        <v>0</v>
      </c>
      <c r="N420" s="185"/>
      <c r="O420" s="145" t="str">
        <f t="shared" si="258"/>
        <v>ITEM_OBRA</v>
      </c>
      <c r="P420" s="5">
        <f t="shared" si="259"/>
        <v>0</v>
      </c>
      <c r="Q420" s="5">
        <f t="shared" si="260"/>
        <v>0</v>
      </c>
      <c r="R420" s="187"/>
    </row>
    <row r="421">
      <c r="A421" s="541" t="s">
        <v>1618</v>
      </c>
      <c r="B421" s="383" t="s">
        <v>1619</v>
      </c>
      <c r="C421" s="381" t="s">
        <v>1620</v>
      </c>
      <c r="D421" s="383" t="s">
        <v>1621</v>
      </c>
      <c r="E421" s="385" t="s">
        <v>81</v>
      </c>
      <c r="F421" s="446">
        <v>160.0</v>
      </c>
      <c r="G421" s="155"/>
      <c r="H421" s="155"/>
      <c r="I421" s="157">
        <f t="shared" si="261"/>
        <v>0</v>
      </c>
      <c r="J421" s="158">
        <f t="shared" si="262"/>
        <v>0</v>
      </c>
      <c r="K421" s="158">
        <f t="shared" si="263"/>
        <v>0</v>
      </c>
      <c r="L421" s="158">
        <f t="shared" si="264"/>
        <v>0</v>
      </c>
      <c r="M421" s="162">
        <f t="shared" si="265"/>
        <v>0</v>
      </c>
      <c r="N421" s="185"/>
      <c r="O421" s="145" t="str">
        <f t="shared" si="258"/>
        <v>ITEM_OBRA</v>
      </c>
      <c r="P421" s="5">
        <f t="shared" si="259"/>
        <v>0</v>
      </c>
      <c r="Q421" s="5">
        <f t="shared" si="260"/>
        <v>0</v>
      </c>
      <c r="R421" s="187"/>
    </row>
    <row r="422">
      <c r="A422" s="541" t="s">
        <v>1622</v>
      </c>
      <c r="B422" s="383" t="s">
        <v>1623</v>
      </c>
      <c r="C422" s="381" t="s">
        <v>1624</v>
      </c>
      <c r="D422" s="383" t="s">
        <v>1625</v>
      </c>
      <c r="E422" s="385" t="s">
        <v>81</v>
      </c>
      <c r="F422" s="474">
        <v>100.0</v>
      </c>
      <c r="G422" s="155"/>
      <c r="H422" s="155"/>
      <c r="I422" s="157">
        <f t="shared" si="261"/>
        <v>0</v>
      </c>
      <c r="J422" s="158">
        <f t="shared" si="262"/>
        <v>0</v>
      </c>
      <c r="K422" s="158">
        <f t="shared" si="263"/>
        <v>0</v>
      </c>
      <c r="L422" s="158">
        <f t="shared" si="264"/>
        <v>0</v>
      </c>
      <c r="M422" s="162">
        <f t="shared" si="265"/>
        <v>0</v>
      </c>
      <c r="N422" s="185"/>
      <c r="O422" s="145" t="str">
        <f t="shared" si="258"/>
        <v>ITEM_OBRA</v>
      </c>
      <c r="P422" s="5">
        <f t="shared" si="259"/>
        <v>0</v>
      </c>
      <c r="Q422" s="5">
        <f t="shared" si="260"/>
        <v>0</v>
      </c>
      <c r="R422" s="187"/>
    </row>
    <row r="423">
      <c r="A423" s="541" t="s">
        <v>1626</v>
      </c>
      <c r="B423" s="383" t="s">
        <v>1627</v>
      </c>
      <c r="C423" s="381" t="s">
        <v>1378</v>
      </c>
      <c r="D423" s="383" t="s">
        <v>1379</v>
      </c>
      <c r="E423" s="385" t="s">
        <v>81</v>
      </c>
      <c r="F423" s="474">
        <v>100.0</v>
      </c>
      <c r="G423" s="155"/>
      <c r="H423" s="155"/>
      <c r="I423" s="157">
        <f t="shared" si="261"/>
        <v>0</v>
      </c>
      <c r="J423" s="158">
        <f t="shared" si="262"/>
        <v>0</v>
      </c>
      <c r="K423" s="158">
        <f t="shared" si="263"/>
        <v>0</v>
      </c>
      <c r="L423" s="158">
        <f t="shared" si="264"/>
        <v>0</v>
      </c>
      <c r="M423" s="162">
        <f t="shared" si="265"/>
        <v>0</v>
      </c>
      <c r="N423" s="185"/>
      <c r="O423" s="145" t="str">
        <f t="shared" si="258"/>
        <v>ITEM_OBRA</v>
      </c>
      <c r="P423" s="5">
        <f t="shared" si="259"/>
        <v>0</v>
      </c>
      <c r="Q423" s="5">
        <f t="shared" si="260"/>
        <v>0</v>
      </c>
      <c r="R423" s="187"/>
    </row>
    <row r="424">
      <c r="A424" s="541" t="s">
        <v>1628</v>
      </c>
      <c r="B424" s="560" t="s">
        <v>1629</v>
      </c>
      <c r="C424" s="381" t="s">
        <v>1616</v>
      </c>
      <c r="D424" s="383" t="s">
        <v>1617</v>
      </c>
      <c r="E424" s="385" t="s">
        <v>81</v>
      </c>
      <c r="F424" s="474">
        <v>15.0</v>
      </c>
      <c r="G424" s="155"/>
      <c r="H424" s="155"/>
      <c r="I424" s="157">
        <f t="shared" si="261"/>
        <v>0</v>
      </c>
      <c r="J424" s="158">
        <f t="shared" si="262"/>
        <v>0</v>
      </c>
      <c r="K424" s="158">
        <f t="shared" si="263"/>
        <v>0</v>
      </c>
      <c r="L424" s="158">
        <f t="shared" si="264"/>
        <v>0</v>
      </c>
      <c r="M424" s="162">
        <f t="shared" si="265"/>
        <v>0</v>
      </c>
      <c r="N424" s="185"/>
      <c r="O424" s="145" t="str">
        <f t="shared" si="258"/>
        <v>ITEM_OBRA</v>
      </c>
      <c r="P424" s="5">
        <f t="shared" si="259"/>
        <v>0</v>
      </c>
      <c r="Q424" s="5">
        <f t="shared" si="260"/>
        <v>0</v>
      </c>
      <c r="R424" s="187"/>
    </row>
    <row r="425">
      <c r="A425" s="541" t="s">
        <v>1630</v>
      </c>
      <c r="B425" s="383" t="s">
        <v>1631</v>
      </c>
      <c r="C425" s="381" t="s">
        <v>1632</v>
      </c>
      <c r="D425" s="383" t="s">
        <v>1633</v>
      </c>
      <c r="E425" s="385" t="s">
        <v>81</v>
      </c>
      <c r="F425" s="446">
        <v>100.0</v>
      </c>
      <c r="G425" s="197"/>
      <c r="H425" s="197"/>
      <c r="I425" s="157">
        <f t="shared" si="261"/>
        <v>0</v>
      </c>
      <c r="J425" s="158">
        <f t="shared" si="262"/>
        <v>0</v>
      </c>
      <c r="K425" s="158">
        <f t="shared" si="263"/>
        <v>0</v>
      </c>
      <c r="L425" s="158">
        <f t="shared" si="264"/>
        <v>0</v>
      </c>
      <c r="M425" s="162">
        <f t="shared" si="265"/>
        <v>0</v>
      </c>
      <c r="N425" s="147"/>
      <c r="O425" s="145" t="str">
        <f t="shared" si="258"/>
        <v>ITEM_OBRA</v>
      </c>
      <c r="P425" s="5">
        <f t="shared" si="259"/>
        <v>0</v>
      </c>
      <c r="Q425" s="5">
        <f t="shared" si="260"/>
        <v>0</v>
      </c>
      <c r="R425" s="5"/>
    </row>
    <row r="426">
      <c r="A426" s="218"/>
      <c r="B426" s="218"/>
      <c r="C426" s="218"/>
      <c r="D426" s="218"/>
      <c r="E426" s="218"/>
      <c r="F426" s="219"/>
      <c r="G426" s="218"/>
      <c r="H426" s="218"/>
      <c r="I426" s="218"/>
      <c r="J426" s="218"/>
      <c r="K426" s="218"/>
      <c r="L426" s="218"/>
      <c r="M426" s="185"/>
      <c r="N426" s="147"/>
      <c r="O426" s="145"/>
      <c r="P426" s="5"/>
      <c r="Q426" s="5"/>
      <c r="R426" s="5"/>
    </row>
    <row r="427">
      <c r="A427" s="224" t="s">
        <v>1634</v>
      </c>
      <c r="B427" s="225" t="s">
        <v>1635</v>
      </c>
      <c r="C427" s="226"/>
      <c r="D427" s="228"/>
      <c r="E427" s="229"/>
      <c r="F427" s="230"/>
      <c r="G427" s="231"/>
      <c r="H427" s="231"/>
      <c r="I427" s="231"/>
      <c r="J427" s="231"/>
      <c r="K427" s="231"/>
      <c r="L427" s="231"/>
      <c r="M427" s="232"/>
      <c r="N427" s="185"/>
      <c r="O427" s="145" t="str">
        <f t="shared" ref="O427:O433" si="266">IF(A427="", "", IF(LEN(A427)-LEN(SUBSTITUTE(A427, ".", "")) = 0, "ETAPA_PRINCIPAL", IF(LEN(A427)-LEN(SUBSTITUTE(A427, ".", "")) = 1, "SUBETAPA", "ITEM_OBRA")))
</f>
        <v>SUBETAPA</v>
      </c>
      <c r="P427" s="5">
        <f t="shared" ref="P427:P433" si="267">IF(O427="ETAPA_PRINCIPAL",M427,0)</f>
        <v>0</v>
      </c>
      <c r="Q427" s="5">
        <f t="shared" ref="Q427:Q433" si="268">IF($O427="ETAPA_PRINCIPAL",$L427,0)</f>
        <v>0</v>
      </c>
      <c r="R427" s="187"/>
    </row>
    <row r="428">
      <c r="A428" s="541" t="s">
        <v>1636</v>
      </c>
      <c r="B428" s="383" t="s">
        <v>1637</v>
      </c>
      <c r="C428" s="381" t="s">
        <v>1638</v>
      </c>
      <c r="D428" s="383" t="s">
        <v>1639</v>
      </c>
      <c r="E428" s="385" t="s">
        <v>22</v>
      </c>
      <c r="F428" s="474">
        <v>1.0</v>
      </c>
      <c r="G428" s="155"/>
      <c r="H428" s="155"/>
      <c r="I428" s="157">
        <f t="shared" ref="I428:I433" si="269">G428+H428</f>
        <v>0</v>
      </c>
      <c r="J428" s="158">
        <f t="shared" ref="J428:J433" si="270">G428*F428</f>
        <v>0</v>
      </c>
      <c r="K428" s="158">
        <f t="shared" ref="K428:K433" si="271">H428*F428</f>
        <v>0</v>
      </c>
      <c r="L428" s="158">
        <f t="shared" ref="L428:L433" si="272">J428+K428</f>
        <v>0</v>
      </c>
      <c r="M428" s="162">
        <f t="shared" ref="M428:M433" si="273">L428*(1+$M$4)</f>
        <v>0</v>
      </c>
      <c r="N428" s="185"/>
      <c r="O428" s="145" t="str">
        <f t="shared" si="266"/>
        <v>ITEM_OBRA</v>
      </c>
      <c r="P428" s="5">
        <f t="shared" si="267"/>
        <v>0</v>
      </c>
      <c r="Q428" s="5">
        <f t="shared" si="268"/>
        <v>0</v>
      </c>
      <c r="R428" s="187"/>
    </row>
    <row r="429">
      <c r="A429" s="541" t="s">
        <v>1640</v>
      </c>
      <c r="B429" s="383" t="s">
        <v>1641</v>
      </c>
      <c r="C429" s="381" t="s">
        <v>1642</v>
      </c>
      <c r="D429" s="383" t="s">
        <v>1643</v>
      </c>
      <c r="E429" s="385" t="s">
        <v>22</v>
      </c>
      <c r="F429" s="474">
        <v>1.0</v>
      </c>
      <c r="G429" s="155"/>
      <c r="H429" s="155"/>
      <c r="I429" s="157">
        <f t="shared" si="269"/>
        <v>0</v>
      </c>
      <c r="J429" s="158">
        <f t="shared" si="270"/>
        <v>0</v>
      </c>
      <c r="K429" s="158">
        <f t="shared" si="271"/>
        <v>0</v>
      </c>
      <c r="L429" s="158">
        <f t="shared" si="272"/>
        <v>0</v>
      </c>
      <c r="M429" s="162">
        <f t="shared" si="273"/>
        <v>0</v>
      </c>
      <c r="N429" s="185"/>
      <c r="O429" s="145" t="str">
        <f t="shared" si="266"/>
        <v>ITEM_OBRA</v>
      </c>
      <c r="P429" s="5">
        <f t="shared" si="267"/>
        <v>0</v>
      </c>
      <c r="Q429" s="5">
        <f t="shared" si="268"/>
        <v>0</v>
      </c>
      <c r="R429" s="187"/>
    </row>
    <row r="430">
      <c r="A430" s="541" t="s">
        <v>1644</v>
      </c>
      <c r="B430" s="383" t="s">
        <v>1645</v>
      </c>
      <c r="C430" s="381" t="s">
        <v>1646</v>
      </c>
      <c r="D430" s="383" t="s">
        <v>1647</v>
      </c>
      <c r="E430" s="385" t="s">
        <v>22</v>
      </c>
      <c r="F430" s="474">
        <v>1.0</v>
      </c>
      <c r="G430" s="155"/>
      <c r="H430" s="155"/>
      <c r="I430" s="157">
        <f t="shared" si="269"/>
        <v>0</v>
      </c>
      <c r="J430" s="158">
        <f t="shared" si="270"/>
        <v>0</v>
      </c>
      <c r="K430" s="158">
        <f t="shared" si="271"/>
        <v>0</v>
      </c>
      <c r="L430" s="158">
        <f t="shared" si="272"/>
        <v>0</v>
      </c>
      <c r="M430" s="162">
        <f t="shared" si="273"/>
        <v>0</v>
      </c>
      <c r="N430" s="185"/>
      <c r="O430" s="145" t="str">
        <f t="shared" si="266"/>
        <v>ITEM_OBRA</v>
      </c>
      <c r="P430" s="5">
        <f t="shared" si="267"/>
        <v>0</v>
      </c>
      <c r="Q430" s="5">
        <f t="shared" si="268"/>
        <v>0</v>
      </c>
      <c r="R430" s="187"/>
    </row>
    <row r="431">
      <c r="A431" s="541" t="s">
        <v>1648</v>
      </c>
      <c r="B431" s="383" t="s">
        <v>1649</v>
      </c>
      <c r="C431" s="381" t="s">
        <v>1650</v>
      </c>
      <c r="D431" s="383" t="s">
        <v>1651</v>
      </c>
      <c r="E431" s="385" t="s">
        <v>22</v>
      </c>
      <c r="F431" s="474">
        <v>1.0</v>
      </c>
      <c r="G431" s="155"/>
      <c r="H431" s="155"/>
      <c r="I431" s="157">
        <f t="shared" si="269"/>
        <v>0</v>
      </c>
      <c r="J431" s="158">
        <f t="shared" si="270"/>
        <v>0</v>
      </c>
      <c r="K431" s="158">
        <f t="shared" si="271"/>
        <v>0</v>
      </c>
      <c r="L431" s="158">
        <f t="shared" si="272"/>
        <v>0</v>
      </c>
      <c r="M431" s="162">
        <f t="shared" si="273"/>
        <v>0</v>
      </c>
      <c r="N431" s="185"/>
      <c r="O431" s="145" t="str">
        <f t="shared" si="266"/>
        <v>ITEM_OBRA</v>
      </c>
      <c r="P431" s="5">
        <f t="shared" si="267"/>
        <v>0</v>
      </c>
      <c r="Q431" s="5">
        <f t="shared" si="268"/>
        <v>0</v>
      </c>
      <c r="R431" s="187"/>
    </row>
    <row r="432">
      <c r="A432" s="541" t="s">
        <v>1652</v>
      </c>
      <c r="B432" s="383" t="s">
        <v>1653</v>
      </c>
      <c r="C432" s="381" t="s">
        <v>1654</v>
      </c>
      <c r="D432" s="383" t="s">
        <v>1655</v>
      </c>
      <c r="E432" s="385" t="s">
        <v>22</v>
      </c>
      <c r="F432" s="474">
        <v>1.0</v>
      </c>
      <c r="G432" s="155"/>
      <c r="H432" s="155"/>
      <c r="I432" s="157">
        <f t="shared" si="269"/>
        <v>0</v>
      </c>
      <c r="J432" s="158">
        <f t="shared" si="270"/>
        <v>0</v>
      </c>
      <c r="K432" s="158">
        <f t="shared" si="271"/>
        <v>0</v>
      </c>
      <c r="L432" s="158">
        <f t="shared" si="272"/>
        <v>0</v>
      </c>
      <c r="M432" s="162">
        <f t="shared" si="273"/>
        <v>0</v>
      </c>
      <c r="N432" s="185"/>
      <c r="O432" s="145" t="str">
        <f t="shared" si="266"/>
        <v>ITEM_OBRA</v>
      </c>
      <c r="P432" s="5">
        <f t="shared" si="267"/>
        <v>0</v>
      </c>
      <c r="Q432" s="5">
        <f t="shared" si="268"/>
        <v>0</v>
      </c>
      <c r="R432" s="187"/>
    </row>
    <row r="433">
      <c r="A433" s="541" t="s">
        <v>1656</v>
      </c>
      <c r="B433" s="383" t="s">
        <v>1657</v>
      </c>
      <c r="C433" s="381" t="s">
        <v>1658</v>
      </c>
      <c r="D433" s="383" t="s">
        <v>1406</v>
      </c>
      <c r="E433" s="385" t="s">
        <v>22</v>
      </c>
      <c r="F433" s="446">
        <v>1.0</v>
      </c>
      <c r="G433" s="155"/>
      <c r="H433" s="155"/>
      <c r="I433" s="157">
        <f t="shared" si="269"/>
        <v>0</v>
      </c>
      <c r="J433" s="158">
        <f t="shared" si="270"/>
        <v>0</v>
      </c>
      <c r="K433" s="158">
        <f t="shared" si="271"/>
        <v>0</v>
      </c>
      <c r="L433" s="158">
        <f t="shared" si="272"/>
        <v>0</v>
      </c>
      <c r="M433" s="162">
        <f t="shared" si="273"/>
        <v>0</v>
      </c>
      <c r="N433" s="185"/>
      <c r="O433" s="145" t="str">
        <f t="shared" si="266"/>
        <v>ITEM_OBRA</v>
      </c>
      <c r="P433" s="5">
        <f t="shared" si="267"/>
        <v>0</v>
      </c>
      <c r="Q433" s="5">
        <f t="shared" si="268"/>
        <v>0</v>
      </c>
      <c r="R433" s="187"/>
    </row>
    <row r="434">
      <c r="A434" s="218"/>
      <c r="B434" s="218"/>
      <c r="C434" s="218"/>
      <c r="D434" s="218"/>
      <c r="E434" s="218"/>
      <c r="F434" s="219"/>
      <c r="G434" s="218"/>
      <c r="H434" s="218"/>
      <c r="I434" s="218"/>
      <c r="J434" s="218"/>
      <c r="K434" s="218"/>
      <c r="L434" s="218"/>
      <c r="M434" s="185"/>
      <c r="N434" s="185"/>
      <c r="O434" s="145"/>
      <c r="P434" s="5"/>
      <c r="Q434" s="5"/>
      <c r="R434" s="187"/>
    </row>
    <row r="435">
      <c r="A435" s="224" t="s">
        <v>1659</v>
      </c>
      <c r="B435" s="225" t="s">
        <v>1660</v>
      </c>
      <c r="C435" s="226"/>
      <c r="D435" s="228"/>
      <c r="E435" s="229"/>
      <c r="F435" s="230"/>
      <c r="G435" s="231"/>
      <c r="H435" s="231"/>
      <c r="I435" s="231"/>
      <c r="J435" s="231"/>
      <c r="K435" s="231"/>
      <c r="L435" s="231"/>
      <c r="M435" s="232"/>
      <c r="N435" s="185"/>
      <c r="O435" s="145" t="str">
        <f t="shared" ref="O435:O468" si="274">IF(A435="", "", IF(LEN(A435)-LEN(SUBSTITUTE(A435, ".", "")) = 0, "ETAPA_PRINCIPAL", IF(LEN(A435)-LEN(SUBSTITUTE(A435, ".", "")) = 1, "SUBETAPA", "ITEM_OBRA")))
</f>
        <v>SUBETAPA</v>
      </c>
      <c r="P435" s="5">
        <f t="shared" ref="P435:P468" si="275">IF(O435="ETAPA_PRINCIPAL",M435,0)</f>
        <v>0</v>
      </c>
      <c r="Q435" s="5">
        <f t="shared" ref="Q435:Q468" si="276">IF($O435="ETAPA_PRINCIPAL",$L435,0)</f>
        <v>0</v>
      </c>
      <c r="R435" s="187"/>
    </row>
    <row r="436">
      <c r="A436" s="541" t="s">
        <v>1661</v>
      </c>
      <c r="B436" s="383" t="s">
        <v>1662</v>
      </c>
      <c r="C436" s="381" t="s">
        <v>1663</v>
      </c>
      <c r="D436" s="383" t="s">
        <v>1664</v>
      </c>
      <c r="E436" s="385" t="s">
        <v>22</v>
      </c>
      <c r="F436" s="446">
        <v>8.0</v>
      </c>
      <c r="G436" s="197"/>
      <c r="H436" s="197"/>
      <c r="I436" s="157">
        <f t="shared" ref="I436:I468" si="277">G436+H436</f>
        <v>0</v>
      </c>
      <c r="J436" s="158">
        <f t="shared" ref="J436:J468" si="278">G436*F436</f>
        <v>0</v>
      </c>
      <c r="K436" s="158">
        <f t="shared" ref="K436:K468" si="279">H436*F436</f>
        <v>0</v>
      </c>
      <c r="L436" s="158">
        <f t="shared" ref="L436:L468" si="280">J436+K436</f>
        <v>0</v>
      </c>
      <c r="M436" s="162">
        <f t="shared" ref="M436:M468" si="281">L436*(1+$M$4)</f>
        <v>0</v>
      </c>
      <c r="N436" s="147"/>
      <c r="O436" s="145" t="str">
        <f t="shared" si="274"/>
        <v>ITEM_OBRA</v>
      </c>
      <c r="P436" s="5">
        <f t="shared" si="275"/>
        <v>0</v>
      </c>
      <c r="Q436" s="5">
        <f t="shared" si="276"/>
        <v>0</v>
      </c>
      <c r="R436" s="5"/>
    </row>
    <row r="437">
      <c r="A437" s="541" t="s">
        <v>1665</v>
      </c>
      <c r="B437" s="383" t="s">
        <v>1666</v>
      </c>
      <c r="C437" s="381" t="s">
        <v>1667</v>
      </c>
      <c r="D437" s="383" t="s">
        <v>1668</v>
      </c>
      <c r="E437" s="385" t="s">
        <v>81</v>
      </c>
      <c r="F437" s="474">
        <v>50.0</v>
      </c>
      <c r="G437" s="155"/>
      <c r="H437" s="155"/>
      <c r="I437" s="157">
        <f t="shared" si="277"/>
        <v>0</v>
      </c>
      <c r="J437" s="158">
        <f t="shared" si="278"/>
        <v>0</v>
      </c>
      <c r="K437" s="158">
        <f t="shared" si="279"/>
        <v>0</v>
      </c>
      <c r="L437" s="158">
        <f t="shared" si="280"/>
        <v>0</v>
      </c>
      <c r="M437" s="162">
        <f t="shared" si="281"/>
        <v>0</v>
      </c>
      <c r="N437" s="185"/>
      <c r="O437" s="145" t="str">
        <f t="shared" si="274"/>
        <v>ITEM_OBRA</v>
      </c>
      <c r="P437" s="5">
        <f t="shared" si="275"/>
        <v>0</v>
      </c>
      <c r="Q437" s="5">
        <f t="shared" si="276"/>
        <v>0</v>
      </c>
      <c r="R437" s="187"/>
    </row>
    <row r="438">
      <c r="A438" s="541" t="s">
        <v>1669</v>
      </c>
      <c r="B438" s="383" t="s">
        <v>1670</v>
      </c>
      <c r="C438" s="381" t="s">
        <v>1671</v>
      </c>
      <c r="D438" s="383" t="s">
        <v>1672</v>
      </c>
      <c r="E438" s="385" t="s">
        <v>81</v>
      </c>
      <c r="F438" s="446">
        <v>6.0</v>
      </c>
      <c r="G438" s="197"/>
      <c r="H438" s="197"/>
      <c r="I438" s="157">
        <f t="shared" si="277"/>
        <v>0</v>
      </c>
      <c r="J438" s="158">
        <f t="shared" si="278"/>
        <v>0</v>
      </c>
      <c r="K438" s="158">
        <f t="shared" si="279"/>
        <v>0</v>
      </c>
      <c r="L438" s="158">
        <f t="shared" si="280"/>
        <v>0</v>
      </c>
      <c r="M438" s="162">
        <f t="shared" si="281"/>
        <v>0</v>
      </c>
      <c r="N438" s="147"/>
      <c r="O438" s="145" t="str">
        <f t="shared" si="274"/>
        <v>ITEM_OBRA</v>
      </c>
      <c r="P438" s="5">
        <f t="shared" si="275"/>
        <v>0</v>
      </c>
      <c r="Q438" s="5">
        <f t="shared" si="276"/>
        <v>0</v>
      </c>
      <c r="R438" s="5"/>
    </row>
    <row r="439">
      <c r="A439" s="541" t="s">
        <v>1673</v>
      </c>
      <c r="B439" s="383" t="s">
        <v>1674</v>
      </c>
      <c r="C439" s="381" t="s">
        <v>1675</v>
      </c>
      <c r="D439" s="383" t="s">
        <v>1676</v>
      </c>
      <c r="E439" s="385" t="s">
        <v>22</v>
      </c>
      <c r="F439" s="474">
        <v>8.0</v>
      </c>
      <c r="G439" s="155"/>
      <c r="H439" s="155"/>
      <c r="I439" s="157">
        <f t="shared" si="277"/>
        <v>0</v>
      </c>
      <c r="J439" s="158">
        <f t="shared" si="278"/>
        <v>0</v>
      </c>
      <c r="K439" s="158">
        <f t="shared" si="279"/>
        <v>0</v>
      </c>
      <c r="L439" s="158">
        <f t="shared" si="280"/>
        <v>0</v>
      </c>
      <c r="M439" s="162">
        <f t="shared" si="281"/>
        <v>0</v>
      </c>
      <c r="N439" s="185"/>
      <c r="O439" s="145" t="str">
        <f t="shared" si="274"/>
        <v>ITEM_OBRA</v>
      </c>
      <c r="P439" s="5">
        <f t="shared" si="275"/>
        <v>0</v>
      </c>
      <c r="Q439" s="5">
        <f t="shared" si="276"/>
        <v>0</v>
      </c>
      <c r="R439" s="187"/>
    </row>
    <row r="440">
      <c r="A440" s="541" t="s">
        <v>1677</v>
      </c>
      <c r="B440" s="383" t="s">
        <v>1678</v>
      </c>
      <c r="C440" s="381" t="s">
        <v>1679</v>
      </c>
      <c r="D440" s="383" t="s">
        <v>1680</v>
      </c>
      <c r="E440" s="385" t="s">
        <v>22</v>
      </c>
      <c r="F440" s="474">
        <v>1.0</v>
      </c>
      <c r="G440" s="155"/>
      <c r="H440" s="155"/>
      <c r="I440" s="157">
        <f t="shared" si="277"/>
        <v>0</v>
      </c>
      <c r="J440" s="158">
        <f t="shared" si="278"/>
        <v>0</v>
      </c>
      <c r="K440" s="158">
        <f t="shared" si="279"/>
        <v>0</v>
      </c>
      <c r="L440" s="158">
        <f t="shared" si="280"/>
        <v>0</v>
      </c>
      <c r="M440" s="162">
        <f t="shared" si="281"/>
        <v>0</v>
      </c>
      <c r="N440" s="185"/>
      <c r="O440" s="145" t="str">
        <f t="shared" si="274"/>
        <v>ITEM_OBRA</v>
      </c>
      <c r="P440" s="5">
        <f t="shared" si="275"/>
        <v>0</v>
      </c>
      <c r="Q440" s="5">
        <f t="shared" si="276"/>
        <v>0</v>
      </c>
      <c r="R440" s="187"/>
    </row>
    <row r="441">
      <c r="A441" s="541" t="s">
        <v>1681</v>
      </c>
      <c r="B441" s="383" t="s">
        <v>1682</v>
      </c>
      <c r="C441" s="381" t="s">
        <v>1683</v>
      </c>
      <c r="D441" s="383" t="s">
        <v>1684</v>
      </c>
      <c r="E441" s="385" t="s">
        <v>22</v>
      </c>
      <c r="F441" s="474">
        <v>4.0</v>
      </c>
      <c r="G441" s="155"/>
      <c r="H441" s="155"/>
      <c r="I441" s="157">
        <f t="shared" si="277"/>
        <v>0</v>
      </c>
      <c r="J441" s="158">
        <f t="shared" si="278"/>
        <v>0</v>
      </c>
      <c r="K441" s="158">
        <f t="shared" si="279"/>
        <v>0</v>
      </c>
      <c r="L441" s="158">
        <f t="shared" si="280"/>
        <v>0</v>
      </c>
      <c r="M441" s="162">
        <f t="shared" si="281"/>
        <v>0</v>
      </c>
      <c r="N441" s="185"/>
      <c r="O441" s="145" t="str">
        <f t="shared" si="274"/>
        <v>ITEM_OBRA</v>
      </c>
      <c r="P441" s="5">
        <f t="shared" si="275"/>
        <v>0</v>
      </c>
      <c r="Q441" s="5">
        <f t="shared" si="276"/>
        <v>0</v>
      </c>
      <c r="R441" s="187"/>
    </row>
    <row r="442">
      <c r="A442" s="541" t="s">
        <v>1685</v>
      </c>
      <c r="B442" s="383" t="s">
        <v>1686</v>
      </c>
      <c r="C442" s="381" t="s">
        <v>1687</v>
      </c>
      <c r="D442" s="383" t="s">
        <v>1688</v>
      </c>
      <c r="E442" s="385" t="s">
        <v>532</v>
      </c>
      <c r="F442" s="446">
        <v>12.0</v>
      </c>
      <c r="G442" s="197"/>
      <c r="H442" s="197"/>
      <c r="I442" s="157">
        <f t="shared" si="277"/>
        <v>0</v>
      </c>
      <c r="J442" s="158">
        <f t="shared" si="278"/>
        <v>0</v>
      </c>
      <c r="K442" s="158">
        <f t="shared" si="279"/>
        <v>0</v>
      </c>
      <c r="L442" s="158">
        <f t="shared" si="280"/>
        <v>0</v>
      </c>
      <c r="M442" s="162">
        <f t="shared" si="281"/>
        <v>0</v>
      </c>
      <c r="N442" s="147"/>
      <c r="O442" s="145" t="str">
        <f t="shared" si="274"/>
        <v>ITEM_OBRA</v>
      </c>
      <c r="P442" s="5">
        <f t="shared" si="275"/>
        <v>0</v>
      </c>
      <c r="Q442" s="5">
        <f t="shared" si="276"/>
        <v>0</v>
      </c>
      <c r="R442" s="5"/>
    </row>
    <row r="443">
      <c r="A443" s="541" t="s">
        <v>1689</v>
      </c>
      <c r="B443" s="383" t="s">
        <v>1690</v>
      </c>
      <c r="C443" s="381" t="s">
        <v>1691</v>
      </c>
      <c r="D443" s="383" t="s">
        <v>1692</v>
      </c>
      <c r="E443" s="385" t="s">
        <v>78</v>
      </c>
      <c r="F443" s="446">
        <v>3.0</v>
      </c>
      <c r="G443" s="155"/>
      <c r="H443" s="155"/>
      <c r="I443" s="157">
        <f t="shared" si="277"/>
        <v>0</v>
      </c>
      <c r="J443" s="158">
        <f t="shared" si="278"/>
        <v>0</v>
      </c>
      <c r="K443" s="158">
        <f t="shared" si="279"/>
        <v>0</v>
      </c>
      <c r="L443" s="158">
        <f t="shared" si="280"/>
        <v>0</v>
      </c>
      <c r="M443" s="162">
        <f t="shared" si="281"/>
        <v>0</v>
      </c>
      <c r="N443" s="185"/>
      <c r="O443" s="145" t="str">
        <f t="shared" si="274"/>
        <v>ITEM_OBRA</v>
      </c>
      <c r="P443" s="5">
        <f t="shared" si="275"/>
        <v>0</v>
      </c>
      <c r="Q443" s="5">
        <f t="shared" si="276"/>
        <v>0</v>
      </c>
      <c r="R443" s="187"/>
    </row>
    <row r="444">
      <c r="A444" s="541" t="s">
        <v>1693</v>
      </c>
      <c r="B444" s="383" t="s">
        <v>1694</v>
      </c>
      <c r="C444" s="381" t="s">
        <v>1695</v>
      </c>
      <c r="D444" s="383" t="s">
        <v>1696</v>
      </c>
      <c r="E444" s="385" t="s">
        <v>22</v>
      </c>
      <c r="F444" s="474">
        <v>2.0</v>
      </c>
      <c r="G444" s="155"/>
      <c r="H444" s="155"/>
      <c r="I444" s="157">
        <f t="shared" si="277"/>
        <v>0</v>
      </c>
      <c r="J444" s="158">
        <f t="shared" si="278"/>
        <v>0</v>
      </c>
      <c r="K444" s="158">
        <f t="shared" si="279"/>
        <v>0</v>
      </c>
      <c r="L444" s="158">
        <f t="shared" si="280"/>
        <v>0</v>
      </c>
      <c r="M444" s="162">
        <f t="shared" si="281"/>
        <v>0</v>
      </c>
      <c r="N444" s="185"/>
      <c r="O444" s="145" t="str">
        <f t="shared" si="274"/>
        <v>ITEM_OBRA</v>
      </c>
      <c r="P444" s="5">
        <f t="shared" si="275"/>
        <v>0</v>
      </c>
      <c r="Q444" s="5">
        <f t="shared" si="276"/>
        <v>0</v>
      </c>
      <c r="R444" s="187"/>
    </row>
    <row r="445">
      <c r="A445" s="541" t="s">
        <v>1697</v>
      </c>
      <c r="B445" s="383" t="s">
        <v>1698</v>
      </c>
      <c r="C445" s="381" t="s">
        <v>1699</v>
      </c>
      <c r="D445" s="383" t="s">
        <v>1700</v>
      </c>
      <c r="E445" s="385" t="s">
        <v>22</v>
      </c>
      <c r="F445" s="474">
        <v>4.0</v>
      </c>
      <c r="G445" s="155"/>
      <c r="H445" s="155"/>
      <c r="I445" s="157">
        <f t="shared" si="277"/>
        <v>0</v>
      </c>
      <c r="J445" s="158">
        <f t="shared" si="278"/>
        <v>0</v>
      </c>
      <c r="K445" s="158">
        <f t="shared" si="279"/>
        <v>0</v>
      </c>
      <c r="L445" s="158">
        <f t="shared" si="280"/>
        <v>0</v>
      </c>
      <c r="M445" s="162">
        <f t="shared" si="281"/>
        <v>0</v>
      </c>
      <c r="N445" s="185"/>
      <c r="O445" s="145" t="str">
        <f t="shared" si="274"/>
        <v>ITEM_OBRA</v>
      </c>
      <c r="P445" s="5">
        <f t="shared" si="275"/>
        <v>0</v>
      </c>
      <c r="Q445" s="5">
        <f t="shared" si="276"/>
        <v>0</v>
      </c>
      <c r="R445" s="187"/>
    </row>
    <row r="446">
      <c r="A446" s="541" t="s">
        <v>1701</v>
      </c>
      <c r="B446" s="383" t="s">
        <v>1702</v>
      </c>
      <c r="C446" s="381" t="s">
        <v>1703</v>
      </c>
      <c r="D446" s="383" t="s">
        <v>1704</v>
      </c>
      <c r="E446" s="385" t="s">
        <v>22</v>
      </c>
      <c r="F446" s="446">
        <v>10.0</v>
      </c>
      <c r="G446" s="197"/>
      <c r="H446" s="197"/>
      <c r="I446" s="157">
        <f t="shared" si="277"/>
        <v>0</v>
      </c>
      <c r="J446" s="158">
        <f t="shared" si="278"/>
        <v>0</v>
      </c>
      <c r="K446" s="158">
        <f t="shared" si="279"/>
        <v>0</v>
      </c>
      <c r="L446" s="158">
        <f t="shared" si="280"/>
        <v>0</v>
      </c>
      <c r="M446" s="162">
        <f t="shared" si="281"/>
        <v>0</v>
      </c>
      <c r="N446" s="147"/>
      <c r="O446" s="145" t="str">
        <f t="shared" si="274"/>
        <v>ITEM_OBRA</v>
      </c>
      <c r="P446" s="5">
        <f t="shared" si="275"/>
        <v>0</v>
      </c>
      <c r="Q446" s="5">
        <f t="shared" si="276"/>
        <v>0</v>
      </c>
      <c r="R446" s="5"/>
    </row>
    <row r="447">
      <c r="A447" s="541" t="s">
        <v>1705</v>
      </c>
      <c r="B447" s="383" t="s">
        <v>1706</v>
      </c>
      <c r="C447" s="381" t="s">
        <v>1707</v>
      </c>
      <c r="D447" s="383" t="s">
        <v>1708</v>
      </c>
      <c r="E447" s="385" t="s">
        <v>22</v>
      </c>
      <c r="F447" s="474">
        <v>4.0</v>
      </c>
      <c r="G447" s="155"/>
      <c r="H447" s="155"/>
      <c r="I447" s="157">
        <f t="shared" si="277"/>
        <v>0</v>
      </c>
      <c r="J447" s="158">
        <f t="shared" si="278"/>
        <v>0</v>
      </c>
      <c r="K447" s="158">
        <f t="shared" si="279"/>
        <v>0</v>
      </c>
      <c r="L447" s="158">
        <f t="shared" si="280"/>
        <v>0</v>
      </c>
      <c r="M447" s="162">
        <f t="shared" si="281"/>
        <v>0</v>
      </c>
      <c r="N447" s="185"/>
      <c r="O447" s="145" t="str">
        <f t="shared" si="274"/>
        <v>ITEM_OBRA</v>
      </c>
      <c r="P447" s="5">
        <f t="shared" si="275"/>
        <v>0</v>
      </c>
      <c r="Q447" s="5">
        <f t="shared" si="276"/>
        <v>0</v>
      </c>
      <c r="R447" s="187"/>
    </row>
    <row r="448">
      <c r="A448" s="541" t="s">
        <v>1709</v>
      </c>
      <c r="B448" s="383" t="s">
        <v>1710</v>
      </c>
      <c r="C448" s="381" t="s">
        <v>1711</v>
      </c>
      <c r="D448" s="383" t="s">
        <v>1712</v>
      </c>
      <c r="E448" s="385" t="s">
        <v>22</v>
      </c>
      <c r="F448" s="446">
        <v>30.0</v>
      </c>
      <c r="G448" s="197"/>
      <c r="H448" s="197"/>
      <c r="I448" s="157">
        <f t="shared" si="277"/>
        <v>0</v>
      </c>
      <c r="J448" s="158">
        <f t="shared" si="278"/>
        <v>0</v>
      </c>
      <c r="K448" s="158">
        <f t="shared" si="279"/>
        <v>0</v>
      </c>
      <c r="L448" s="158">
        <f t="shared" si="280"/>
        <v>0</v>
      </c>
      <c r="M448" s="162">
        <f t="shared" si="281"/>
        <v>0</v>
      </c>
      <c r="N448" s="147"/>
      <c r="O448" s="145" t="str">
        <f t="shared" si="274"/>
        <v>ITEM_OBRA</v>
      </c>
      <c r="P448" s="5">
        <f t="shared" si="275"/>
        <v>0</v>
      </c>
      <c r="Q448" s="5">
        <f t="shared" si="276"/>
        <v>0</v>
      </c>
      <c r="R448" s="5"/>
    </row>
    <row r="449">
      <c r="A449" s="541" t="s">
        <v>1713</v>
      </c>
      <c r="B449" s="383" t="s">
        <v>1714</v>
      </c>
      <c r="C449" s="381" t="s">
        <v>1715</v>
      </c>
      <c r="D449" s="383" t="s">
        <v>1716</v>
      </c>
      <c r="E449" s="385" t="s">
        <v>22</v>
      </c>
      <c r="F449" s="446">
        <v>1.0</v>
      </c>
      <c r="G449" s="197"/>
      <c r="H449" s="197"/>
      <c r="I449" s="157">
        <f t="shared" si="277"/>
        <v>0</v>
      </c>
      <c r="J449" s="158">
        <f t="shared" si="278"/>
        <v>0</v>
      </c>
      <c r="K449" s="158">
        <f t="shared" si="279"/>
        <v>0</v>
      </c>
      <c r="L449" s="158">
        <f t="shared" si="280"/>
        <v>0</v>
      </c>
      <c r="M449" s="162">
        <f t="shared" si="281"/>
        <v>0</v>
      </c>
      <c r="N449" s="147"/>
      <c r="O449" s="145" t="str">
        <f t="shared" si="274"/>
        <v>ITEM_OBRA</v>
      </c>
      <c r="P449" s="5">
        <f t="shared" si="275"/>
        <v>0</v>
      </c>
      <c r="Q449" s="5">
        <f t="shared" si="276"/>
        <v>0</v>
      </c>
      <c r="R449" s="5"/>
    </row>
    <row r="450">
      <c r="A450" s="541" t="s">
        <v>1717</v>
      </c>
      <c r="B450" s="383" t="s">
        <v>1718</v>
      </c>
      <c r="C450" s="381" t="s">
        <v>1593</v>
      </c>
      <c r="D450" s="383" t="s">
        <v>1594</v>
      </c>
      <c r="E450" s="385" t="s">
        <v>22</v>
      </c>
      <c r="F450" s="474">
        <v>5.0</v>
      </c>
      <c r="G450" s="155"/>
      <c r="H450" s="155"/>
      <c r="I450" s="157">
        <f t="shared" si="277"/>
        <v>0</v>
      </c>
      <c r="J450" s="158">
        <f t="shared" si="278"/>
        <v>0</v>
      </c>
      <c r="K450" s="158">
        <f t="shared" si="279"/>
        <v>0</v>
      </c>
      <c r="L450" s="158">
        <f t="shared" si="280"/>
        <v>0</v>
      </c>
      <c r="M450" s="162">
        <f t="shared" si="281"/>
        <v>0</v>
      </c>
      <c r="N450" s="185"/>
      <c r="O450" s="145" t="str">
        <f t="shared" si="274"/>
        <v>ITEM_OBRA</v>
      </c>
      <c r="P450" s="5">
        <f t="shared" si="275"/>
        <v>0</v>
      </c>
      <c r="Q450" s="5">
        <f t="shared" si="276"/>
        <v>0</v>
      </c>
      <c r="R450" s="187"/>
    </row>
    <row r="451">
      <c r="A451" s="541" t="s">
        <v>1719</v>
      </c>
      <c r="B451" s="383" t="s">
        <v>1720</v>
      </c>
      <c r="C451" s="381" t="s">
        <v>1721</v>
      </c>
      <c r="D451" s="383" t="s">
        <v>1722</v>
      </c>
      <c r="E451" s="385" t="s">
        <v>22</v>
      </c>
      <c r="F451" s="446">
        <v>6.0</v>
      </c>
      <c r="G451" s="197"/>
      <c r="H451" s="197"/>
      <c r="I451" s="157">
        <f t="shared" si="277"/>
        <v>0</v>
      </c>
      <c r="J451" s="158">
        <f t="shared" si="278"/>
        <v>0</v>
      </c>
      <c r="K451" s="158">
        <f t="shared" si="279"/>
        <v>0</v>
      </c>
      <c r="L451" s="158">
        <f t="shared" si="280"/>
        <v>0</v>
      </c>
      <c r="M451" s="162">
        <f t="shared" si="281"/>
        <v>0</v>
      </c>
      <c r="N451" s="147"/>
      <c r="O451" s="145" t="str">
        <f t="shared" si="274"/>
        <v>ITEM_OBRA</v>
      </c>
      <c r="P451" s="5">
        <f t="shared" si="275"/>
        <v>0</v>
      </c>
      <c r="Q451" s="5">
        <f t="shared" si="276"/>
        <v>0</v>
      </c>
      <c r="R451" s="5"/>
    </row>
    <row r="452">
      <c r="A452" s="541" t="s">
        <v>1723</v>
      </c>
      <c r="B452" s="383" t="s">
        <v>1724</v>
      </c>
      <c r="C452" s="381" t="s">
        <v>1725</v>
      </c>
      <c r="D452" s="383" t="s">
        <v>1726</v>
      </c>
      <c r="E452" s="385" t="s">
        <v>22</v>
      </c>
      <c r="F452" s="474">
        <v>35.0</v>
      </c>
      <c r="G452" s="155"/>
      <c r="H452" s="155"/>
      <c r="I452" s="157">
        <f t="shared" si="277"/>
        <v>0</v>
      </c>
      <c r="J452" s="158">
        <f t="shared" si="278"/>
        <v>0</v>
      </c>
      <c r="K452" s="158">
        <f t="shared" si="279"/>
        <v>0</v>
      </c>
      <c r="L452" s="158">
        <f t="shared" si="280"/>
        <v>0</v>
      </c>
      <c r="M452" s="162">
        <f t="shared" si="281"/>
        <v>0</v>
      </c>
      <c r="N452" s="185"/>
      <c r="O452" s="145" t="str">
        <f t="shared" si="274"/>
        <v>ITEM_OBRA</v>
      </c>
      <c r="P452" s="5">
        <f t="shared" si="275"/>
        <v>0</v>
      </c>
      <c r="Q452" s="5">
        <f t="shared" si="276"/>
        <v>0</v>
      </c>
      <c r="R452" s="187"/>
    </row>
    <row r="453">
      <c r="A453" s="541" t="s">
        <v>1727</v>
      </c>
      <c r="B453" s="383" t="s">
        <v>1728</v>
      </c>
      <c r="C453" s="381" t="s">
        <v>1729</v>
      </c>
      <c r="D453" s="383" t="s">
        <v>1730</v>
      </c>
      <c r="E453" s="385" t="s">
        <v>22</v>
      </c>
      <c r="F453" s="446">
        <v>15.0</v>
      </c>
      <c r="G453" s="197"/>
      <c r="H453" s="197"/>
      <c r="I453" s="157">
        <f t="shared" si="277"/>
        <v>0</v>
      </c>
      <c r="J453" s="158">
        <f t="shared" si="278"/>
        <v>0</v>
      </c>
      <c r="K453" s="158">
        <f t="shared" si="279"/>
        <v>0</v>
      </c>
      <c r="L453" s="158">
        <f t="shared" si="280"/>
        <v>0</v>
      </c>
      <c r="M453" s="162">
        <f t="shared" si="281"/>
        <v>0</v>
      </c>
      <c r="N453" s="147"/>
      <c r="O453" s="145" t="str">
        <f t="shared" si="274"/>
        <v>ITEM_OBRA</v>
      </c>
      <c r="P453" s="5">
        <f t="shared" si="275"/>
        <v>0</v>
      </c>
      <c r="Q453" s="5">
        <f t="shared" si="276"/>
        <v>0</v>
      </c>
      <c r="R453" s="5"/>
    </row>
    <row r="454">
      <c r="A454" s="541" t="s">
        <v>1731</v>
      </c>
      <c r="B454" s="383" t="s">
        <v>1732</v>
      </c>
      <c r="C454" s="381" t="s">
        <v>1733</v>
      </c>
      <c r="D454" s="383" t="s">
        <v>1734</v>
      </c>
      <c r="E454" s="385" t="s">
        <v>22</v>
      </c>
      <c r="F454" s="446">
        <v>16.0</v>
      </c>
      <c r="G454" s="197"/>
      <c r="H454" s="197"/>
      <c r="I454" s="157">
        <f t="shared" si="277"/>
        <v>0</v>
      </c>
      <c r="J454" s="158">
        <f t="shared" si="278"/>
        <v>0</v>
      </c>
      <c r="K454" s="158">
        <f t="shared" si="279"/>
        <v>0</v>
      </c>
      <c r="L454" s="158">
        <f t="shared" si="280"/>
        <v>0</v>
      </c>
      <c r="M454" s="162">
        <f t="shared" si="281"/>
        <v>0</v>
      </c>
      <c r="N454" s="147"/>
      <c r="O454" s="145" t="str">
        <f t="shared" si="274"/>
        <v>ITEM_OBRA</v>
      </c>
      <c r="P454" s="5">
        <f t="shared" si="275"/>
        <v>0</v>
      </c>
      <c r="Q454" s="5">
        <f t="shared" si="276"/>
        <v>0</v>
      </c>
      <c r="R454" s="5"/>
    </row>
    <row r="455">
      <c r="A455" s="541" t="s">
        <v>1735</v>
      </c>
      <c r="B455" s="383" t="s">
        <v>1736</v>
      </c>
      <c r="C455" s="381" t="s">
        <v>1729</v>
      </c>
      <c r="D455" s="383" t="s">
        <v>1730</v>
      </c>
      <c r="E455" s="385" t="s">
        <v>22</v>
      </c>
      <c r="F455" s="446">
        <v>3.0</v>
      </c>
      <c r="G455" s="197"/>
      <c r="H455" s="197"/>
      <c r="I455" s="157">
        <f t="shared" si="277"/>
        <v>0</v>
      </c>
      <c r="J455" s="158">
        <f t="shared" si="278"/>
        <v>0</v>
      </c>
      <c r="K455" s="158">
        <f t="shared" si="279"/>
        <v>0</v>
      </c>
      <c r="L455" s="158">
        <f t="shared" si="280"/>
        <v>0</v>
      </c>
      <c r="M455" s="162">
        <f t="shared" si="281"/>
        <v>0</v>
      </c>
      <c r="N455" s="147"/>
      <c r="O455" s="145" t="str">
        <f t="shared" si="274"/>
        <v>ITEM_OBRA</v>
      </c>
      <c r="P455" s="5">
        <f t="shared" si="275"/>
        <v>0</v>
      </c>
      <c r="Q455" s="5">
        <f t="shared" si="276"/>
        <v>0</v>
      </c>
      <c r="R455" s="5"/>
    </row>
    <row r="456">
      <c r="A456" s="541" t="s">
        <v>1737</v>
      </c>
      <c r="B456" s="383" t="s">
        <v>1738</v>
      </c>
      <c r="C456" s="381" t="s">
        <v>1739</v>
      </c>
      <c r="D456" s="383" t="s">
        <v>1740</v>
      </c>
      <c r="E456" s="385" t="s">
        <v>22</v>
      </c>
      <c r="F456" s="474">
        <v>4.0</v>
      </c>
      <c r="G456" s="155"/>
      <c r="H456" s="155"/>
      <c r="I456" s="157">
        <f t="shared" si="277"/>
        <v>0</v>
      </c>
      <c r="J456" s="158">
        <f t="shared" si="278"/>
        <v>0</v>
      </c>
      <c r="K456" s="158">
        <f t="shared" si="279"/>
        <v>0</v>
      </c>
      <c r="L456" s="158">
        <f t="shared" si="280"/>
        <v>0</v>
      </c>
      <c r="M456" s="162">
        <f t="shared" si="281"/>
        <v>0</v>
      </c>
      <c r="N456" s="185"/>
      <c r="O456" s="145" t="str">
        <f t="shared" si="274"/>
        <v>ITEM_OBRA</v>
      </c>
      <c r="P456" s="5">
        <f t="shared" si="275"/>
        <v>0</v>
      </c>
      <c r="Q456" s="5">
        <f t="shared" si="276"/>
        <v>0</v>
      </c>
      <c r="R456" s="187"/>
    </row>
    <row r="457">
      <c r="A457" s="541" t="s">
        <v>1741</v>
      </c>
      <c r="B457" s="383" t="s">
        <v>1742</v>
      </c>
      <c r="C457" s="381" t="s">
        <v>1739</v>
      </c>
      <c r="D457" s="383" t="s">
        <v>1740</v>
      </c>
      <c r="E457" s="385" t="s">
        <v>22</v>
      </c>
      <c r="F457" s="474">
        <v>1.0</v>
      </c>
      <c r="G457" s="155"/>
      <c r="H457" s="155"/>
      <c r="I457" s="157">
        <f t="shared" si="277"/>
        <v>0</v>
      </c>
      <c r="J457" s="158">
        <f t="shared" si="278"/>
        <v>0</v>
      </c>
      <c r="K457" s="158">
        <f t="shared" si="279"/>
        <v>0</v>
      </c>
      <c r="L457" s="158">
        <f t="shared" si="280"/>
        <v>0</v>
      </c>
      <c r="M457" s="162">
        <f t="shared" si="281"/>
        <v>0</v>
      </c>
      <c r="N457" s="185"/>
      <c r="O457" s="145" t="str">
        <f t="shared" si="274"/>
        <v>ITEM_OBRA</v>
      </c>
      <c r="P457" s="5">
        <f t="shared" si="275"/>
        <v>0</v>
      </c>
      <c r="Q457" s="5">
        <f t="shared" si="276"/>
        <v>0</v>
      </c>
      <c r="R457" s="187"/>
    </row>
    <row r="458">
      <c r="A458" s="541" t="s">
        <v>1743</v>
      </c>
      <c r="B458" s="383" t="s">
        <v>1744</v>
      </c>
      <c r="C458" s="381" t="s">
        <v>1739</v>
      </c>
      <c r="D458" s="383" t="s">
        <v>1740</v>
      </c>
      <c r="E458" s="385" t="s">
        <v>22</v>
      </c>
      <c r="F458" s="474">
        <v>1.0</v>
      </c>
      <c r="G458" s="155"/>
      <c r="H458" s="155"/>
      <c r="I458" s="157">
        <f t="shared" si="277"/>
        <v>0</v>
      </c>
      <c r="J458" s="158">
        <f t="shared" si="278"/>
        <v>0</v>
      </c>
      <c r="K458" s="158">
        <f t="shared" si="279"/>
        <v>0</v>
      </c>
      <c r="L458" s="158">
        <f t="shared" si="280"/>
        <v>0</v>
      </c>
      <c r="M458" s="162">
        <f t="shared" si="281"/>
        <v>0</v>
      </c>
      <c r="N458" s="185"/>
      <c r="O458" s="145" t="str">
        <f t="shared" si="274"/>
        <v>ITEM_OBRA</v>
      </c>
      <c r="P458" s="5">
        <f t="shared" si="275"/>
        <v>0</v>
      </c>
      <c r="Q458" s="5">
        <f t="shared" si="276"/>
        <v>0</v>
      </c>
      <c r="R458" s="187"/>
    </row>
    <row r="459">
      <c r="A459" s="541" t="s">
        <v>1745</v>
      </c>
      <c r="B459" s="383" t="s">
        <v>1746</v>
      </c>
      <c r="C459" s="381" t="s">
        <v>1739</v>
      </c>
      <c r="D459" s="383" t="s">
        <v>1740</v>
      </c>
      <c r="E459" s="385" t="s">
        <v>22</v>
      </c>
      <c r="F459" s="474">
        <v>1.0</v>
      </c>
      <c r="G459" s="155"/>
      <c r="H459" s="155"/>
      <c r="I459" s="157">
        <f t="shared" si="277"/>
        <v>0</v>
      </c>
      <c r="J459" s="158">
        <f t="shared" si="278"/>
        <v>0</v>
      </c>
      <c r="K459" s="158">
        <f t="shared" si="279"/>
        <v>0</v>
      </c>
      <c r="L459" s="158">
        <f t="shared" si="280"/>
        <v>0</v>
      </c>
      <c r="M459" s="162">
        <f t="shared" si="281"/>
        <v>0</v>
      </c>
      <c r="N459" s="185"/>
      <c r="O459" s="145" t="str">
        <f t="shared" si="274"/>
        <v>ITEM_OBRA</v>
      </c>
      <c r="P459" s="5">
        <f t="shared" si="275"/>
        <v>0</v>
      </c>
      <c r="Q459" s="5">
        <f t="shared" si="276"/>
        <v>0</v>
      </c>
      <c r="R459" s="187"/>
    </row>
    <row r="460">
      <c r="A460" s="541" t="s">
        <v>1747</v>
      </c>
      <c r="B460" s="383" t="s">
        <v>1748</v>
      </c>
      <c r="C460" s="381" t="s">
        <v>1739</v>
      </c>
      <c r="D460" s="383" t="s">
        <v>1740</v>
      </c>
      <c r="E460" s="385" t="s">
        <v>22</v>
      </c>
      <c r="F460" s="474">
        <v>1.0</v>
      </c>
      <c r="G460" s="155"/>
      <c r="H460" s="155"/>
      <c r="I460" s="157">
        <f t="shared" si="277"/>
        <v>0</v>
      </c>
      <c r="J460" s="158">
        <f t="shared" si="278"/>
        <v>0</v>
      </c>
      <c r="K460" s="158">
        <f t="shared" si="279"/>
        <v>0</v>
      </c>
      <c r="L460" s="158">
        <f t="shared" si="280"/>
        <v>0</v>
      </c>
      <c r="M460" s="162">
        <f t="shared" si="281"/>
        <v>0</v>
      </c>
      <c r="N460" s="185"/>
      <c r="O460" s="145" t="str">
        <f t="shared" si="274"/>
        <v>ITEM_OBRA</v>
      </c>
      <c r="P460" s="5">
        <f t="shared" si="275"/>
        <v>0</v>
      </c>
      <c r="Q460" s="5">
        <f t="shared" si="276"/>
        <v>0</v>
      </c>
      <c r="R460" s="187"/>
    </row>
    <row r="461">
      <c r="A461" s="541" t="s">
        <v>1749</v>
      </c>
      <c r="B461" s="383" t="s">
        <v>1750</v>
      </c>
      <c r="C461" s="381" t="s">
        <v>1739</v>
      </c>
      <c r="D461" s="383" t="s">
        <v>1740</v>
      </c>
      <c r="E461" s="385" t="s">
        <v>22</v>
      </c>
      <c r="F461" s="474">
        <v>1.0</v>
      </c>
      <c r="G461" s="155"/>
      <c r="H461" s="155"/>
      <c r="I461" s="157">
        <f t="shared" si="277"/>
        <v>0</v>
      </c>
      <c r="J461" s="158">
        <f t="shared" si="278"/>
        <v>0</v>
      </c>
      <c r="K461" s="158">
        <f t="shared" si="279"/>
        <v>0</v>
      </c>
      <c r="L461" s="158">
        <f t="shared" si="280"/>
        <v>0</v>
      </c>
      <c r="M461" s="162">
        <f t="shared" si="281"/>
        <v>0</v>
      </c>
      <c r="N461" s="185"/>
      <c r="O461" s="145" t="str">
        <f t="shared" si="274"/>
        <v>ITEM_OBRA</v>
      </c>
      <c r="P461" s="5">
        <f t="shared" si="275"/>
        <v>0</v>
      </c>
      <c r="Q461" s="5">
        <f t="shared" si="276"/>
        <v>0</v>
      </c>
      <c r="R461" s="187"/>
    </row>
    <row r="462">
      <c r="A462" s="541" t="s">
        <v>1751</v>
      </c>
      <c r="B462" s="361" t="s">
        <v>1752</v>
      </c>
      <c r="C462" s="355" t="s">
        <v>1753</v>
      </c>
      <c r="D462" s="360" t="s">
        <v>1754</v>
      </c>
      <c r="E462" s="359" t="s">
        <v>22</v>
      </c>
      <c r="F462" s="334">
        <v>2.0</v>
      </c>
      <c r="G462" s="197"/>
      <c r="H462" s="197"/>
      <c r="I462" s="157">
        <f t="shared" si="277"/>
        <v>0</v>
      </c>
      <c r="J462" s="158">
        <f t="shared" si="278"/>
        <v>0</v>
      </c>
      <c r="K462" s="158">
        <f t="shared" si="279"/>
        <v>0</v>
      </c>
      <c r="L462" s="158">
        <f t="shared" si="280"/>
        <v>0</v>
      </c>
      <c r="M462" s="162">
        <f t="shared" si="281"/>
        <v>0</v>
      </c>
      <c r="N462" s="147"/>
      <c r="O462" s="145" t="str">
        <f t="shared" si="274"/>
        <v>ITEM_OBRA</v>
      </c>
      <c r="P462" s="5">
        <f t="shared" si="275"/>
        <v>0</v>
      </c>
      <c r="Q462" s="5">
        <f t="shared" si="276"/>
        <v>0</v>
      </c>
      <c r="R462" s="5"/>
    </row>
    <row r="463">
      <c r="A463" s="541" t="s">
        <v>1755</v>
      </c>
      <c r="B463" s="361" t="s">
        <v>1756</v>
      </c>
      <c r="C463" s="355" t="s">
        <v>1757</v>
      </c>
      <c r="D463" s="361" t="s">
        <v>1758</v>
      </c>
      <c r="E463" s="359" t="s">
        <v>532</v>
      </c>
      <c r="F463" s="334">
        <v>1.0</v>
      </c>
      <c r="G463" s="197"/>
      <c r="H463" s="197"/>
      <c r="I463" s="157">
        <f t="shared" si="277"/>
        <v>0</v>
      </c>
      <c r="J463" s="158">
        <f t="shared" si="278"/>
        <v>0</v>
      </c>
      <c r="K463" s="158">
        <f t="shared" si="279"/>
        <v>0</v>
      </c>
      <c r="L463" s="158">
        <f t="shared" si="280"/>
        <v>0</v>
      </c>
      <c r="M463" s="162">
        <f t="shared" si="281"/>
        <v>0</v>
      </c>
      <c r="N463" s="147"/>
      <c r="O463" s="145" t="str">
        <f t="shared" si="274"/>
        <v>ITEM_OBRA</v>
      </c>
      <c r="P463" s="5">
        <f t="shared" si="275"/>
        <v>0</v>
      </c>
      <c r="Q463" s="5">
        <f t="shared" si="276"/>
        <v>0</v>
      </c>
      <c r="R463" s="5"/>
    </row>
    <row r="464">
      <c r="A464" s="541" t="s">
        <v>1759</v>
      </c>
      <c r="B464" s="361" t="s">
        <v>1760</v>
      </c>
      <c r="C464" s="355" t="s">
        <v>1761</v>
      </c>
      <c r="D464" s="361" t="s">
        <v>1762</v>
      </c>
      <c r="E464" s="359" t="s">
        <v>22</v>
      </c>
      <c r="F464" s="334">
        <v>4.0</v>
      </c>
      <c r="G464" s="197"/>
      <c r="H464" s="197"/>
      <c r="I464" s="157">
        <f t="shared" si="277"/>
        <v>0</v>
      </c>
      <c r="J464" s="158">
        <f t="shared" si="278"/>
        <v>0</v>
      </c>
      <c r="K464" s="158">
        <f t="shared" si="279"/>
        <v>0</v>
      </c>
      <c r="L464" s="158">
        <f t="shared" si="280"/>
        <v>0</v>
      </c>
      <c r="M464" s="162">
        <f t="shared" si="281"/>
        <v>0</v>
      </c>
      <c r="N464" s="147"/>
      <c r="O464" s="145" t="str">
        <f t="shared" si="274"/>
        <v>ITEM_OBRA</v>
      </c>
      <c r="P464" s="5">
        <f t="shared" si="275"/>
        <v>0</v>
      </c>
      <c r="Q464" s="5">
        <f t="shared" si="276"/>
        <v>0</v>
      </c>
      <c r="R464" s="5"/>
    </row>
    <row r="465">
      <c r="A465" s="541" t="s">
        <v>1763</v>
      </c>
      <c r="B465" s="361" t="s">
        <v>1764</v>
      </c>
      <c r="C465" s="355" t="s">
        <v>1658</v>
      </c>
      <c r="D465" s="361" t="s">
        <v>1765</v>
      </c>
      <c r="E465" s="359" t="s">
        <v>22</v>
      </c>
      <c r="F465" s="334">
        <v>1.0</v>
      </c>
      <c r="G465" s="155"/>
      <c r="H465" s="155"/>
      <c r="I465" s="157">
        <f t="shared" si="277"/>
        <v>0</v>
      </c>
      <c r="J465" s="158">
        <f t="shared" si="278"/>
        <v>0</v>
      </c>
      <c r="K465" s="158">
        <f t="shared" si="279"/>
        <v>0</v>
      </c>
      <c r="L465" s="158">
        <f t="shared" si="280"/>
        <v>0</v>
      </c>
      <c r="M465" s="162">
        <f t="shared" si="281"/>
        <v>0</v>
      </c>
      <c r="N465" s="185"/>
      <c r="O465" s="145" t="str">
        <f t="shared" si="274"/>
        <v>ITEM_OBRA</v>
      </c>
      <c r="P465" s="5">
        <f t="shared" si="275"/>
        <v>0</v>
      </c>
      <c r="Q465" s="5">
        <f t="shared" si="276"/>
        <v>0</v>
      </c>
      <c r="R465" s="187"/>
    </row>
    <row r="466">
      <c r="A466" s="541" t="s">
        <v>1766</v>
      </c>
      <c r="B466" s="333" t="s">
        <v>1767</v>
      </c>
      <c r="C466" s="255" t="s">
        <v>1768</v>
      </c>
      <c r="D466" s="333" t="s">
        <v>1769</v>
      </c>
      <c r="E466" s="359" t="s">
        <v>22</v>
      </c>
      <c r="F466" s="425">
        <v>1.0</v>
      </c>
      <c r="G466" s="155"/>
      <c r="H466" s="155"/>
      <c r="I466" s="157">
        <f t="shared" si="277"/>
        <v>0</v>
      </c>
      <c r="J466" s="158">
        <f t="shared" si="278"/>
        <v>0</v>
      </c>
      <c r="K466" s="158">
        <f t="shared" si="279"/>
        <v>0</v>
      </c>
      <c r="L466" s="158">
        <f t="shared" si="280"/>
        <v>0</v>
      </c>
      <c r="M466" s="162">
        <f t="shared" si="281"/>
        <v>0</v>
      </c>
      <c r="N466" s="185"/>
      <c r="O466" s="145" t="str">
        <f t="shared" si="274"/>
        <v>ITEM_OBRA</v>
      </c>
      <c r="P466" s="5">
        <f t="shared" si="275"/>
        <v>0</v>
      </c>
      <c r="Q466" s="5">
        <f t="shared" si="276"/>
        <v>0</v>
      </c>
      <c r="R466" s="187"/>
    </row>
    <row r="467">
      <c r="A467" s="541" t="s">
        <v>1770</v>
      </c>
      <c r="B467" s="361" t="s">
        <v>1771</v>
      </c>
      <c r="C467" s="355" t="s">
        <v>1772</v>
      </c>
      <c r="D467" s="361" t="s">
        <v>1773</v>
      </c>
      <c r="E467" s="359" t="s">
        <v>1774</v>
      </c>
      <c r="F467" s="334">
        <v>13.0</v>
      </c>
      <c r="G467" s="197"/>
      <c r="H467" s="197"/>
      <c r="I467" s="157">
        <f t="shared" si="277"/>
        <v>0</v>
      </c>
      <c r="J467" s="158">
        <f t="shared" si="278"/>
        <v>0</v>
      </c>
      <c r="K467" s="158">
        <f t="shared" si="279"/>
        <v>0</v>
      </c>
      <c r="L467" s="158">
        <f t="shared" si="280"/>
        <v>0</v>
      </c>
      <c r="M467" s="162">
        <f t="shared" si="281"/>
        <v>0</v>
      </c>
      <c r="N467" s="147"/>
      <c r="O467" s="145" t="str">
        <f t="shared" si="274"/>
        <v>ITEM_OBRA</v>
      </c>
      <c r="P467" s="5">
        <f t="shared" si="275"/>
        <v>0</v>
      </c>
      <c r="Q467" s="5">
        <f t="shared" si="276"/>
        <v>0</v>
      </c>
      <c r="R467" s="5"/>
    </row>
    <row r="468">
      <c r="A468" s="541" t="s">
        <v>1775</v>
      </c>
      <c r="B468" s="333" t="s">
        <v>1776</v>
      </c>
      <c r="C468" s="255" t="s">
        <v>1777</v>
      </c>
      <c r="D468" s="333" t="s">
        <v>1778</v>
      </c>
      <c r="E468" s="332" t="s">
        <v>1774</v>
      </c>
      <c r="F468" s="425">
        <v>4.0</v>
      </c>
      <c r="G468" s="155"/>
      <c r="H468" s="155"/>
      <c r="I468" s="157">
        <f t="shared" si="277"/>
        <v>0</v>
      </c>
      <c r="J468" s="158">
        <f t="shared" si="278"/>
        <v>0</v>
      </c>
      <c r="K468" s="158">
        <f t="shared" si="279"/>
        <v>0</v>
      </c>
      <c r="L468" s="158">
        <f t="shared" si="280"/>
        <v>0</v>
      </c>
      <c r="M468" s="162">
        <f t="shared" si="281"/>
        <v>0</v>
      </c>
      <c r="N468" s="185"/>
      <c r="O468" s="145" t="str">
        <f t="shared" si="274"/>
        <v>ITEM_OBRA</v>
      </c>
      <c r="P468" s="5">
        <f t="shared" si="275"/>
        <v>0</v>
      </c>
      <c r="Q468" s="5">
        <f t="shared" si="276"/>
        <v>0</v>
      </c>
      <c r="R468" s="187"/>
    </row>
    <row r="469">
      <c r="A469" s="218"/>
      <c r="B469" s="218"/>
      <c r="C469" s="218"/>
      <c r="D469" s="218"/>
      <c r="E469" s="218"/>
      <c r="F469" s="219"/>
      <c r="G469" s="218"/>
      <c r="H469" s="218"/>
      <c r="I469" s="218"/>
      <c r="J469" s="218"/>
      <c r="K469" s="218"/>
      <c r="L469" s="218"/>
      <c r="M469" s="185"/>
      <c r="N469" s="185"/>
      <c r="O469" s="145"/>
      <c r="P469" s="5"/>
      <c r="Q469" s="5"/>
      <c r="R469" s="187"/>
    </row>
    <row r="470">
      <c r="A470" s="224" t="s">
        <v>1779</v>
      </c>
      <c r="B470" s="225" t="s">
        <v>1780</v>
      </c>
      <c r="C470" s="226"/>
      <c r="D470" s="228"/>
      <c r="E470" s="229"/>
      <c r="F470" s="230"/>
      <c r="G470" s="231"/>
      <c r="H470" s="231"/>
      <c r="I470" s="231"/>
      <c r="J470" s="231"/>
      <c r="K470" s="231"/>
      <c r="L470" s="231"/>
      <c r="M470" s="232"/>
      <c r="N470" s="185"/>
      <c r="O470" s="145" t="str">
        <f t="shared" ref="O470:O476" si="282">IF(A470="", "", IF(LEN(A470)-LEN(SUBSTITUTE(A470, ".", "")) = 0, "ETAPA_PRINCIPAL", IF(LEN(A470)-LEN(SUBSTITUTE(A470, ".", "")) = 1, "SUBETAPA", "ITEM_OBRA")))
</f>
        <v>SUBETAPA</v>
      </c>
      <c r="P470" s="5">
        <f t="shared" ref="P470:P476" si="283">IF(O470="ETAPA_PRINCIPAL",M470,0)</f>
        <v>0</v>
      </c>
      <c r="Q470" s="5">
        <f t="shared" ref="Q470:Q476" si="284">IF($O470="ETAPA_PRINCIPAL",$L470,0)</f>
        <v>0</v>
      </c>
      <c r="R470" s="187"/>
    </row>
    <row r="471">
      <c r="A471" s="150" t="s">
        <v>1781</v>
      </c>
      <c r="B471" s="151" t="s">
        <v>1782</v>
      </c>
      <c r="C471" s="152" t="s">
        <v>1783</v>
      </c>
      <c r="D471" s="176" t="s">
        <v>1784</v>
      </c>
      <c r="E471" s="153" t="s">
        <v>68</v>
      </c>
      <c r="F471" s="178">
        <v>12.6</v>
      </c>
      <c r="G471" s="155"/>
      <c r="H471" s="155"/>
      <c r="I471" s="157">
        <f t="shared" ref="I471:I476" si="285">G471+H471</f>
        <v>0</v>
      </c>
      <c r="J471" s="158">
        <f t="shared" ref="J471:J476" si="286">G471*F471</f>
        <v>0</v>
      </c>
      <c r="K471" s="158">
        <f t="shared" ref="K471:K476" si="287">H471*F471</f>
        <v>0</v>
      </c>
      <c r="L471" s="158">
        <f t="shared" ref="L471:L476" si="288">J471+K471</f>
        <v>0</v>
      </c>
      <c r="M471" s="162">
        <f t="shared" ref="M471:M476" si="289">L471*(1+$M$4)</f>
        <v>0</v>
      </c>
      <c r="N471" s="185"/>
      <c r="O471" s="145" t="str">
        <f t="shared" si="282"/>
        <v>ITEM_OBRA</v>
      </c>
      <c r="P471" s="5">
        <f t="shared" si="283"/>
        <v>0</v>
      </c>
      <c r="Q471" s="5">
        <f t="shared" si="284"/>
        <v>0</v>
      </c>
      <c r="R471" s="187"/>
    </row>
    <row r="472">
      <c r="A472" s="150" t="s">
        <v>1785</v>
      </c>
      <c r="B472" s="151" t="s">
        <v>1786</v>
      </c>
      <c r="C472" s="152" t="s">
        <v>1787</v>
      </c>
      <c r="D472" s="176" t="s">
        <v>1788</v>
      </c>
      <c r="E472" s="153" t="s">
        <v>81</v>
      </c>
      <c r="F472" s="178">
        <v>70.0</v>
      </c>
      <c r="G472" s="155"/>
      <c r="H472" s="155"/>
      <c r="I472" s="157">
        <f t="shared" si="285"/>
        <v>0</v>
      </c>
      <c r="J472" s="158">
        <f t="shared" si="286"/>
        <v>0</v>
      </c>
      <c r="K472" s="158">
        <f t="shared" si="287"/>
        <v>0</v>
      </c>
      <c r="L472" s="158">
        <f t="shared" si="288"/>
        <v>0</v>
      </c>
      <c r="M472" s="162">
        <f t="shared" si="289"/>
        <v>0</v>
      </c>
      <c r="N472" s="185"/>
      <c r="O472" s="145" t="str">
        <f t="shared" si="282"/>
        <v>ITEM_OBRA</v>
      </c>
      <c r="P472" s="5">
        <f t="shared" si="283"/>
        <v>0</v>
      </c>
      <c r="Q472" s="5">
        <f t="shared" si="284"/>
        <v>0</v>
      </c>
      <c r="R472" s="187"/>
    </row>
    <row r="473">
      <c r="A473" s="150" t="s">
        <v>1789</v>
      </c>
      <c r="B473" s="151" t="s">
        <v>1790</v>
      </c>
      <c r="C473" s="152" t="s">
        <v>1791</v>
      </c>
      <c r="D473" s="176" t="s">
        <v>1792</v>
      </c>
      <c r="E473" s="153" t="s">
        <v>72</v>
      </c>
      <c r="F473" s="178">
        <v>14.0</v>
      </c>
      <c r="G473" s="155"/>
      <c r="H473" s="155"/>
      <c r="I473" s="157">
        <f t="shared" si="285"/>
        <v>0</v>
      </c>
      <c r="J473" s="158">
        <f t="shared" si="286"/>
        <v>0</v>
      </c>
      <c r="K473" s="158">
        <f t="shared" si="287"/>
        <v>0</v>
      </c>
      <c r="L473" s="158">
        <f t="shared" si="288"/>
        <v>0</v>
      </c>
      <c r="M473" s="162">
        <f t="shared" si="289"/>
        <v>0</v>
      </c>
      <c r="N473" s="185"/>
      <c r="O473" s="145" t="str">
        <f t="shared" si="282"/>
        <v>ITEM_OBRA</v>
      </c>
      <c r="P473" s="5">
        <f t="shared" si="283"/>
        <v>0</v>
      </c>
      <c r="Q473" s="5">
        <f t="shared" si="284"/>
        <v>0</v>
      </c>
      <c r="R473" s="187"/>
    </row>
    <row r="474">
      <c r="A474" s="150" t="s">
        <v>1793</v>
      </c>
      <c r="B474" s="151" t="s">
        <v>1794</v>
      </c>
      <c r="C474" s="152" t="s">
        <v>1795</v>
      </c>
      <c r="D474" s="176" t="s">
        <v>1796</v>
      </c>
      <c r="E474" s="153" t="s">
        <v>81</v>
      </c>
      <c r="F474" s="178">
        <v>70.0</v>
      </c>
      <c r="G474" s="155"/>
      <c r="H474" s="155"/>
      <c r="I474" s="157">
        <f t="shared" si="285"/>
        <v>0</v>
      </c>
      <c r="J474" s="158">
        <f t="shared" si="286"/>
        <v>0</v>
      </c>
      <c r="K474" s="158">
        <f t="shared" si="287"/>
        <v>0</v>
      </c>
      <c r="L474" s="158">
        <f t="shared" si="288"/>
        <v>0</v>
      </c>
      <c r="M474" s="162">
        <f t="shared" si="289"/>
        <v>0</v>
      </c>
      <c r="N474" s="185"/>
      <c r="O474" s="145" t="str">
        <f t="shared" si="282"/>
        <v>ITEM_OBRA</v>
      </c>
      <c r="P474" s="5">
        <f t="shared" si="283"/>
        <v>0</v>
      </c>
      <c r="Q474" s="5">
        <f t="shared" si="284"/>
        <v>0</v>
      </c>
      <c r="R474" s="187"/>
    </row>
    <row r="475">
      <c r="A475" s="150" t="s">
        <v>1797</v>
      </c>
      <c r="B475" s="151" t="s">
        <v>1798</v>
      </c>
      <c r="C475" s="152" t="s">
        <v>1799</v>
      </c>
      <c r="D475" s="176" t="s">
        <v>1800</v>
      </c>
      <c r="E475" s="153" t="s">
        <v>68</v>
      </c>
      <c r="F475" s="178">
        <v>12.6</v>
      </c>
      <c r="G475" s="155"/>
      <c r="H475" s="155"/>
      <c r="I475" s="157">
        <f t="shared" si="285"/>
        <v>0</v>
      </c>
      <c r="J475" s="158">
        <f t="shared" si="286"/>
        <v>0</v>
      </c>
      <c r="K475" s="158">
        <f t="shared" si="287"/>
        <v>0</v>
      </c>
      <c r="L475" s="158">
        <f t="shared" si="288"/>
        <v>0</v>
      </c>
      <c r="M475" s="162">
        <f t="shared" si="289"/>
        <v>0</v>
      </c>
      <c r="N475" s="185"/>
      <c r="O475" s="145" t="str">
        <f t="shared" si="282"/>
        <v>ITEM_OBRA</v>
      </c>
      <c r="P475" s="5">
        <f t="shared" si="283"/>
        <v>0</v>
      </c>
      <c r="Q475" s="5">
        <f t="shared" si="284"/>
        <v>0</v>
      </c>
      <c r="R475" s="187"/>
    </row>
    <row r="476">
      <c r="A476" s="150" t="s">
        <v>1801</v>
      </c>
      <c r="B476" s="151" t="s">
        <v>1802</v>
      </c>
      <c r="C476" s="152" t="s">
        <v>1803</v>
      </c>
      <c r="D476" s="176" t="s">
        <v>1804</v>
      </c>
      <c r="E476" s="153" t="s">
        <v>22</v>
      </c>
      <c r="F476" s="178">
        <v>5.0</v>
      </c>
      <c r="G476" s="155"/>
      <c r="H476" s="155"/>
      <c r="I476" s="157">
        <f t="shared" si="285"/>
        <v>0</v>
      </c>
      <c r="J476" s="158">
        <f t="shared" si="286"/>
        <v>0</v>
      </c>
      <c r="K476" s="158">
        <f t="shared" si="287"/>
        <v>0</v>
      </c>
      <c r="L476" s="158">
        <f t="shared" si="288"/>
        <v>0</v>
      </c>
      <c r="M476" s="162">
        <f t="shared" si="289"/>
        <v>0</v>
      </c>
      <c r="N476" s="185"/>
      <c r="O476" s="145" t="str">
        <f t="shared" si="282"/>
        <v>ITEM_OBRA</v>
      </c>
      <c r="P476" s="5">
        <f t="shared" si="283"/>
        <v>0</v>
      </c>
      <c r="Q476" s="5">
        <f t="shared" si="284"/>
        <v>0</v>
      </c>
      <c r="R476" s="187"/>
    </row>
    <row r="477">
      <c r="A477" s="218"/>
      <c r="B477" s="218"/>
      <c r="C477" s="218"/>
      <c r="D477" s="218"/>
      <c r="E477" s="218"/>
      <c r="F477" s="219"/>
      <c r="G477" s="218"/>
      <c r="H477" s="218"/>
      <c r="I477" s="218"/>
      <c r="J477" s="218"/>
      <c r="K477" s="218"/>
      <c r="L477" s="218"/>
      <c r="M477" s="185"/>
      <c r="N477" s="185"/>
      <c r="O477" s="145"/>
      <c r="P477" s="5"/>
      <c r="Q477" s="5"/>
      <c r="R477" s="187"/>
    </row>
    <row r="478">
      <c r="A478" s="224" t="s">
        <v>1805</v>
      </c>
      <c r="B478" s="225" t="s">
        <v>1806</v>
      </c>
      <c r="C478" s="226"/>
      <c r="D478" s="228"/>
      <c r="E478" s="229"/>
      <c r="F478" s="230"/>
      <c r="G478" s="231"/>
      <c r="H478" s="231"/>
      <c r="I478" s="231"/>
      <c r="J478" s="231"/>
      <c r="K478" s="231"/>
      <c r="L478" s="231"/>
      <c r="M478" s="232"/>
      <c r="N478" s="185"/>
      <c r="O478" s="145" t="str">
        <f t="shared" ref="O478:O600" si="290">IF(A478="", "", IF(LEN(A478)-LEN(SUBSTITUTE(A478, ".", "")) = 0, "ETAPA_PRINCIPAL", IF(LEN(A478)-LEN(SUBSTITUTE(A478, ".", "")) = 1, "SUBETAPA", "ITEM_OBRA")))
</f>
        <v>SUBETAPA</v>
      </c>
      <c r="P478" s="5">
        <f t="shared" ref="P478:P600" si="291">IF(O478="ETAPA_PRINCIPAL",M478,0)</f>
        <v>0</v>
      </c>
      <c r="Q478" s="5">
        <f t="shared" ref="Q478:Q600" si="292">IF($O478="ETAPA_PRINCIPAL",$L478,0)</f>
        <v>0</v>
      </c>
      <c r="R478" s="187"/>
    </row>
    <row r="479">
      <c r="A479" s="150" t="s">
        <v>1807</v>
      </c>
      <c r="B479" s="151" t="s">
        <v>1782</v>
      </c>
      <c r="C479" s="152" t="s">
        <v>1783</v>
      </c>
      <c r="D479" s="176" t="s">
        <v>1784</v>
      </c>
      <c r="E479" s="153" t="s">
        <v>68</v>
      </c>
      <c r="F479" s="178">
        <v>5.0</v>
      </c>
      <c r="G479" s="155"/>
      <c r="H479" s="155"/>
      <c r="I479" s="157">
        <f t="shared" ref="I479:I494" si="293">G479+H479</f>
        <v>0</v>
      </c>
      <c r="J479" s="158">
        <f t="shared" ref="J479:J494" si="294">G479*F479</f>
        <v>0</v>
      </c>
      <c r="K479" s="158">
        <f t="shared" ref="K479:K494" si="295">H479*F479</f>
        <v>0</v>
      </c>
      <c r="L479" s="158">
        <f t="shared" ref="L479:L494" si="296">J479+K479</f>
        <v>0</v>
      </c>
      <c r="M479" s="162">
        <f t="shared" ref="M479:M494" si="297">L479*(1+$M$4)</f>
        <v>0</v>
      </c>
      <c r="N479" s="185"/>
      <c r="O479" s="145" t="str">
        <f t="shared" si="290"/>
        <v>ITEM_OBRA</v>
      </c>
      <c r="P479" s="5">
        <f t="shared" si="291"/>
        <v>0</v>
      </c>
      <c r="Q479" s="5">
        <f t="shared" si="292"/>
        <v>0</v>
      </c>
      <c r="R479" s="187"/>
    </row>
    <row r="480">
      <c r="A480" s="150" t="s">
        <v>1808</v>
      </c>
      <c r="B480" s="151" t="s">
        <v>1786</v>
      </c>
      <c r="C480" s="152" t="s">
        <v>1787</v>
      </c>
      <c r="D480" s="176" t="s">
        <v>1788</v>
      </c>
      <c r="E480" s="153" t="s">
        <v>81</v>
      </c>
      <c r="F480" s="178">
        <v>12.0</v>
      </c>
      <c r="G480" s="155"/>
      <c r="H480" s="155"/>
      <c r="I480" s="157">
        <f t="shared" si="293"/>
        <v>0</v>
      </c>
      <c r="J480" s="158">
        <f t="shared" si="294"/>
        <v>0</v>
      </c>
      <c r="K480" s="158">
        <f t="shared" si="295"/>
        <v>0</v>
      </c>
      <c r="L480" s="158">
        <f t="shared" si="296"/>
        <v>0</v>
      </c>
      <c r="M480" s="162">
        <f t="shared" si="297"/>
        <v>0</v>
      </c>
      <c r="N480" s="185"/>
      <c r="O480" s="145" t="str">
        <f t="shared" si="290"/>
        <v>ITEM_OBRA</v>
      </c>
      <c r="P480" s="5">
        <f t="shared" si="291"/>
        <v>0</v>
      </c>
      <c r="Q480" s="5">
        <f t="shared" si="292"/>
        <v>0</v>
      </c>
      <c r="R480" s="187"/>
    </row>
    <row r="481">
      <c r="A481" s="150" t="s">
        <v>1809</v>
      </c>
      <c r="B481" s="151" t="s">
        <v>1810</v>
      </c>
      <c r="C481" s="152" t="s">
        <v>1791</v>
      </c>
      <c r="D481" s="176" t="s">
        <v>1792</v>
      </c>
      <c r="E481" s="153" t="s">
        <v>72</v>
      </c>
      <c r="F481" s="178">
        <v>6.0</v>
      </c>
      <c r="G481" s="155"/>
      <c r="H481" s="155"/>
      <c r="I481" s="157">
        <f t="shared" si="293"/>
        <v>0</v>
      </c>
      <c r="J481" s="158">
        <f t="shared" si="294"/>
        <v>0</v>
      </c>
      <c r="K481" s="158">
        <f t="shared" si="295"/>
        <v>0</v>
      </c>
      <c r="L481" s="158">
        <f t="shared" si="296"/>
        <v>0</v>
      </c>
      <c r="M481" s="162">
        <f t="shared" si="297"/>
        <v>0</v>
      </c>
      <c r="N481" s="185"/>
      <c r="O481" s="145" t="str">
        <f t="shared" si="290"/>
        <v>ITEM_OBRA</v>
      </c>
      <c r="P481" s="5">
        <f t="shared" si="291"/>
        <v>0</v>
      </c>
      <c r="Q481" s="5">
        <f t="shared" si="292"/>
        <v>0</v>
      </c>
      <c r="R481" s="187"/>
    </row>
    <row r="482">
      <c r="A482" s="150" t="s">
        <v>1811</v>
      </c>
      <c r="B482" s="151" t="s">
        <v>1798</v>
      </c>
      <c r="C482" s="152" t="s">
        <v>1799</v>
      </c>
      <c r="D482" s="176" t="s">
        <v>1800</v>
      </c>
      <c r="E482" s="153" t="s">
        <v>68</v>
      </c>
      <c r="F482" s="178">
        <v>12.6</v>
      </c>
      <c r="G482" s="155"/>
      <c r="H482" s="155"/>
      <c r="I482" s="157">
        <f t="shared" si="293"/>
        <v>0</v>
      </c>
      <c r="J482" s="158">
        <f t="shared" si="294"/>
        <v>0</v>
      </c>
      <c r="K482" s="158">
        <f t="shared" si="295"/>
        <v>0</v>
      </c>
      <c r="L482" s="158">
        <f t="shared" si="296"/>
        <v>0</v>
      </c>
      <c r="M482" s="162">
        <f t="shared" si="297"/>
        <v>0</v>
      </c>
      <c r="N482" s="185"/>
      <c r="O482" s="145" t="str">
        <f t="shared" si="290"/>
        <v>ITEM_OBRA</v>
      </c>
      <c r="P482" s="5">
        <f t="shared" si="291"/>
        <v>0</v>
      </c>
      <c r="Q482" s="5">
        <f t="shared" si="292"/>
        <v>0</v>
      </c>
      <c r="R482" s="187"/>
    </row>
    <row r="483">
      <c r="A483" s="150" t="s">
        <v>1812</v>
      </c>
      <c r="B483" s="151" t="s">
        <v>1813</v>
      </c>
      <c r="C483" s="152" t="s">
        <v>1814</v>
      </c>
      <c r="D483" s="176" t="s">
        <v>1815</v>
      </c>
      <c r="E483" s="153" t="s">
        <v>81</v>
      </c>
      <c r="F483" s="178">
        <v>51.0</v>
      </c>
      <c r="G483" s="155"/>
      <c r="H483" s="155"/>
      <c r="I483" s="157">
        <f t="shared" si="293"/>
        <v>0</v>
      </c>
      <c r="J483" s="158">
        <f t="shared" si="294"/>
        <v>0</v>
      </c>
      <c r="K483" s="158">
        <f t="shared" si="295"/>
        <v>0</v>
      </c>
      <c r="L483" s="158">
        <f t="shared" si="296"/>
        <v>0</v>
      </c>
      <c r="M483" s="162">
        <f t="shared" si="297"/>
        <v>0</v>
      </c>
      <c r="N483" s="185"/>
      <c r="O483" s="145" t="str">
        <f t="shared" si="290"/>
        <v>ITEM_OBRA</v>
      </c>
      <c r="P483" s="5">
        <f t="shared" si="291"/>
        <v>0</v>
      </c>
      <c r="Q483" s="5">
        <f t="shared" si="292"/>
        <v>0</v>
      </c>
      <c r="R483" s="187"/>
    </row>
    <row r="484">
      <c r="A484" s="150" t="s">
        <v>1816</v>
      </c>
      <c r="B484" s="151" t="s">
        <v>1817</v>
      </c>
      <c r="C484" s="152" t="s">
        <v>1818</v>
      </c>
      <c r="D484" s="176" t="s">
        <v>1819</v>
      </c>
      <c r="E484" s="153" t="s">
        <v>22</v>
      </c>
      <c r="F484" s="178">
        <v>2.0</v>
      </c>
      <c r="G484" s="155"/>
      <c r="H484" s="155"/>
      <c r="I484" s="157">
        <f t="shared" si="293"/>
        <v>0</v>
      </c>
      <c r="J484" s="158">
        <f t="shared" si="294"/>
        <v>0</v>
      </c>
      <c r="K484" s="158">
        <f t="shared" si="295"/>
        <v>0</v>
      </c>
      <c r="L484" s="158">
        <f t="shared" si="296"/>
        <v>0</v>
      </c>
      <c r="M484" s="162">
        <f t="shared" si="297"/>
        <v>0</v>
      </c>
      <c r="N484" s="185"/>
      <c r="O484" s="145" t="str">
        <f t="shared" si="290"/>
        <v>ITEM_OBRA</v>
      </c>
      <c r="P484" s="5">
        <f t="shared" si="291"/>
        <v>0</v>
      </c>
      <c r="Q484" s="5">
        <f t="shared" si="292"/>
        <v>0</v>
      </c>
      <c r="R484" s="187"/>
    </row>
    <row r="485">
      <c r="A485" s="150" t="s">
        <v>1820</v>
      </c>
      <c r="B485" s="151" t="s">
        <v>1821</v>
      </c>
      <c r="C485" s="152" t="s">
        <v>1419</v>
      </c>
      <c r="D485" s="176" t="s">
        <v>1420</v>
      </c>
      <c r="E485" s="153"/>
      <c r="F485" s="178">
        <v>10.0</v>
      </c>
      <c r="G485" s="155"/>
      <c r="H485" s="155"/>
      <c r="I485" s="157">
        <f t="shared" si="293"/>
        <v>0</v>
      </c>
      <c r="J485" s="158">
        <f t="shared" si="294"/>
        <v>0</v>
      </c>
      <c r="K485" s="158">
        <f t="shared" si="295"/>
        <v>0</v>
      </c>
      <c r="L485" s="158">
        <f t="shared" si="296"/>
        <v>0</v>
      </c>
      <c r="M485" s="162">
        <f t="shared" si="297"/>
        <v>0</v>
      </c>
      <c r="N485" s="185"/>
      <c r="O485" s="145" t="str">
        <f t="shared" si="290"/>
        <v>ITEM_OBRA</v>
      </c>
      <c r="P485" s="5">
        <f t="shared" si="291"/>
        <v>0</v>
      </c>
      <c r="Q485" s="5">
        <f t="shared" si="292"/>
        <v>0</v>
      </c>
      <c r="R485" s="187"/>
    </row>
    <row r="486">
      <c r="A486" s="150" t="s">
        <v>1822</v>
      </c>
      <c r="B486" s="151" t="s">
        <v>1823</v>
      </c>
      <c r="C486" s="152" t="s">
        <v>1824</v>
      </c>
      <c r="D486" s="176" t="s">
        <v>1825</v>
      </c>
      <c r="E486" s="153" t="s">
        <v>22</v>
      </c>
      <c r="F486" s="178">
        <v>10.0</v>
      </c>
      <c r="G486" s="155"/>
      <c r="H486" s="155"/>
      <c r="I486" s="157">
        <f t="shared" si="293"/>
        <v>0</v>
      </c>
      <c r="J486" s="158">
        <f t="shared" si="294"/>
        <v>0</v>
      </c>
      <c r="K486" s="158">
        <f t="shared" si="295"/>
        <v>0</v>
      </c>
      <c r="L486" s="158">
        <f t="shared" si="296"/>
        <v>0</v>
      </c>
      <c r="M486" s="162">
        <f t="shared" si="297"/>
        <v>0</v>
      </c>
      <c r="N486" s="185"/>
      <c r="O486" s="145" t="str">
        <f t="shared" si="290"/>
        <v>ITEM_OBRA</v>
      </c>
      <c r="P486" s="5">
        <f t="shared" si="291"/>
        <v>0</v>
      </c>
      <c r="Q486" s="5">
        <f t="shared" si="292"/>
        <v>0</v>
      </c>
      <c r="R486" s="187"/>
    </row>
    <row r="487">
      <c r="A487" s="150" t="s">
        <v>1826</v>
      </c>
      <c r="B487" s="151" t="s">
        <v>1827</v>
      </c>
      <c r="C487" s="152" t="s">
        <v>1593</v>
      </c>
      <c r="D487" s="176" t="s">
        <v>1594</v>
      </c>
      <c r="E487" s="153" t="s">
        <v>22</v>
      </c>
      <c r="F487" s="178">
        <v>30.0</v>
      </c>
      <c r="G487" s="155"/>
      <c r="H487" s="155"/>
      <c r="I487" s="157">
        <f t="shared" si="293"/>
        <v>0</v>
      </c>
      <c r="J487" s="158">
        <f t="shared" si="294"/>
        <v>0</v>
      </c>
      <c r="K487" s="158">
        <f t="shared" si="295"/>
        <v>0</v>
      </c>
      <c r="L487" s="158">
        <f t="shared" si="296"/>
        <v>0</v>
      </c>
      <c r="M487" s="162">
        <f t="shared" si="297"/>
        <v>0</v>
      </c>
      <c r="N487" s="185"/>
      <c r="O487" s="145" t="str">
        <f t="shared" si="290"/>
        <v>ITEM_OBRA</v>
      </c>
      <c r="P487" s="5">
        <f t="shared" si="291"/>
        <v>0</v>
      </c>
      <c r="Q487" s="5">
        <f t="shared" si="292"/>
        <v>0</v>
      </c>
      <c r="R487" s="187"/>
    </row>
    <row r="488">
      <c r="A488" s="150" t="s">
        <v>1828</v>
      </c>
      <c r="B488" s="151" t="s">
        <v>1558</v>
      </c>
      <c r="C488" s="152" t="s">
        <v>1559</v>
      </c>
      <c r="D488" s="176" t="s">
        <v>1560</v>
      </c>
      <c r="E488" s="153" t="s">
        <v>22</v>
      </c>
      <c r="F488" s="178">
        <v>30.0</v>
      </c>
      <c r="G488" s="155"/>
      <c r="H488" s="155"/>
      <c r="I488" s="157">
        <f t="shared" si="293"/>
        <v>0</v>
      </c>
      <c r="J488" s="158">
        <f t="shared" si="294"/>
        <v>0</v>
      </c>
      <c r="K488" s="158">
        <f t="shared" si="295"/>
        <v>0</v>
      </c>
      <c r="L488" s="158">
        <f t="shared" si="296"/>
        <v>0</v>
      </c>
      <c r="M488" s="162">
        <f t="shared" si="297"/>
        <v>0</v>
      </c>
      <c r="N488" s="185"/>
      <c r="O488" s="145" t="str">
        <f t="shared" si="290"/>
        <v>ITEM_OBRA</v>
      </c>
      <c r="P488" s="5">
        <f t="shared" si="291"/>
        <v>0</v>
      </c>
      <c r="Q488" s="5">
        <f t="shared" si="292"/>
        <v>0</v>
      </c>
      <c r="R488" s="187"/>
    </row>
    <row r="489">
      <c r="A489" s="150" t="s">
        <v>1829</v>
      </c>
      <c r="B489" s="151" t="s">
        <v>1830</v>
      </c>
      <c r="C489" s="152" t="s">
        <v>1598</v>
      </c>
      <c r="D489" s="176" t="str">
        <f>'COMPOSIÇÕES'!C579</f>
        <v>ESPAÇADOR LOSANGULAR POLIMÉRICO C/ GARRA 15KV 35-240MM2</v>
      </c>
      <c r="E489" s="153" t="s">
        <v>22</v>
      </c>
      <c r="F489" s="178">
        <v>50.0</v>
      </c>
      <c r="G489" s="155"/>
      <c r="H489" s="155"/>
      <c r="I489" s="157">
        <f t="shared" si="293"/>
        <v>0</v>
      </c>
      <c r="J489" s="158">
        <f t="shared" si="294"/>
        <v>0</v>
      </c>
      <c r="K489" s="158">
        <f t="shared" si="295"/>
        <v>0</v>
      </c>
      <c r="L489" s="158">
        <f t="shared" si="296"/>
        <v>0</v>
      </c>
      <c r="M489" s="162">
        <f t="shared" si="297"/>
        <v>0</v>
      </c>
      <c r="N489" s="185"/>
      <c r="O489" s="145" t="str">
        <f t="shared" si="290"/>
        <v>ITEM_OBRA</v>
      </c>
      <c r="P489" s="5">
        <f t="shared" si="291"/>
        <v>0</v>
      </c>
      <c r="Q489" s="5">
        <f t="shared" si="292"/>
        <v>0</v>
      </c>
      <c r="R489" s="187"/>
    </row>
    <row r="490">
      <c r="A490" s="150" t="s">
        <v>1831</v>
      </c>
      <c r="B490" s="383" t="s">
        <v>1548</v>
      </c>
      <c r="C490" s="381" t="s">
        <v>1832</v>
      </c>
      <c r="D490" s="383" t="s">
        <v>1833</v>
      </c>
      <c r="E490" s="385" t="s">
        <v>22</v>
      </c>
      <c r="F490" s="446">
        <v>80.0</v>
      </c>
      <c r="G490" s="197"/>
      <c r="H490" s="197"/>
      <c r="I490" s="157">
        <f t="shared" si="293"/>
        <v>0</v>
      </c>
      <c r="J490" s="158">
        <f t="shared" si="294"/>
        <v>0</v>
      </c>
      <c r="K490" s="158">
        <f t="shared" si="295"/>
        <v>0</v>
      </c>
      <c r="L490" s="158">
        <f t="shared" si="296"/>
        <v>0</v>
      </c>
      <c r="M490" s="162">
        <f t="shared" si="297"/>
        <v>0</v>
      </c>
      <c r="N490" s="185"/>
      <c r="O490" s="145" t="str">
        <f t="shared" si="290"/>
        <v>ITEM_OBRA</v>
      </c>
      <c r="P490" s="5">
        <f t="shared" si="291"/>
        <v>0</v>
      </c>
      <c r="Q490" s="5">
        <f t="shared" si="292"/>
        <v>0</v>
      </c>
      <c r="R490" s="187"/>
    </row>
    <row r="491">
      <c r="A491" s="150" t="s">
        <v>1834</v>
      </c>
      <c r="B491" s="383" t="s">
        <v>1554</v>
      </c>
      <c r="C491" s="381" t="s">
        <v>1555</v>
      </c>
      <c r="D491" s="383" t="s">
        <v>1556</v>
      </c>
      <c r="E491" s="385" t="s">
        <v>22</v>
      </c>
      <c r="F491" s="446">
        <v>10.0</v>
      </c>
      <c r="G491" s="155"/>
      <c r="H491" s="155"/>
      <c r="I491" s="157">
        <f t="shared" si="293"/>
        <v>0</v>
      </c>
      <c r="J491" s="158">
        <f t="shared" si="294"/>
        <v>0</v>
      </c>
      <c r="K491" s="158">
        <f t="shared" si="295"/>
        <v>0</v>
      </c>
      <c r="L491" s="158">
        <f t="shared" si="296"/>
        <v>0</v>
      </c>
      <c r="M491" s="162">
        <f t="shared" si="297"/>
        <v>0</v>
      </c>
      <c r="N491" s="185"/>
      <c r="O491" s="145" t="str">
        <f t="shared" si="290"/>
        <v>ITEM_OBRA</v>
      </c>
      <c r="P491" s="5">
        <f t="shared" si="291"/>
        <v>0</v>
      </c>
      <c r="Q491" s="5">
        <f t="shared" si="292"/>
        <v>0</v>
      </c>
      <c r="R491" s="187"/>
    </row>
    <row r="492">
      <c r="A492" s="150" t="s">
        <v>1835</v>
      </c>
      <c r="B492" s="151" t="s">
        <v>1836</v>
      </c>
      <c r="C492" s="152" t="s">
        <v>1837</v>
      </c>
      <c r="D492" s="176" t="s">
        <v>1838</v>
      </c>
      <c r="E492" s="153" t="s">
        <v>532</v>
      </c>
      <c r="F492" s="178">
        <v>30.0</v>
      </c>
      <c r="G492" s="155"/>
      <c r="H492" s="155"/>
      <c r="I492" s="157">
        <f t="shared" si="293"/>
        <v>0</v>
      </c>
      <c r="J492" s="158">
        <f t="shared" si="294"/>
        <v>0</v>
      </c>
      <c r="K492" s="158">
        <f t="shared" si="295"/>
        <v>0</v>
      </c>
      <c r="L492" s="158">
        <f t="shared" si="296"/>
        <v>0</v>
      </c>
      <c r="M492" s="162">
        <f t="shared" si="297"/>
        <v>0</v>
      </c>
      <c r="N492" s="185"/>
      <c r="O492" s="145" t="str">
        <f t="shared" si="290"/>
        <v>ITEM_OBRA</v>
      </c>
      <c r="P492" s="5">
        <f t="shared" si="291"/>
        <v>0</v>
      </c>
      <c r="Q492" s="5">
        <f t="shared" si="292"/>
        <v>0</v>
      </c>
      <c r="R492" s="187"/>
    </row>
    <row r="493">
      <c r="A493" s="150" t="s">
        <v>1839</v>
      </c>
      <c r="B493" s="151" t="s">
        <v>1836</v>
      </c>
      <c r="C493" s="152" t="s">
        <v>1658</v>
      </c>
      <c r="D493" s="176" t="str">
        <f>'COMPOSIÇÕES'!C587</f>
        <v>CABO ALUMUNIO COBERTO XLPE 15KV 1X35,00M²</v>
      </c>
      <c r="E493" s="153" t="s">
        <v>532</v>
      </c>
      <c r="F493" s="178">
        <v>900.0</v>
      </c>
      <c r="G493" s="155"/>
      <c r="H493" s="155"/>
      <c r="I493" s="157">
        <f t="shared" si="293"/>
        <v>0</v>
      </c>
      <c r="J493" s="158">
        <f t="shared" si="294"/>
        <v>0</v>
      </c>
      <c r="K493" s="158">
        <f t="shared" si="295"/>
        <v>0</v>
      </c>
      <c r="L493" s="158">
        <f t="shared" si="296"/>
        <v>0</v>
      </c>
      <c r="M493" s="162">
        <f t="shared" si="297"/>
        <v>0</v>
      </c>
      <c r="N493" s="185"/>
      <c r="O493" s="145" t="str">
        <f t="shared" si="290"/>
        <v>ITEM_OBRA</v>
      </c>
      <c r="P493" s="5">
        <f t="shared" si="291"/>
        <v>0</v>
      </c>
      <c r="Q493" s="5">
        <f t="shared" si="292"/>
        <v>0</v>
      </c>
      <c r="R493" s="187"/>
    </row>
    <row r="494">
      <c r="A494" s="150" t="s">
        <v>1840</v>
      </c>
      <c r="B494" s="151" t="s">
        <v>1841</v>
      </c>
      <c r="C494" s="152" t="s">
        <v>1842</v>
      </c>
      <c r="D494" s="176" t="s">
        <v>1843</v>
      </c>
      <c r="E494" s="153" t="s">
        <v>532</v>
      </c>
      <c r="F494" s="178">
        <v>300.0</v>
      </c>
      <c r="G494" s="155"/>
      <c r="H494" s="155"/>
      <c r="I494" s="157">
        <f t="shared" si="293"/>
        <v>0</v>
      </c>
      <c r="J494" s="158">
        <f t="shared" si="294"/>
        <v>0</v>
      </c>
      <c r="K494" s="158">
        <f t="shared" si="295"/>
        <v>0</v>
      </c>
      <c r="L494" s="158">
        <f t="shared" si="296"/>
        <v>0</v>
      </c>
      <c r="M494" s="162">
        <f t="shared" si="297"/>
        <v>0</v>
      </c>
      <c r="N494" s="185"/>
      <c r="O494" s="145" t="str">
        <f t="shared" si="290"/>
        <v>ITEM_OBRA</v>
      </c>
      <c r="P494" s="5">
        <f t="shared" si="291"/>
        <v>0</v>
      </c>
      <c r="Q494" s="5">
        <f t="shared" si="292"/>
        <v>0</v>
      </c>
      <c r="R494" s="187"/>
    </row>
    <row r="495">
      <c r="A495" s="218" t="s">
        <v>382</v>
      </c>
      <c r="B495" s="218"/>
      <c r="C495" s="218"/>
      <c r="D495" s="218"/>
      <c r="E495" s="218"/>
      <c r="F495" s="219"/>
      <c r="G495" s="218"/>
      <c r="H495" s="218"/>
      <c r="I495" s="218"/>
      <c r="J495" s="218"/>
      <c r="K495" s="218"/>
      <c r="L495" s="218"/>
      <c r="M495" s="185"/>
      <c r="N495" s="185"/>
      <c r="O495" s="145" t="str">
        <f t="shared" si="290"/>
        <v/>
      </c>
      <c r="P495" s="5">
        <f t="shared" si="291"/>
        <v>0</v>
      </c>
      <c r="Q495" s="5">
        <f t="shared" si="292"/>
        <v>0</v>
      </c>
      <c r="R495" s="187"/>
    </row>
    <row r="496">
      <c r="A496" s="368" t="s">
        <v>448</v>
      </c>
      <c r="B496" s="369" t="s">
        <v>1844</v>
      </c>
      <c r="C496" s="323"/>
      <c r="D496" s="323"/>
      <c r="E496" s="323"/>
      <c r="F496" s="323"/>
      <c r="G496" s="323"/>
      <c r="H496" s="323"/>
      <c r="I496" s="370"/>
      <c r="J496" s="371">
        <f t="shared" ref="J496:M496" si="298">SUM(J497:J546)</f>
        <v>0</v>
      </c>
      <c r="K496" s="371">
        <f t="shared" si="298"/>
        <v>0</v>
      </c>
      <c r="L496" s="371">
        <f t="shared" si="298"/>
        <v>0</v>
      </c>
      <c r="M496" s="371">
        <f t="shared" si="298"/>
        <v>0</v>
      </c>
      <c r="N496" s="185"/>
      <c r="O496" s="145" t="str">
        <f t="shared" si="290"/>
        <v>ETAPA_PRINCIPAL</v>
      </c>
      <c r="P496" s="147">
        <f t="shared" si="291"/>
        <v>0</v>
      </c>
      <c r="Q496" s="147">
        <f t="shared" si="292"/>
        <v>0</v>
      </c>
      <c r="R496" s="187"/>
    </row>
    <row r="497">
      <c r="A497" s="150" t="s">
        <v>1845</v>
      </c>
      <c r="B497" s="151" t="s">
        <v>1846</v>
      </c>
      <c r="C497" s="152" t="s">
        <v>1847</v>
      </c>
      <c r="D497" s="176" t="s">
        <v>731</v>
      </c>
      <c r="E497" s="153" t="s">
        <v>81</v>
      </c>
      <c r="F497" s="178">
        <v>214.65</v>
      </c>
      <c r="G497" s="155"/>
      <c r="H497" s="155"/>
      <c r="I497" s="157">
        <f t="shared" ref="I497:I546" si="299">G497+H497</f>
        <v>0</v>
      </c>
      <c r="J497" s="158">
        <f t="shared" ref="J497:J546" si="300">G497*F497</f>
        <v>0</v>
      </c>
      <c r="K497" s="158">
        <f t="shared" ref="K497:K546" si="301">H497*F497</f>
        <v>0</v>
      </c>
      <c r="L497" s="158">
        <f t="shared" ref="L497:L546" si="302">J497+K497</f>
        <v>0</v>
      </c>
      <c r="M497" s="162">
        <f t="shared" ref="M497:M546" si="303">L497*(1+$M$4)</f>
        <v>0</v>
      </c>
      <c r="N497" s="185"/>
      <c r="O497" s="145" t="str">
        <f t="shared" si="290"/>
        <v>SUBETAPA</v>
      </c>
      <c r="P497" s="5">
        <f t="shared" si="291"/>
        <v>0</v>
      </c>
      <c r="Q497" s="5">
        <f t="shared" si="292"/>
        <v>0</v>
      </c>
      <c r="R497" s="187"/>
    </row>
    <row r="498">
      <c r="A498" s="150" t="s">
        <v>1848</v>
      </c>
      <c r="B498" s="151" t="s">
        <v>1846</v>
      </c>
      <c r="C498" s="152" t="s">
        <v>1378</v>
      </c>
      <c r="D498" s="176" t="s">
        <v>1379</v>
      </c>
      <c r="E498" s="153" t="s">
        <v>81</v>
      </c>
      <c r="F498" s="178">
        <v>1961.95</v>
      </c>
      <c r="G498" s="155"/>
      <c r="H498" s="155"/>
      <c r="I498" s="157">
        <f t="shared" si="299"/>
        <v>0</v>
      </c>
      <c r="J498" s="158">
        <f t="shared" si="300"/>
        <v>0</v>
      </c>
      <c r="K498" s="158">
        <f t="shared" si="301"/>
        <v>0</v>
      </c>
      <c r="L498" s="158">
        <f t="shared" si="302"/>
        <v>0</v>
      </c>
      <c r="M498" s="162">
        <f t="shared" si="303"/>
        <v>0</v>
      </c>
      <c r="N498" s="185"/>
      <c r="O498" s="145" t="str">
        <f t="shared" si="290"/>
        <v>SUBETAPA</v>
      </c>
      <c r="P498" s="5">
        <f t="shared" si="291"/>
        <v>0</v>
      </c>
      <c r="Q498" s="5">
        <f t="shared" si="292"/>
        <v>0</v>
      </c>
      <c r="R498" s="187"/>
    </row>
    <row r="499">
      <c r="A499" s="150" t="s">
        <v>1849</v>
      </c>
      <c r="B499" s="151" t="s">
        <v>1846</v>
      </c>
      <c r="C499" s="152" t="s">
        <v>1850</v>
      </c>
      <c r="D499" s="176" t="s">
        <v>943</v>
      </c>
      <c r="E499" s="153" t="s">
        <v>81</v>
      </c>
      <c r="F499" s="178">
        <v>2257.5</v>
      </c>
      <c r="G499" s="155"/>
      <c r="H499" s="155"/>
      <c r="I499" s="157">
        <f t="shared" si="299"/>
        <v>0</v>
      </c>
      <c r="J499" s="158">
        <f t="shared" si="300"/>
        <v>0</v>
      </c>
      <c r="K499" s="158">
        <f t="shared" si="301"/>
        <v>0</v>
      </c>
      <c r="L499" s="158">
        <f t="shared" si="302"/>
        <v>0</v>
      </c>
      <c r="M499" s="162">
        <f t="shared" si="303"/>
        <v>0</v>
      </c>
      <c r="N499" s="185"/>
      <c r="O499" s="145" t="str">
        <f t="shared" si="290"/>
        <v>SUBETAPA</v>
      </c>
      <c r="P499" s="5">
        <f t="shared" si="291"/>
        <v>0</v>
      </c>
      <c r="Q499" s="5">
        <f t="shared" si="292"/>
        <v>0</v>
      </c>
      <c r="R499" s="187"/>
    </row>
    <row r="500">
      <c r="A500" s="150" t="s">
        <v>1851</v>
      </c>
      <c r="B500" s="151" t="s">
        <v>1846</v>
      </c>
      <c r="C500" s="152" t="s">
        <v>1852</v>
      </c>
      <c r="D500" s="176" t="s">
        <v>1853</v>
      </c>
      <c r="E500" s="153" t="s">
        <v>81</v>
      </c>
      <c r="F500" s="178">
        <v>1052.9</v>
      </c>
      <c r="G500" s="155"/>
      <c r="H500" s="155"/>
      <c r="I500" s="157">
        <f t="shared" si="299"/>
        <v>0</v>
      </c>
      <c r="J500" s="158">
        <f t="shared" si="300"/>
        <v>0</v>
      </c>
      <c r="K500" s="158">
        <f t="shared" si="301"/>
        <v>0</v>
      </c>
      <c r="L500" s="158">
        <f t="shared" si="302"/>
        <v>0</v>
      </c>
      <c r="M500" s="162">
        <f t="shared" si="303"/>
        <v>0</v>
      </c>
      <c r="N500" s="185"/>
      <c r="O500" s="145" t="str">
        <f t="shared" si="290"/>
        <v>SUBETAPA</v>
      </c>
      <c r="P500" s="5">
        <f t="shared" si="291"/>
        <v>0</v>
      </c>
      <c r="Q500" s="5">
        <f t="shared" si="292"/>
        <v>0</v>
      </c>
      <c r="R500" s="187"/>
    </row>
    <row r="501">
      <c r="A501" s="150" t="s">
        <v>1854</v>
      </c>
      <c r="B501" s="151" t="s">
        <v>1846</v>
      </c>
      <c r="C501" s="152" t="s">
        <v>1855</v>
      </c>
      <c r="D501" s="176" t="s">
        <v>1856</v>
      </c>
      <c r="E501" s="153" t="s">
        <v>81</v>
      </c>
      <c r="F501" s="178">
        <v>395.95</v>
      </c>
      <c r="G501" s="155"/>
      <c r="H501" s="155"/>
      <c r="I501" s="157">
        <f t="shared" si="299"/>
        <v>0</v>
      </c>
      <c r="J501" s="158">
        <f t="shared" si="300"/>
        <v>0</v>
      </c>
      <c r="K501" s="158">
        <f t="shared" si="301"/>
        <v>0</v>
      </c>
      <c r="L501" s="158">
        <f t="shared" si="302"/>
        <v>0</v>
      </c>
      <c r="M501" s="162">
        <f t="shared" si="303"/>
        <v>0</v>
      </c>
      <c r="N501" s="185"/>
      <c r="O501" s="145" t="str">
        <f t="shared" si="290"/>
        <v>SUBETAPA</v>
      </c>
      <c r="P501" s="5">
        <f t="shared" si="291"/>
        <v>0</v>
      </c>
      <c r="Q501" s="5">
        <f t="shared" si="292"/>
        <v>0</v>
      </c>
      <c r="R501" s="187"/>
    </row>
    <row r="502">
      <c r="A502" s="150" t="s">
        <v>1857</v>
      </c>
      <c r="B502" s="151" t="s">
        <v>1846</v>
      </c>
      <c r="C502" s="152" t="s">
        <v>1858</v>
      </c>
      <c r="D502" s="176" t="s">
        <v>951</v>
      </c>
      <c r="E502" s="153" t="s">
        <v>81</v>
      </c>
      <c r="F502" s="178">
        <v>2050.15</v>
      </c>
      <c r="G502" s="155"/>
      <c r="H502" s="155"/>
      <c r="I502" s="157">
        <f t="shared" si="299"/>
        <v>0</v>
      </c>
      <c r="J502" s="158">
        <f t="shared" si="300"/>
        <v>0</v>
      </c>
      <c r="K502" s="158">
        <f t="shared" si="301"/>
        <v>0</v>
      </c>
      <c r="L502" s="158">
        <f t="shared" si="302"/>
        <v>0</v>
      </c>
      <c r="M502" s="162">
        <f t="shared" si="303"/>
        <v>0</v>
      </c>
      <c r="N502" s="185"/>
      <c r="O502" s="145" t="str">
        <f t="shared" si="290"/>
        <v>SUBETAPA</v>
      </c>
      <c r="P502" s="5">
        <f t="shared" si="291"/>
        <v>0</v>
      </c>
      <c r="Q502" s="5">
        <f t="shared" si="292"/>
        <v>0</v>
      </c>
      <c r="R502" s="187"/>
    </row>
    <row r="503">
      <c r="A503" s="150" t="s">
        <v>1859</v>
      </c>
      <c r="B503" s="151" t="s">
        <v>1846</v>
      </c>
      <c r="C503" s="152" t="s">
        <v>1860</v>
      </c>
      <c r="D503" s="176" t="s">
        <v>1861</v>
      </c>
      <c r="E503" s="153" t="s">
        <v>81</v>
      </c>
      <c r="F503" s="178">
        <v>369.3</v>
      </c>
      <c r="G503" s="155"/>
      <c r="H503" s="155"/>
      <c r="I503" s="157">
        <f t="shared" si="299"/>
        <v>0</v>
      </c>
      <c r="J503" s="158">
        <f t="shared" si="300"/>
        <v>0</v>
      </c>
      <c r="K503" s="158">
        <f t="shared" si="301"/>
        <v>0</v>
      </c>
      <c r="L503" s="158">
        <f t="shared" si="302"/>
        <v>0</v>
      </c>
      <c r="M503" s="162">
        <f t="shared" si="303"/>
        <v>0</v>
      </c>
      <c r="N503" s="185"/>
      <c r="O503" s="145" t="str">
        <f t="shared" si="290"/>
        <v>SUBETAPA</v>
      </c>
      <c r="P503" s="5">
        <f t="shared" si="291"/>
        <v>0</v>
      </c>
      <c r="Q503" s="5">
        <f t="shared" si="292"/>
        <v>0</v>
      </c>
      <c r="R503" s="187"/>
    </row>
    <row r="504">
      <c r="A504" s="150" t="s">
        <v>1862</v>
      </c>
      <c r="B504" s="151" t="s">
        <v>1846</v>
      </c>
      <c r="C504" s="152" t="s">
        <v>1863</v>
      </c>
      <c r="D504" s="176" t="s">
        <v>1864</v>
      </c>
      <c r="E504" s="153" t="s">
        <v>81</v>
      </c>
      <c r="F504" s="178">
        <v>84.9</v>
      </c>
      <c r="G504" s="155"/>
      <c r="H504" s="155"/>
      <c r="I504" s="157">
        <f t="shared" si="299"/>
        <v>0</v>
      </c>
      <c r="J504" s="158">
        <f t="shared" si="300"/>
        <v>0</v>
      </c>
      <c r="K504" s="158">
        <f t="shared" si="301"/>
        <v>0</v>
      </c>
      <c r="L504" s="158">
        <f t="shared" si="302"/>
        <v>0</v>
      </c>
      <c r="M504" s="162">
        <f t="shared" si="303"/>
        <v>0</v>
      </c>
      <c r="N504" s="185"/>
      <c r="O504" s="145" t="str">
        <f t="shared" si="290"/>
        <v>SUBETAPA</v>
      </c>
      <c r="P504" s="5">
        <f t="shared" si="291"/>
        <v>0</v>
      </c>
      <c r="Q504" s="5">
        <f t="shared" si="292"/>
        <v>0</v>
      </c>
      <c r="R504" s="187"/>
    </row>
    <row r="505">
      <c r="A505" s="150" t="s">
        <v>1865</v>
      </c>
      <c r="B505" s="151" t="s">
        <v>1846</v>
      </c>
      <c r="C505" s="152" t="s">
        <v>1866</v>
      </c>
      <c r="D505" s="176" t="s">
        <v>1867</v>
      </c>
      <c r="E505" s="153" t="s">
        <v>81</v>
      </c>
      <c r="F505" s="178">
        <v>339.65</v>
      </c>
      <c r="G505" s="155"/>
      <c r="H505" s="155"/>
      <c r="I505" s="157">
        <f t="shared" si="299"/>
        <v>0</v>
      </c>
      <c r="J505" s="158">
        <f t="shared" si="300"/>
        <v>0</v>
      </c>
      <c r="K505" s="158">
        <f t="shared" si="301"/>
        <v>0</v>
      </c>
      <c r="L505" s="158">
        <f t="shared" si="302"/>
        <v>0</v>
      </c>
      <c r="M505" s="162">
        <f t="shared" si="303"/>
        <v>0</v>
      </c>
      <c r="N505" s="185"/>
      <c r="O505" s="145" t="str">
        <f t="shared" si="290"/>
        <v>SUBETAPA</v>
      </c>
      <c r="P505" s="5">
        <f t="shared" si="291"/>
        <v>0</v>
      </c>
      <c r="Q505" s="5">
        <f t="shared" si="292"/>
        <v>0</v>
      </c>
      <c r="R505" s="187"/>
    </row>
    <row r="506">
      <c r="A506" s="150" t="s">
        <v>1868</v>
      </c>
      <c r="B506" s="151" t="s">
        <v>1869</v>
      </c>
      <c r="C506" s="152" t="s">
        <v>1870</v>
      </c>
      <c r="D506" s="176" t="s">
        <v>1871</v>
      </c>
      <c r="E506" s="153" t="s">
        <v>22</v>
      </c>
      <c r="F506" s="178">
        <v>199.0</v>
      </c>
      <c r="G506" s="155"/>
      <c r="H506" s="155"/>
      <c r="I506" s="157">
        <f t="shared" si="299"/>
        <v>0</v>
      </c>
      <c r="J506" s="158">
        <f t="shared" si="300"/>
        <v>0</v>
      </c>
      <c r="K506" s="158">
        <f t="shared" si="301"/>
        <v>0</v>
      </c>
      <c r="L506" s="158">
        <f t="shared" si="302"/>
        <v>0</v>
      </c>
      <c r="M506" s="162">
        <f t="shared" si="303"/>
        <v>0</v>
      </c>
      <c r="N506" s="185"/>
      <c r="O506" s="145" t="str">
        <f t="shared" si="290"/>
        <v>SUBETAPA</v>
      </c>
      <c r="P506" s="5">
        <f t="shared" si="291"/>
        <v>0</v>
      </c>
      <c r="Q506" s="5">
        <f t="shared" si="292"/>
        <v>0</v>
      </c>
      <c r="R506" s="187"/>
    </row>
    <row r="507">
      <c r="A507" s="150" t="s">
        <v>1872</v>
      </c>
      <c r="B507" s="151" t="s">
        <v>1873</v>
      </c>
      <c r="C507" s="152" t="s">
        <v>1874</v>
      </c>
      <c r="D507" s="176" t="s">
        <v>1875</v>
      </c>
      <c r="E507" s="153" t="s">
        <v>22</v>
      </c>
      <c r="F507" s="178">
        <v>334.0</v>
      </c>
      <c r="G507" s="155"/>
      <c r="H507" s="155"/>
      <c r="I507" s="157">
        <f t="shared" si="299"/>
        <v>0</v>
      </c>
      <c r="J507" s="158">
        <f t="shared" si="300"/>
        <v>0</v>
      </c>
      <c r="K507" s="158">
        <f t="shared" si="301"/>
        <v>0</v>
      </c>
      <c r="L507" s="158">
        <f t="shared" si="302"/>
        <v>0</v>
      </c>
      <c r="M507" s="162">
        <f t="shared" si="303"/>
        <v>0</v>
      </c>
      <c r="N507" s="185"/>
      <c r="O507" s="145" t="str">
        <f t="shared" si="290"/>
        <v>SUBETAPA</v>
      </c>
      <c r="P507" s="5">
        <f t="shared" si="291"/>
        <v>0</v>
      </c>
      <c r="Q507" s="5">
        <f t="shared" si="292"/>
        <v>0</v>
      </c>
      <c r="R507" s="187"/>
    </row>
    <row r="508">
      <c r="A508" s="150" t="s">
        <v>1876</v>
      </c>
      <c r="B508" s="151" t="s">
        <v>1877</v>
      </c>
      <c r="C508" s="152" t="s">
        <v>1878</v>
      </c>
      <c r="D508" s="176" t="s">
        <v>1879</v>
      </c>
      <c r="E508" s="153" t="s">
        <v>22</v>
      </c>
      <c r="F508" s="178">
        <v>23.0</v>
      </c>
      <c r="G508" s="155"/>
      <c r="H508" s="155"/>
      <c r="I508" s="157">
        <f t="shared" si="299"/>
        <v>0</v>
      </c>
      <c r="J508" s="158">
        <f t="shared" si="300"/>
        <v>0</v>
      </c>
      <c r="K508" s="158">
        <f t="shared" si="301"/>
        <v>0</v>
      </c>
      <c r="L508" s="158">
        <f t="shared" si="302"/>
        <v>0</v>
      </c>
      <c r="M508" s="162">
        <f t="shared" si="303"/>
        <v>0</v>
      </c>
      <c r="N508" s="185"/>
      <c r="O508" s="145" t="str">
        <f t="shared" si="290"/>
        <v>SUBETAPA</v>
      </c>
      <c r="P508" s="5">
        <f t="shared" si="291"/>
        <v>0</v>
      </c>
      <c r="Q508" s="5">
        <f t="shared" si="292"/>
        <v>0</v>
      </c>
      <c r="R508" s="187"/>
    </row>
    <row r="509">
      <c r="A509" s="150" t="s">
        <v>1880</v>
      </c>
      <c r="B509" s="151" t="s">
        <v>1881</v>
      </c>
      <c r="C509" s="152" t="s">
        <v>1882</v>
      </c>
      <c r="D509" s="176" t="s">
        <v>1883</v>
      </c>
      <c r="E509" s="153" t="s">
        <v>22</v>
      </c>
      <c r="F509" s="178">
        <v>19.0</v>
      </c>
      <c r="G509" s="155"/>
      <c r="H509" s="155"/>
      <c r="I509" s="157">
        <f t="shared" si="299"/>
        <v>0</v>
      </c>
      <c r="J509" s="158">
        <f t="shared" si="300"/>
        <v>0</v>
      </c>
      <c r="K509" s="158">
        <f t="shared" si="301"/>
        <v>0</v>
      </c>
      <c r="L509" s="158">
        <f t="shared" si="302"/>
        <v>0</v>
      </c>
      <c r="M509" s="162">
        <f t="shared" si="303"/>
        <v>0</v>
      </c>
      <c r="N509" s="185"/>
      <c r="O509" s="145" t="str">
        <f t="shared" si="290"/>
        <v>SUBETAPA</v>
      </c>
      <c r="P509" s="5">
        <f t="shared" si="291"/>
        <v>0</v>
      </c>
      <c r="Q509" s="5">
        <f t="shared" si="292"/>
        <v>0</v>
      </c>
      <c r="R509" s="187"/>
    </row>
    <row r="510">
      <c r="A510" s="150" t="s">
        <v>1884</v>
      </c>
      <c r="B510" s="151" t="s">
        <v>1885</v>
      </c>
      <c r="C510" s="152" t="s">
        <v>1886</v>
      </c>
      <c r="D510" s="176" t="s">
        <v>1887</v>
      </c>
      <c r="E510" s="153" t="s">
        <v>22</v>
      </c>
      <c r="F510" s="178">
        <v>53.0</v>
      </c>
      <c r="G510" s="155"/>
      <c r="H510" s="155"/>
      <c r="I510" s="157">
        <f t="shared" si="299"/>
        <v>0</v>
      </c>
      <c r="J510" s="158">
        <f t="shared" si="300"/>
        <v>0</v>
      </c>
      <c r="K510" s="158">
        <f t="shared" si="301"/>
        <v>0</v>
      </c>
      <c r="L510" s="158">
        <f t="shared" si="302"/>
        <v>0</v>
      </c>
      <c r="M510" s="162">
        <f t="shared" si="303"/>
        <v>0</v>
      </c>
      <c r="N510" s="185"/>
      <c r="O510" s="145" t="str">
        <f t="shared" si="290"/>
        <v>SUBETAPA</v>
      </c>
      <c r="P510" s="5">
        <f t="shared" si="291"/>
        <v>0</v>
      </c>
      <c r="Q510" s="5">
        <f t="shared" si="292"/>
        <v>0</v>
      </c>
      <c r="R510" s="187"/>
    </row>
    <row r="511">
      <c r="A511" s="150" t="s">
        <v>1888</v>
      </c>
      <c r="B511" s="151" t="s">
        <v>1889</v>
      </c>
      <c r="C511" s="152" t="s">
        <v>1890</v>
      </c>
      <c r="D511" s="176" t="s">
        <v>1891</v>
      </c>
      <c r="E511" s="153" t="s">
        <v>22</v>
      </c>
      <c r="F511" s="178">
        <v>53.0</v>
      </c>
      <c r="G511" s="155"/>
      <c r="H511" s="155"/>
      <c r="I511" s="157">
        <f t="shared" si="299"/>
        <v>0</v>
      </c>
      <c r="J511" s="158">
        <f t="shared" si="300"/>
        <v>0</v>
      </c>
      <c r="K511" s="158">
        <f t="shared" si="301"/>
        <v>0</v>
      </c>
      <c r="L511" s="158">
        <f t="shared" si="302"/>
        <v>0</v>
      </c>
      <c r="M511" s="162">
        <f t="shared" si="303"/>
        <v>0</v>
      </c>
      <c r="N511" s="185"/>
      <c r="O511" s="145" t="str">
        <f t="shared" si="290"/>
        <v>SUBETAPA</v>
      </c>
      <c r="P511" s="5">
        <f t="shared" si="291"/>
        <v>0</v>
      </c>
      <c r="Q511" s="5">
        <f t="shared" si="292"/>
        <v>0</v>
      </c>
      <c r="R511" s="187"/>
    </row>
    <row r="512">
      <c r="A512" s="150" t="s">
        <v>1892</v>
      </c>
      <c r="B512" s="151" t="s">
        <v>1893</v>
      </c>
      <c r="C512" s="152" t="s">
        <v>1894</v>
      </c>
      <c r="D512" s="176" t="s">
        <v>1895</v>
      </c>
      <c r="E512" s="153" t="s">
        <v>22</v>
      </c>
      <c r="F512" s="178">
        <v>5.0</v>
      </c>
      <c r="G512" s="155"/>
      <c r="H512" s="155"/>
      <c r="I512" s="157">
        <f t="shared" si="299"/>
        <v>0</v>
      </c>
      <c r="J512" s="158">
        <f t="shared" si="300"/>
        <v>0</v>
      </c>
      <c r="K512" s="158">
        <f t="shared" si="301"/>
        <v>0</v>
      </c>
      <c r="L512" s="158">
        <f t="shared" si="302"/>
        <v>0</v>
      </c>
      <c r="M512" s="162">
        <f t="shared" si="303"/>
        <v>0</v>
      </c>
      <c r="N512" s="185"/>
      <c r="O512" s="145" t="str">
        <f t="shared" si="290"/>
        <v>SUBETAPA</v>
      </c>
      <c r="P512" s="5">
        <f t="shared" si="291"/>
        <v>0</v>
      </c>
      <c r="Q512" s="5">
        <f t="shared" si="292"/>
        <v>0</v>
      </c>
      <c r="R512" s="187"/>
    </row>
    <row r="513">
      <c r="A513" s="150" t="s">
        <v>1896</v>
      </c>
      <c r="B513" s="151" t="s">
        <v>1897</v>
      </c>
      <c r="C513" s="152" t="s">
        <v>1898</v>
      </c>
      <c r="D513" s="176" t="s">
        <v>1899</v>
      </c>
      <c r="E513" s="153" t="s">
        <v>22</v>
      </c>
      <c r="F513" s="178">
        <v>8.0</v>
      </c>
      <c r="G513" s="155"/>
      <c r="H513" s="155"/>
      <c r="I513" s="157">
        <f t="shared" si="299"/>
        <v>0</v>
      </c>
      <c r="J513" s="158">
        <f t="shared" si="300"/>
        <v>0</v>
      </c>
      <c r="K513" s="158">
        <f t="shared" si="301"/>
        <v>0</v>
      </c>
      <c r="L513" s="158">
        <f t="shared" si="302"/>
        <v>0</v>
      </c>
      <c r="M513" s="162">
        <f t="shared" si="303"/>
        <v>0</v>
      </c>
      <c r="N513" s="185"/>
      <c r="O513" s="145" t="str">
        <f t="shared" si="290"/>
        <v>SUBETAPA</v>
      </c>
      <c r="P513" s="5">
        <f t="shared" si="291"/>
        <v>0</v>
      </c>
      <c r="Q513" s="5">
        <f t="shared" si="292"/>
        <v>0</v>
      </c>
      <c r="R513" s="187"/>
    </row>
    <row r="514">
      <c r="A514" s="150" t="s">
        <v>1900</v>
      </c>
      <c r="B514" s="151" t="s">
        <v>1901</v>
      </c>
      <c r="C514" s="152" t="s">
        <v>1902</v>
      </c>
      <c r="D514" s="176" t="s">
        <v>1903</v>
      </c>
      <c r="E514" s="153" t="s">
        <v>22</v>
      </c>
      <c r="F514" s="178">
        <v>52.0</v>
      </c>
      <c r="G514" s="155"/>
      <c r="H514" s="155"/>
      <c r="I514" s="157">
        <f t="shared" si="299"/>
        <v>0</v>
      </c>
      <c r="J514" s="158">
        <f t="shared" si="300"/>
        <v>0</v>
      </c>
      <c r="K514" s="158">
        <f t="shared" si="301"/>
        <v>0</v>
      </c>
      <c r="L514" s="158">
        <f t="shared" si="302"/>
        <v>0</v>
      </c>
      <c r="M514" s="162">
        <f t="shared" si="303"/>
        <v>0</v>
      </c>
      <c r="N514" s="185"/>
      <c r="O514" s="145" t="str">
        <f t="shared" si="290"/>
        <v>SUBETAPA</v>
      </c>
      <c r="P514" s="5">
        <f t="shared" si="291"/>
        <v>0</v>
      </c>
      <c r="Q514" s="5">
        <f t="shared" si="292"/>
        <v>0</v>
      </c>
      <c r="R514" s="187"/>
    </row>
    <row r="515">
      <c r="A515" s="150" t="s">
        <v>1904</v>
      </c>
      <c r="B515" s="151" t="s">
        <v>1905</v>
      </c>
      <c r="C515" s="152" t="s">
        <v>1906</v>
      </c>
      <c r="D515" s="176" t="s">
        <v>1907</v>
      </c>
      <c r="E515" s="153" t="s">
        <v>22</v>
      </c>
      <c r="F515" s="178">
        <v>169.0</v>
      </c>
      <c r="G515" s="155"/>
      <c r="H515" s="155"/>
      <c r="I515" s="157">
        <f t="shared" si="299"/>
        <v>0</v>
      </c>
      <c r="J515" s="158">
        <f t="shared" si="300"/>
        <v>0</v>
      </c>
      <c r="K515" s="158">
        <f t="shared" si="301"/>
        <v>0</v>
      </c>
      <c r="L515" s="158">
        <f t="shared" si="302"/>
        <v>0</v>
      </c>
      <c r="M515" s="162">
        <f t="shared" si="303"/>
        <v>0</v>
      </c>
      <c r="N515" s="185"/>
      <c r="O515" s="145" t="str">
        <f t="shared" si="290"/>
        <v>SUBETAPA</v>
      </c>
      <c r="P515" s="5">
        <f t="shared" si="291"/>
        <v>0</v>
      </c>
      <c r="Q515" s="5">
        <f t="shared" si="292"/>
        <v>0</v>
      </c>
      <c r="R515" s="187"/>
    </row>
    <row r="516">
      <c r="A516" s="150" t="s">
        <v>1908</v>
      </c>
      <c r="B516" s="151" t="s">
        <v>1909</v>
      </c>
      <c r="C516" s="152" t="s">
        <v>1910</v>
      </c>
      <c r="D516" s="176" t="s">
        <v>1911</v>
      </c>
      <c r="E516" s="153" t="s">
        <v>22</v>
      </c>
      <c r="F516" s="178">
        <v>47.0</v>
      </c>
      <c r="G516" s="155"/>
      <c r="H516" s="155"/>
      <c r="I516" s="157">
        <f t="shared" si="299"/>
        <v>0</v>
      </c>
      <c r="J516" s="158">
        <f t="shared" si="300"/>
        <v>0</v>
      </c>
      <c r="K516" s="158">
        <f t="shared" si="301"/>
        <v>0</v>
      </c>
      <c r="L516" s="158">
        <f t="shared" si="302"/>
        <v>0</v>
      </c>
      <c r="M516" s="162">
        <f t="shared" si="303"/>
        <v>0</v>
      </c>
      <c r="N516" s="185"/>
      <c r="O516" s="145" t="str">
        <f t="shared" si="290"/>
        <v>SUBETAPA</v>
      </c>
      <c r="P516" s="5">
        <f t="shared" si="291"/>
        <v>0</v>
      </c>
      <c r="Q516" s="5">
        <f t="shared" si="292"/>
        <v>0</v>
      </c>
      <c r="R516" s="187"/>
    </row>
    <row r="517">
      <c r="A517" s="150" t="s">
        <v>1912</v>
      </c>
      <c r="B517" s="151" t="s">
        <v>1913</v>
      </c>
      <c r="C517" s="152" t="s">
        <v>1914</v>
      </c>
      <c r="D517" s="176" t="s">
        <v>1915</v>
      </c>
      <c r="E517" s="153" t="s">
        <v>22</v>
      </c>
      <c r="F517" s="178">
        <v>199.0</v>
      </c>
      <c r="G517" s="205"/>
      <c r="H517" s="205"/>
      <c r="I517" s="157">
        <f t="shared" si="299"/>
        <v>0</v>
      </c>
      <c r="J517" s="158">
        <f t="shared" si="300"/>
        <v>0</v>
      </c>
      <c r="K517" s="158">
        <f t="shared" si="301"/>
        <v>0</v>
      </c>
      <c r="L517" s="158">
        <f t="shared" si="302"/>
        <v>0</v>
      </c>
      <c r="M517" s="162">
        <f t="shared" si="303"/>
        <v>0</v>
      </c>
      <c r="N517" s="147"/>
      <c r="O517" s="145" t="str">
        <f t="shared" si="290"/>
        <v>SUBETAPA</v>
      </c>
      <c r="P517" s="5">
        <f t="shared" si="291"/>
        <v>0</v>
      </c>
      <c r="Q517" s="5">
        <f t="shared" si="292"/>
        <v>0</v>
      </c>
      <c r="R517" s="5"/>
    </row>
    <row r="518">
      <c r="A518" s="150" t="s">
        <v>1916</v>
      </c>
      <c r="B518" s="151" t="s">
        <v>1917</v>
      </c>
      <c r="C518" s="152" t="s">
        <v>1918</v>
      </c>
      <c r="D518" s="176" t="s">
        <v>1919</v>
      </c>
      <c r="E518" s="153" t="s">
        <v>22</v>
      </c>
      <c r="F518" s="178">
        <v>9.0</v>
      </c>
      <c r="G518" s="205"/>
      <c r="H518" s="205"/>
      <c r="I518" s="157">
        <f t="shared" si="299"/>
        <v>0</v>
      </c>
      <c r="J518" s="158">
        <f t="shared" si="300"/>
        <v>0</v>
      </c>
      <c r="K518" s="158">
        <f t="shared" si="301"/>
        <v>0</v>
      </c>
      <c r="L518" s="158">
        <f t="shared" si="302"/>
        <v>0</v>
      </c>
      <c r="M518" s="162">
        <f t="shared" si="303"/>
        <v>0</v>
      </c>
      <c r="N518" s="147"/>
      <c r="O518" s="145" t="str">
        <f t="shared" si="290"/>
        <v>SUBETAPA</v>
      </c>
      <c r="P518" s="5">
        <f t="shared" si="291"/>
        <v>0</v>
      </c>
      <c r="Q518" s="5">
        <f t="shared" si="292"/>
        <v>0</v>
      </c>
      <c r="R518" s="5"/>
    </row>
    <row r="519">
      <c r="A519" s="150" t="s">
        <v>1920</v>
      </c>
      <c r="B519" s="151" t="s">
        <v>1921</v>
      </c>
      <c r="C519" s="152" t="s">
        <v>1922</v>
      </c>
      <c r="D519" s="176" t="s">
        <v>1923</v>
      </c>
      <c r="E519" s="153" t="s">
        <v>22</v>
      </c>
      <c r="F519" s="178">
        <v>3.0</v>
      </c>
      <c r="G519" s="155"/>
      <c r="H519" s="155"/>
      <c r="I519" s="157">
        <f t="shared" si="299"/>
        <v>0</v>
      </c>
      <c r="J519" s="158">
        <f t="shared" si="300"/>
        <v>0</v>
      </c>
      <c r="K519" s="158">
        <f t="shared" si="301"/>
        <v>0</v>
      </c>
      <c r="L519" s="158">
        <f t="shared" si="302"/>
        <v>0</v>
      </c>
      <c r="M519" s="162">
        <f t="shared" si="303"/>
        <v>0</v>
      </c>
      <c r="N519" s="147"/>
      <c r="O519" s="145" t="str">
        <f t="shared" si="290"/>
        <v>SUBETAPA</v>
      </c>
      <c r="P519" s="5">
        <f t="shared" si="291"/>
        <v>0</v>
      </c>
      <c r="Q519" s="5">
        <f t="shared" si="292"/>
        <v>0</v>
      </c>
      <c r="R519" s="5"/>
    </row>
    <row r="520">
      <c r="A520" s="150" t="s">
        <v>1924</v>
      </c>
      <c r="B520" s="151" t="s">
        <v>1925</v>
      </c>
      <c r="C520" s="152" t="s">
        <v>1642</v>
      </c>
      <c r="D520" s="176" t="s">
        <v>1643</v>
      </c>
      <c r="E520" s="153" t="s">
        <v>22</v>
      </c>
      <c r="F520" s="178">
        <v>1.0</v>
      </c>
      <c r="G520" s="155"/>
      <c r="H520" s="155"/>
      <c r="I520" s="157">
        <f t="shared" si="299"/>
        <v>0</v>
      </c>
      <c r="J520" s="158">
        <f t="shared" si="300"/>
        <v>0</v>
      </c>
      <c r="K520" s="158">
        <f t="shared" si="301"/>
        <v>0</v>
      </c>
      <c r="L520" s="158">
        <f t="shared" si="302"/>
        <v>0</v>
      </c>
      <c r="M520" s="162">
        <f t="shared" si="303"/>
        <v>0</v>
      </c>
      <c r="N520" s="147"/>
      <c r="O520" s="145" t="str">
        <f t="shared" si="290"/>
        <v>SUBETAPA</v>
      </c>
      <c r="P520" s="5">
        <f t="shared" si="291"/>
        <v>0</v>
      </c>
      <c r="Q520" s="5">
        <f t="shared" si="292"/>
        <v>0</v>
      </c>
      <c r="R520" s="5"/>
    </row>
    <row r="521">
      <c r="A521" s="150" t="s">
        <v>1926</v>
      </c>
      <c r="B521" s="151" t="s">
        <v>1927</v>
      </c>
      <c r="C521" s="152" t="s">
        <v>1646</v>
      </c>
      <c r="D521" s="176" t="s">
        <v>1647</v>
      </c>
      <c r="E521" s="153" t="s">
        <v>22</v>
      </c>
      <c r="F521" s="178">
        <v>1.0</v>
      </c>
      <c r="G521" s="155"/>
      <c r="H521" s="155"/>
      <c r="I521" s="157">
        <f t="shared" si="299"/>
        <v>0</v>
      </c>
      <c r="J521" s="158">
        <f t="shared" si="300"/>
        <v>0</v>
      </c>
      <c r="K521" s="158">
        <f t="shared" si="301"/>
        <v>0</v>
      </c>
      <c r="L521" s="158">
        <f t="shared" si="302"/>
        <v>0</v>
      </c>
      <c r="M521" s="162">
        <f t="shared" si="303"/>
        <v>0</v>
      </c>
      <c r="N521" s="147"/>
      <c r="O521" s="145" t="str">
        <f t="shared" si="290"/>
        <v>SUBETAPA</v>
      </c>
      <c r="P521" s="5">
        <f t="shared" si="291"/>
        <v>0</v>
      </c>
      <c r="Q521" s="5">
        <f t="shared" si="292"/>
        <v>0</v>
      </c>
      <c r="R521" s="5"/>
    </row>
    <row r="522">
      <c r="A522" s="150" t="s">
        <v>1928</v>
      </c>
      <c r="B522" s="151" t="s">
        <v>1929</v>
      </c>
      <c r="C522" s="152" t="s">
        <v>1930</v>
      </c>
      <c r="D522" s="176" t="s">
        <v>1931</v>
      </c>
      <c r="E522" s="385" t="s">
        <v>22</v>
      </c>
      <c r="F522" s="446">
        <v>1.0</v>
      </c>
      <c r="G522" s="155"/>
      <c r="H522" s="155"/>
      <c r="I522" s="157">
        <f t="shared" si="299"/>
        <v>0</v>
      </c>
      <c r="J522" s="158">
        <f t="shared" si="300"/>
        <v>0</v>
      </c>
      <c r="K522" s="158">
        <f t="shared" si="301"/>
        <v>0</v>
      </c>
      <c r="L522" s="158">
        <f t="shared" si="302"/>
        <v>0</v>
      </c>
      <c r="M522" s="162">
        <f t="shared" si="303"/>
        <v>0</v>
      </c>
      <c r="N522" s="147"/>
      <c r="O522" s="145" t="str">
        <f t="shared" si="290"/>
        <v>SUBETAPA</v>
      </c>
      <c r="P522" s="5">
        <f t="shared" si="291"/>
        <v>0</v>
      </c>
      <c r="Q522" s="5">
        <f t="shared" si="292"/>
        <v>0</v>
      </c>
      <c r="R522" s="5"/>
    </row>
    <row r="523">
      <c r="A523" s="150" t="s">
        <v>1932</v>
      </c>
      <c r="B523" s="151" t="s">
        <v>1933</v>
      </c>
      <c r="C523" s="152" t="s">
        <v>1934</v>
      </c>
      <c r="D523" s="176" t="s">
        <v>1935</v>
      </c>
      <c r="E523" s="153" t="s">
        <v>22</v>
      </c>
      <c r="F523" s="178">
        <v>2.0</v>
      </c>
      <c r="G523" s="155"/>
      <c r="H523" s="155"/>
      <c r="I523" s="157">
        <f t="shared" si="299"/>
        <v>0</v>
      </c>
      <c r="J523" s="158">
        <f t="shared" si="300"/>
        <v>0</v>
      </c>
      <c r="K523" s="158">
        <f t="shared" si="301"/>
        <v>0</v>
      </c>
      <c r="L523" s="158">
        <f t="shared" si="302"/>
        <v>0</v>
      </c>
      <c r="M523" s="162">
        <f t="shared" si="303"/>
        <v>0</v>
      </c>
      <c r="N523" s="185"/>
      <c r="O523" s="145" t="str">
        <f t="shared" si="290"/>
        <v>SUBETAPA</v>
      </c>
      <c r="P523" s="5">
        <f t="shared" si="291"/>
        <v>0</v>
      </c>
      <c r="Q523" s="5">
        <f t="shared" si="292"/>
        <v>0</v>
      </c>
      <c r="R523" s="187"/>
    </row>
    <row r="524">
      <c r="A524" s="150" t="s">
        <v>1936</v>
      </c>
      <c r="B524" s="151" t="s">
        <v>1937</v>
      </c>
      <c r="C524" s="152" t="s">
        <v>1938</v>
      </c>
      <c r="D524" s="176" t="s">
        <v>1939</v>
      </c>
      <c r="E524" s="153" t="s">
        <v>22</v>
      </c>
      <c r="F524" s="178">
        <v>4.0</v>
      </c>
      <c r="G524" s="155"/>
      <c r="H524" s="155"/>
      <c r="I524" s="157">
        <f t="shared" si="299"/>
        <v>0</v>
      </c>
      <c r="J524" s="158">
        <f t="shared" si="300"/>
        <v>0</v>
      </c>
      <c r="K524" s="158">
        <f t="shared" si="301"/>
        <v>0</v>
      </c>
      <c r="L524" s="158">
        <f t="shared" si="302"/>
        <v>0</v>
      </c>
      <c r="M524" s="162">
        <f t="shared" si="303"/>
        <v>0</v>
      </c>
      <c r="N524" s="185"/>
      <c r="O524" s="145" t="str">
        <f t="shared" si="290"/>
        <v>SUBETAPA</v>
      </c>
      <c r="P524" s="5">
        <f t="shared" si="291"/>
        <v>0</v>
      </c>
      <c r="Q524" s="5">
        <f t="shared" si="292"/>
        <v>0</v>
      </c>
      <c r="R524" s="187"/>
    </row>
    <row r="525">
      <c r="A525" s="150" t="s">
        <v>1940</v>
      </c>
      <c r="B525" s="151" t="s">
        <v>1941</v>
      </c>
      <c r="C525" s="152" t="s">
        <v>1942</v>
      </c>
      <c r="D525" s="176" t="s">
        <v>1943</v>
      </c>
      <c r="E525" s="153" t="s">
        <v>22</v>
      </c>
      <c r="F525" s="178">
        <v>1.0</v>
      </c>
      <c r="G525" s="155"/>
      <c r="H525" s="155"/>
      <c r="I525" s="157">
        <f t="shared" si="299"/>
        <v>0</v>
      </c>
      <c r="J525" s="158">
        <f t="shared" si="300"/>
        <v>0</v>
      </c>
      <c r="K525" s="158">
        <f t="shared" si="301"/>
        <v>0</v>
      </c>
      <c r="L525" s="158">
        <f t="shared" si="302"/>
        <v>0</v>
      </c>
      <c r="M525" s="162">
        <f t="shared" si="303"/>
        <v>0</v>
      </c>
      <c r="N525" s="185"/>
      <c r="O525" s="145" t="str">
        <f t="shared" si="290"/>
        <v>SUBETAPA</v>
      </c>
      <c r="P525" s="5">
        <f t="shared" si="291"/>
        <v>0</v>
      </c>
      <c r="Q525" s="5">
        <f t="shared" si="292"/>
        <v>0</v>
      </c>
      <c r="R525" s="187"/>
    </row>
    <row r="526">
      <c r="A526" s="150" t="s">
        <v>1944</v>
      </c>
      <c r="B526" s="151" t="s">
        <v>1945</v>
      </c>
      <c r="C526" s="152" t="s">
        <v>1946</v>
      </c>
      <c r="D526" s="176" t="s">
        <v>1947</v>
      </c>
      <c r="E526" s="153" t="s">
        <v>22</v>
      </c>
      <c r="F526" s="178">
        <v>1.0</v>
      </c>
      <c r="G526" s="155"/>
      <c r="H526" s="155"/>
      <c r="I526" s="157">
        <f t="shared" si="299"/>
        <v>0</v>
      </c>
      <c r="J526" s="158">
        <f t="shared" si="300"/>
        <v>0</v>
      </c>
      <c r="K526" s="158">
        <f t="shared" si="301"/>
        <v>0</v>
      </c>
      <c r="L526" s="158">
        <f t="shared" si="302"/>
        <v>0</v>
      </c>
      <c r="M526" s="162">
        <f t="shared" si="303"/>
        <v>0</v>
      </c>
      <c r="N526" s="185"/>
      <c r="O526" s="145" t="str">
        <f t="shared" si="290"/>
        <v>SUBETAPA</v>
      </c>
      <c r="P526" s="5">
        <f t="shared" si="291"/>
        <v>0</v>
      </c>
      <c r="Q526" s="5">
        <f t="shared" si="292"/>
        <v>0</v>
      </c>
      <c r="R526" s="187"/>
    </row>
    <row r="527">
      <c r="A527" s="150" t="s">
        <v>1948</v>
      </c>
      <c r="B527" s="151" t="s">
        <v>1949</v>
      </c>
      <c r="C527" s="152" t="s">
        <v>1950</v>
      </c>
      <c r="D527" s="176" t="s">
        <v>1951</v>
      </c>
      <c r="E527" s="153" t="s">
        <v>22</v>
      </c>
      <c r="F527" s="178">
        <v>2.0</v>
      </c>
      <c r="G527" s="155"/>
      <c r="H527" s="155"/>
      <c r="I527" s="157">
        <f t="shared" si="299"/>
        <v>0</v>
      </c>
      <c r="J527" s="158">
        <f t="shared" si="300"/>
        <v>0</v>
      </c>
      <c r="K527" s="158">
        <f t="shared" si="301"/>
        <v>0</v>
      </c>
      <c r="L527" s="158">
        <f t="shared" si="302"/>
        <v>0</v>
      </c>
      <c r="M527" s="162">
        <f t="shared" si="303"/>
        <v>0</v>
      </c>
      <c r="N527" s="185"/>
      <c r="O527" s="145" t="str">
        <f t="shared" si="290"/>
        <v>SUBETAPA</v>
      </c>
      <c r="P527" s="5">
        <f t="shared" si="291"/>
        <v>0</v>
      </c>
      <c r="Q527" s="5">
        <f t="shared" si="292"/>
        <v>0</v>
      </c>
      <c r="R527" s="187"/>
    </row>
    <row r="528">
      <c r="A528" s="150" t="s">
        <v>1952</v>
      </c>
      <c r="B528" s="151" t="s">
        <v>1953</v>
      </c>
      <c r="C528" s="152" t="s">
        <v>1954</v>
      </c>
      <c r="D528" s="176" t="s">
        <v>1955</v>
      </c>
      <c r="E528" s="153" t="s">
        <v>22</v>
      </c>
      <c r="F528" s="178">
        <v>3.0</v>
      </c>
      <c r="G528" s="155"/>
      <c r="H528" s="155"/>
      <c r="I528" s="157">
        <f t="shared" si="299"/>
        <v>0</v>
      </c>
      <c r="J528" s="158">
        <f t="shared" si="300"/>
        <v>0</v>
      </c>
      <c r="K528" s="158">
        <f t="shared" si="301"/>
        <v>0</v>
      </c>
      <c r="L528" s="158">
        <f t="shared" si="302"/>
        <v>0</v>
      </c>
      <c r="M528" s="162">
        <f t="shared" si="303"/>
        <v>0</v>
      </c>
      <c r="N528" s="185"/>
      <c r="O528" s="145" t="str">
        <f t="shared" si="290"/>
        <v>SUBETAPA</v>
      </c>
      <c r="P528" s="5">
        <f t="shared" si="291"/>
        <v>0</v>
      </c>
      <c r="Q528" s="5">
        <f t="shared" si="292"/>
        <v>0</v>
      </c>
      <c r="R528" s="187"/>
    </row>
    <row r="529">
      <c r="A529" s="150" t="s">
        <v>1956</v>
      </c>
      <c r="B529" s="151" t="s">
        <v>1957</v>
      </c>
      <c r="C529" s="152" t="s">
        <v>1958</v>
      </c>
      <c r="D529" s="176" t="s">
        <v>1959</v>
      </c>
      <c r="E529" s="153" t="s">
        <v>22</v>
      </c>
      <c r="F529" s="178">
        <v>1.0</v>
      </c>
      <c r="G529" s="155"/>
      <c r="H529" s="155"/>
      <c r="I529" s="157">
        <f t="shared" si="299"/>
        <v>0</v>
      </c>
      <c r="J529" s="158">
        <f t="shared" si="300"/>
        <v>0</v>
      </c>
      <c r="K529" s="158">
        <f t="shared" si="301"/>
        <v>0</v>
      </c>
      <c r="L529" s="158">
        <f t="shared" si="302"/>
        <v>0</v>
      </c>
      <c r="M529" s="162">
        <f t="shared" si="303"/>
        <v>0</v>
      </c>
      <c r="N529" s="147"/>
      <c r="O529" s="145" t="str">
        <f t="shared" si="290"/>
        <v>SUBETAPA</v>
      </c>
      <c r="P529" s="5">
        <f t="shared" si="291"/>
        <v>0</v>
      </c>
      <c r="Q529" s="5">
        <f t="shared" si="292"/>
        <v>0</v>
      </c>
      <c r="R529" s="5"/>
    </row>
    <row r="530">
      <c r="A530" s="150" t="s">
        <v>1960</v>
      </c>
      <c r="B530" s="151" t="s">
        <v>1961</v>
      </c>
      <c r="C530" s="152" t="s">
        <v>1962</v>
      </c>
      <c r="D530" s="176" t="s">
        <v>1963</v>
      </c>
      <c r="E530" s="153" t="s">
        <v>22</v>
      </c>
      <c r="F530" s="178">
        <v>19.0</v>
      </c>
      <c r="G530" s="155"/>
      <c r="H530" s="155"/>
      <c r="I530" s="157">
        <f t="shared" si="299"/>
        <v>0</v>
      </c>
      <c r="J530" s="158">
        <f t="shared" si="300"/>
        <v>0</v>
      </c>
      <c r="K530" s="158">
        <f t="shared" si="301"/>
        <v>0</v>
      </c>
      <c r="L530" s="158">
        <f t="shared" si="302"/>
        <v>0</v>
      </c>
      <c r="M530" s="162">
        <f t="shared" si="303"/>
        <v>0</v>
      </c>
      <c r="N530" s="147"/>
      <c r="O530" s="145" t="str">
        <f t="shared" si="290"/>
        <v>SUBETAPA</v>
      </c>
      <c r="P530" s="5">
        <f t="shared" si="291"/>
        <v>0</v>
      </c>
      <c r="Q530" s="5">
        <f t="shared" si="292"/>
        <v>0</v>
      </c>
      <c r="R530" s="5"/>
    </row>
    <row r="531">
      <c r="A531" s="150" t="s">
        <v>1964</v>
      </c>
      <c r="B531" s="151" t="s">
        <v>1965</v>
      </c>
      <c r="C531" s="152" t="s">
        <v>1383</v>
      </c>
      <c r="D531" s="176" t="s">
        <v>1384</v>
      </c>
      <c r="E531" s="153" t="s">
        <v>22</v>
      </c>
      <c r="F531" s="178">
        <v>31.0</v>
      </c>
      <c r="G531" s="155"/>
      <c r="H531" s="155"/>
      <c r="I531" s="157">
        <f t="shared" si="299"/>
        <v>0</v>
      </c>
      <c r="J531" s="158">
        <f t="shared" si="300"/>
        <v>0</v>
      </c>
      <c r="K531" s="158">
        <f t="shared" si="301"/>
        <v>0</v>
      </c>
      <c r="L531" s="158">
        <f t="shared" si="302"/>
        <v>0</v>
      </c>
      <c r="M531" s="162">
        <f t="shared" si="303"/>
        <v>0</v>
      </c>
      <c r="N531" s="147"/>
      <c r="O531" s="145" t="str">
        <f t="shared" si="290"/>
        <v>SUBETAPA</v>
      </c>
      <c r="P531" s="5">
        <f t="shared" si="291"/>
        <v>0</v>
      </c>
      <c r="Q531" s="5">
        <f t="shared" si="292"/>
        <v>0</v>
      </c>
      <c r="R531" s="5"/>
    </row>
    <row r="532">
      <c r="A532" s="150" t="s">
        <v>1966</v>
      </c>
      <c r="B532" s="151" t="s">
        <v>1967</v>
      </c>
      <c r="C532" s="152" t="s">
        <v>1968</v>
      </c>
      <c r="D532" s="176" t="s">
        <v>1969</v>
      </c>
      <c r="E532" s="153" t="s">
        <v>22</v>
      </c>
      <c r="F532" s="178">
        <v>1.0</v>
      </c>
      <c r="G532" s="155"/>
      <c r="H532" s="155"/>
      <c r="I532" s="157">
        <f t="shared" si="299"/>
        <v>0</v>
      </c>
      <c r="J532" s="158">
        <f t="shared" si="300"/>
        <v>0</v>
      </c>
      <c r="K532" s="158">
        <f t="shared" si="301"/>
        <v>0</v>
      </c>
      <c r="L532" s="158">
        <f t="shared" si="302"/>
        <v>0</v>
      </c>
      <c r="M532" s="162">
        <f t="shared" si="303"/>
        <v>0</v>
      </c>
      <c r="N532" s="147"/>
      <c r="O532" s="145" t="str">
        <f t="shared" si="290"/>
        <v>SUBETAPA</v>
      </c>
      <c r="P532" s="5">
        <f t="shared" si="291"/>
        <v>0</v>
      </c>
      <c r="Q532" s="5">
        <f t="shared" si="292"/>
        <v>0</v>
      </c>
      <c r="R532" s="5"/>
    </row>
    <row r="533">
      <c r="A533" s="150" t="s">
        <v>1970</v>
      </c>
      <c r="B533" s="151" t="s">
        <v>1971</v>
      </c>
      <c r="C533" s="152" t="s">
        <v>1972</v>
      </c>
      <c r="D533" s="176" t="s">
        <v>1973</v>
      </c>
      <c r="E533" s="153" t="s">
        <v>22</v>
      </c>
      <c r="F533" s="178">
        <v>12.0</v>
      </c>
      <c r="G533" s="155"/>
      <c r="H533" s="155"/>
      <c r="I533" s="157">
        <f t="shared" si="299"/>
        <v>0</v>
      </c>
      <c r="J533" s="158">
        <f t="shared" si="300"/>
        <v>0</v>
      </c>
      <c r="K533" s="158">
        <f t="shared" si="301"/>
        <v>0</v>
      </c>
      <c r="L533" s="158">
        <f t="shared" si="302"/>
        <v>0</v>
      </c>
      <c r="M533" s="162">
        <f t="shared" si="303"/>
        <v>0</v>
      </c>
      <c r="N533" s="147"/>
      <c r="O533" s="145" t="str">
        <f t="shared" si="290"/>
        <v>SUBETAPA</v>
      </c>
      <c r="P533" s="5">
        <f t="shared" si="291"/>
        <v>0</v>
      </c>
      <c r="Q533" s="5">
        <f t="shared" si="292"/>
        <v>0</v>
      </c>
      <c r="R533" s="5"/>
    </row>
    <row r="534">
      <c r="A534" s="150" t="s">
        <v>1974</v>
      </c>
      <c r="B534" s="151" t="s">
        <v>1975</v>
      </c>
      <c r="C534" s="152" t="s">
        <v>1976</v>
      </c>
      <c r="D534" s="176" t="s">
        <v>1977</v>
      </c>
      <c r="E534" s="153" t="s">
        <v>81</v>
      </c>
      <c r="F534" s="178">
        <v>50.9</v>
      </c>
      <c r="G534" s="205"/>
      <c r="H534" s="205"/>
      <c r="I534" s="157">
        <f t="shared" si="299"/>
        <v>0</v>
      </c>
      <c r="J534" s="158">
        <f t="shared" si="300"/>
        <v>0</v>
      </c>
      <c r="K534" s="158">
        <f t="shared" si="301"/>
        <v>0</v>
      </c>
      <c r="L534" s="158">
        <f t="shared" si="302"/>
        <v>0</v>
      </c>
      <c r="M534" s="162">
        <f t="shared" si="303"/>
        <v>0</v>
      </c>
      <c r="N534" s="185"/>
      <c r="O534" s="145" t="str">
        <f t="shared" si="290"/>
        <v>SUBETAPA</v>
      </c>
      <c r="P534" s="5">
        <f t="shared" si="291"/>
        <v>0</v>
      </c>
      <c r="Q534" s="5">
        <f t="shared" si="292"/>
        <v>0</v>
      </c>
      <c r="R534" s="187"/>
    </row>
    <row r="535">
      <c r="A535" s="150" t="s">
        <v>1978</v>
      </c>
      <c r="B535" s="151" t="s">
        <v>1979</v>
      </c>
      <c r="C535" s="152" t="s">
        <v>1980</v>
      </c>
      <c r="D535" s="176" t="s">
        <v>1981</v>
      </c>
      <c r="E535" s="153" t="s">
        <v>81</v>
      </c>
      <c r="F535" s="178">
        <v>33.9</v>
      </c>
      <c r="G535" s="205"/>
      <c r="H535" s="205"/>
      <c r="I535" s="157">
        <f t="shared" si="299"/>
        <v>0</v>
      </c>
      <c r="J535" s="158">
        <f t="shared" si="300"/>
        <v>0</v>
      </c>
      <c r="K535" s="158">
        <f t="shared" si="301"/>
        <v>0</v>
      </c>
      <c r="L535" s="158">
        <f t="shared" si="302"/>
        <v>0</v>
      </c>
      <c r="M535" s="162">
        <f t="shared" si="303"/>
        <v>0</v>
      </c>
      <c r="N535" s="185"/>
      <c r="O535" s="145" t="str">
        <f t="shared" si="290"/>
        <v>SUBETAPA</v>
      </c>
      <c r="P535" s="5">
        <f t="shared" si="291"/>
        <v>0</v>
      </c>
      <c r="Q535" s="5">
        <f t="shared" si="292"/>
        <v>0</v>
      </c>
      <c r="R535" s="187"/>
    </row>
    <row r="536">
      <c r="A536" s="150" t="s">
        <v>1982</v>
      </c>
      <c r="B536" s="151" t="s">
        <v>1983</v>
      </c>
      <c r="C536" s="152" t="s">
        <v>1984</v>
      </c>
      <c r="D536" s="176" t="s">
        <v>1985</v>
      </c>
      <c r="E536" s="153" t="s">
        <v>81</v>
      </c>
      <c r="F536" s="178">
        <v>385.5</v>
      </c>
      <c r="G536" s="155"/>
      <c r="H536" s="155"/>
      <c r="I536" s="157">
        <f t="shared" si="299"/>
        <v>0</v>
      </c>
      <c r="J536" s="158">
        <f t="shared" si="300"/>
        <v>0</v>
      </c>
      <c r="K536" s="158">
        <f t="shared" si="301"/>
        <v>0</v>
      </c>
      <c r="L536" s="158">
        <f t="shared" si="302"/>
        <v>0</v>
      </c>
      <c r="M536" s="162">
        <f t="shared" si="303"/>
        <v>0</v>
      </c>
      <c r="N536" s="185"/>
      <c r="O536" s="145" t="str">
        <f t="shared" si="290"/>
        <v>SUBETAPA</v>
      </c>
      <c r="P536" s="5">
        <f t="shared" si="291"/>
        <v>0</v>
      </c>
      <c r="Q536" s="5">
        <f t="shared" si="292"/>
        <v>0</v>
      </c>
      <c r="R536" s="187"/>
    </row>
    <row r="537">
      <c r="A537" s="150" t="s">
        <v>1986</v>
      </c>
      <c r="B537" s="151" t="s">
        <v>1987</v>
      </c>
      <c r="C537" s="152" t="s">
        <v>1988</v>
      </c>
      <c r="D537" s="176" t="s">
        <v>1989</v>
      </c>
      <c r="E537" s="153" t="s">
        <v>81</v>
      </c>
      <c r="F537" s="178">
        <v>179.5</v>
      </c>
      <c r="G537" s="155"/>
      <c r="H537" s="155"/>
      <c r="I537" s="157">
        <f t="shared" si="299"/>
        <v>0</v>
      </c>
      <c r="J537" s="158">
        <f t="shared" si="300"/>
        <v>0</v>
      </c>
      <c r="K537" s="158">
        <f t="shared" si="301"/>
        <v>0</v>
      </c>
      <c r="L537" s="158">
        <f t="shared" si="302"/>
        <v>0</v>
      </c>
      <c r="M537" s="162">
        <f t="shared" si="303"/>
        <v>0</v>
      </c>
      <c r="N537" s="185"/>
      <c r="O537" s="145" t="str">
        <f t="shared" si="290"/>
        <v>SUBETAPA</v>
      </c>
      <c r="P537" s="5">
        <f t="shared" si="291"/>
        <v>0</v>
      </c>
      <c r="Q537" s="5">
        <f t="shared" si="292"/>
        <v>0</v>
      </c>
      <c r="R537" s="187"/>
    </row>
    <row r="538">
      <c r="A538" s="150" t="s">
        <v>1990</v>
      </c>
      <c r="B538" s="151" t="s">
        <v>1991</v>
      </c>
      <c r="C538" s="152" t="s">
        <v>1992</v>
      </c>
      <c r="D538" s="176" t="s">
        <v>1030</v>
      </c>
      <c r="E538" s="153" t="s">
        <v>81</v>
      </c>
      <c r="F538" s="178">
        <v>1066.1</v>
      </c>
      <c r="G538" s="155"/>
      <c r="H538" s="155"/>
      <c r="I538" s="157">
        <f t="shared" si="299"/>
        <v>0</v>
      </c>
      <c r="J538" s="158">
        <f t="shared" si="300"/>
        <v>0</v>
      </c>
      <c r="K538" s="158">
        <f t="shared" si="301"/>
        <v>0</v>
      </c>
      <c r="L538" s="158">
        <f t="shared" si="302"/>
        <v>0</v>
      </c>
      <c r="M538" s="162">
        <f t="shared" si="303"/>
        <v>0</v>
      </c>
      <c r="N538" s="185"/>
      <c r="O538" s="145" t="str">
        <f t="shared" si="290"/>
        <v>SUBETAPA</v>
      </c>
      <c r="P538" s="5">
        <f t="shared" si="291"/>
        <v>0</v>
      </c>
      <c r="Q538" s="5">
        <f t="shared" si="292"/>
        <v>0</v>
      </c>
      <c r="R538" s="187"/>
    </row>
    <row r="539">
      <c r="A539" s="150" t="s">
        <v>1993</v>
      </c>
      <c r="B539" s="151" t="s">
        <v>1994</v>
      </c>
      <c r="C539" s="152" t="s">
        <v>1995</v>
      </c>
      <c r="D539" s="176" t="s">
        <v>1996</v>
      </c>
      <c r="E539" s="153" t="s">
        <v>22</v>
      </c>
      <c r="F539" s="178">
        <v>58.0</v>
      </c>
      <c r="G539" s="155"/>
      <c r="H539" s="155"/>
      <c r="I539" s="157">
        <f t="shared" si="299"/>
        <v>0</v>
      </c>
      <c r="J539" s="158">
        <f t="shared" si="300"/>
        <v>0</v>
      </c>
      <c r="K539" s="158">
        <f t="shared" si="301"/>
        <v>0</v>
      </c>
      <c r="L539" s="158">
        <f t="shared" si="302"/>
        <v>0</v>
      </c>
      <c r="M539" s="162">
        <f t="shared" si="303"/>
        <v>0</v>
      </c>
      <c r="N539" s="185"/>
      <c r="O539" s="145" t="str">
        <f t="shared" si="290"/>
        <v>SUBETAPA</v>
      </c>
      <c r="P539" s="5">
        <f t="shared" si="291"/>
        <v>0</v>
      </c>
      <c r="Q539" s="5">
        <f t="shared" si="292"/>
        <v>0</v>
      </c>
      <c r="R539" s="187"/>
    </row>
    <row r="540">
      <c r="A540" s="150" t="s">
        <v>1997</v>
      </c>
      <c r="B540" s="151" t="s">
        <v>1998</v>
      </c>
      <c r="C540" s="152" t="s">
        <v>1999</v>
      </c>
      <c r="D540" s="176" t="s">
        <v>2000</v>
      </c>
      <c r="E540" s="153" t="s">
        <v>22</v>
      </c>
      <c r="F540" s="178">
        <v>8.0</v>
      </c>
      <c r="G540" s="155"/>
      <c r="H540" s="155"/>
      <c r="I540" s="157">
        <f t="shared" si="299"/>
        <v>0</v>
      </c>
      <c r="J540" s="158">
        <f t="shared" si="300"/>
        <v>0</v>
      </c>
      <c r="K540" s="158">
        <f t="shared" si="301"/>
        <v>0</v>
      </c>
      <c r="L540" s="158">
        <f t="shared" si="302"/>
        <v>0</v>
      </c>
      <c r="M540" s="162">
        <f t="shared" si="303"/>
        <v>0</v>
      </c>
      <c r="N540" s="185"/>
      <c r="O540" s="145" t="str">
        <f t="shared" si="290"/>
        <v>SUBETAPA</v>
      </c>
      <c r="P540" s="5">
        <f t="shared" si="291"/>
        <v>0</v>
      </c>
      <c r="Q540" s="5">
        <f t="shared" si="292"/>
        <v>0</v>
      </c>
      <c r="R540" s="187"/>
    </row>
    <row r="541">
      <c r="A541" s="150" t="s">
        <v>2001</v>
      </c>
      <c r="B541" s="151" t="s">
        <v>2002</v>
      </c>
      <c r="C541" s="152" t="s">
        <v>2003</v>
      </c>
      <c r="D541" s="176" t="s">
        <v>2004</v>
      </c>
      <c r="E541" s="153" t="s">
        <v>22</v>
      </c>
      <c r="F541" s="178">
        <v>192.0</v>
      </c>
      <c r="G541" s="155"/>
      <c r="H541" s="155"/>
      <c r="I541" s="157">
        <f t="shared" si="299"/>
        <v>0</v>
      </c>
      <c r="J541" s="158">
        <f t="shared" si="300"/>
        <v>0</v>
      </c>
      <c r="K541" s="158">
        <f t="shared" si="301"/>
        <v>0</v>
      </c>
      <c r="L541" s="158">
        <f t="shared" si="302"/>
        <v>0</v>
      </c>
      <c r="M541" s="162">
        <f t="shared" si="303"/>
        <v>0</v>
      </c>
      <c r="N541" s="185"/>
      <c r="O541" s="145" t="str">
        <f t="shared" si="290"/>
        <v>SUBETAPA</v>
      </c>
      <c r="P541" s="5">
        <f t="shared" si="291"/>
        <v>0</v>
      </c>
      <c r="Q541" s="5">
        <f t="shared" si="292"/>
        <v>0</v>
      </c>
      <c r="R541" s="187"/>
    </row>
    <row r="542">
      <c r="A542" s="150" t="s">
        <v>2005</v>
      </c>
      <c r="B542" s="151" t="s">
        <v>2006</v>
      </c>
      <c r="C542" s="152" t="s">
        <v>2007</v>
      </c>
      <c r="D542" s="176" t="str">
        <f>UPPER("(ADAPTADO PARA SOBREPOR) Quadro de distribuição de embutir, em chapa de aço, para até 70 disjuntores, com barramento, padrão DIN, exclusive disjuntores")</f>
        <v>(ADAPTADO PARA SOBREPOR) QUADRO DE DISTRIBUIÇÃO DE EMBUTIR, EM CHAPA DE AÇO, PARA ATÉ 70 DISJUNTORES, COM BARRAMENTO, PADRÃO DIN, EXCLUSIVE DISJUNTORES</v>
      </c>
      <c r="E542" s="153" t="s">
        <v>22</v>
      </c>
      <c r="F542" s="178">
        <v>1.0</v>
      </c>
      <c r="G542" s="155"/>
      <c r="H542" s="155"/>
      <c r="I542" s="157">
        <f t="shared" si="299"/>
        <v>0</v>
      </c>
      <c r="J542" s="158">
        <f t="shared" si="300"/>
        <v>0</v>
      </c>
      <c r="K542" s="158">
        <f t="shared" si="301"/>
        <v>0</v>
      </c>
      <c r="L542" s="158">
        <f t="shared" si="302"/>
        <v>0</v>
      </c>
      <c r="M542" s="162">
        <f t="shared" si="303"/>
        <v>0</v>
      </c>
      <c r="N542" s="185"/>
      <c r="O542" s="145" t="str">
        <f t="shared" si="290"/>
        <v>SUBETAPA</v>
      </c>
      <c r="P542" s="5">
        <f t="shared" si="291"/>
        <v>0</v>
      </c>
      <c r="Q542" s="5">
        <f t="shared" si="292"/>
        <v>0</v>
      </c>
      <c r="R542" s="187"/>
    </row>
    <row r="543">
      <c r="A543" s="150" t="s">
        <v>2008</v>
      </c>
      <c r="B543" s="151" t="s">
        <v>2009</v>
      </c>
      <c r="C543" s="152" t="s">
        <v>2010</v>
      </c>
      <c r="D543" s="176" t="str">
        <f>UPPER("(ADAPTADO PARA SOBREPOR) Quadro de distribuição de embutir, em chapa de aço, para até 40 disjuntores, com barramento, padrão DIN, exclusive disjuntores")</f>
        <v>(ADAPTADO PARA SOBREPOR) QUADRO DE DISTRIBUIÇÃO DE EMBUTIR, EM CHAPA DE AÇO, PARA ATÉ 40 DISJUNTORES, COM BARRAMENTO, PADRÃO DIN, EXCLUSIVE DISJUNTORES</v>
      </c>
      <c r="E543" s="153" t="s">
        <v>22</v>
      </c>
      <c r="F543" s="178">
        <v>1.0</v>
      </c>
      <c r="G543" s="155"/>
      <c r="H543" s="155"/>
      <c r="I543" s="157">
        <f t="shared" si="299"/>
        <v>0</v>
      </c>
      <c r="J543" s="158">
        <f t="shared" si="300"/>
        <v>0</v>
      </c>
      <c r="K543" s="158">
        <f t="shared" si="301"/>
        <v>0</v>
      </c>
      <c r="L543" s="158">
        <f t="shared" si="302"/>
        <v>0</v>
      </c>
      <c r="M543" s="162">
        <f t="shared" si="303"/>
        <v>0</v>
      </c>
      <c r="N543" s="185"/>
      <c r="O543" s="145" t="str">
        <f t="shared" si="290"/>
        <v>SUBETAPA</v>
      </c>
      <c r="P543" s="5">
        <f t="shared" si="291"/>
        <v>0</v>
      </c>
      <c r="Q543" s="5">
        <f t="shared" si="292"/>
        <v>0</v>
      </c>
      <c r="R543" s="187"/>
    </row>
    <row r="544">
      <c r="A544" s="150" t="s">
        <v>2011</v>
      </c>
      <c r="B544" s="151" t="s">
        <v>2012</v>
      </c>
      <c r="C544" s="152" t="s">
        <v>2013</v>
      </c>
      <c r="D544" s="169" t="str">
        <f>UPPER("(ADAPTADO PARA SOBREPOR) Quadro de distribuição de embutir, em chapa de aço, para até 32 disjuntores, com barramento, padrão DIN, exclusive disjuntores")</f>
        <v>(ADAPTADO PARA SOBREPOR) QUADRO DE DISTRIBUIÇÃO DE EMBUTIR, EM CHAPA DE AÇO, PARA ATÉ 32 DISJUNTORES, COM BARRAMENTO, PADRÃO DIN, EXCLUSIVE DISJUNTORES</v>
      </c>
      <c r="E544" s="153" t="s">
        <v>22</v>
      </c>
      <c r="F544" s="178">
        <v>1.0</v>
      </c>
      <c r="G544" s="155"/>
      <c r="H544" s="155"/>
      <c r="I544" s="157">
        <f t="shared" si="299"/>
        <v>0</v>
      </c>
      <c r="J544" s="158">
        <f t="shared" si="300"/>
        <v>0</v>
      </c>
      <c r="K544" s="158">
        <f t="shared" si="301"/>
        <v>0</v>
      </c>
      <c r="L544" s="158">
        <f t="shared" si="302"/>
        <v>0</v>
      </c>
      <c r="M544" s="162">
        <f t="shared" si="303"/>
        <v>0</v>
      </c>
      <c r="N544" s="185"/>
      <c r="O544" s="145" t="str">
        <f t="shared" si="290"/>
        <v>SUBETAPA</v>
      </c>
      <c r="P544" s="5">
        <f t="shared" si="291"/>
        <v>0</v>
      </c>
      <c r="Q544" s="5">
        <f t="shared" si="292"/>
        <v>0</v>
      </c>
      <c r="R544" s="187"/>
    </row>
    <row r="545">
      <c r="A545" s="150" t="s">
        <v>2014</v>
      </c>
      <c r="B545" s="151" t="s">
        <v>2015</v>
      </c>
      <c r="C545" s="152">
        <v>96986.0</v>
      </c>
      <c r="D545" s="176" t="s">
        <v>1556</v>
      </c>
      <c r="E545" s="153" t="s">
        <v>22</v>
      </c>
      <c r="F545" s="178">
        <v>8.0</v>
      </c>
      <c r="G545" s="155"/>
      <c r="H545" s="155"/>
      <c r="I545" s="157">
        <f t="shared" si="299"/>
        <v>0</v>
      </c>
      <c r="J545" s="158">
        <f t="shared" si="300"/>
        <v>0</v>
      </c>
      <c r="K545" s="158">
        <f t="shared" si="301"/>
        <v>0</v>
      </c>
      <c r="L545" s="158">
        <f t="shared" si="302"/>
        <v>0</v>
      </c>
      <c r="M545" s="162">
        <f t="shared" si="303"/>
        <v>0</v>
      </c>
      <c r="N545" s="147"/>
      <c r="O545" s="145" t="str">
        <f t="shared" si="290"/>
        <v>SUBETAPA</v>
      </c>
      <c r="P545" s="5">
        <f t="shared" si="291"/>
        <v>0</v>
      </c>
      <c r="Q545" s="5">
        <f t="shared" si="292"/>
        <v>0</v>
      </c>
      <c r="R545" s="5"/>
    </row>
    <row r="546">
      <c r="A546" s="150" t="s">
        <v>2016</v>
      </c>
      <c r="B546" s="151" t="s">
        <v>2015</v>
      </c>
      <c r="C546" s="152">
        <v>98111.0</v>
      </c>
      <c r="D546" s="176" t="s">
        <v>2017</v>
      </c>
      <c r="E546" s="153" t="s">
        <v>22</v>
      </c>
      <c r="F546" s="178">
        <v>8.0</v>
      </c>
      <c r="G546" s="155"/>
      <c r="H546" s="155"/>
      <c r="I546" s="157">
        <f t="shared" si="299"/>
        <v>0</v>
      </c>
      <c r="J546" s="158">
        <f t="shared" si="300"/>
        <v>0</v>
      </c>
      <c r="K546" s="158">
        <f t="shared" si="301"/>
        <v>0</v>
      </c>
      <c r="L546" s="158">
        <f t="shared" si="302"/>
        <v>0</v>
      </c>
      <c r="M546" s="162">
        <f t="shared" si="303"/>
        <v>0</v>
      </c>
      <c r="N546" s="147"/>
      <c r="O546" s="145" t="str">
        <f t="shared" si="290"/>
        <v>SUBETAPA</v>
      </c>
      <c r="P546" s="5">
        <f t="shared" si="291"/>
        <v>0</v>
      </c>
      <c r="Q546" s="5">
        <f t="shared" si="292"/>
        <v>0</v>
      </c>
      <c r="R546" s="5"/>
    </row>
    <row r="547">
      <c r="A547" s="218" t="s">
        <v>382</v>
      </c>
      <c r="B547" s="218"/>
      <c r="C547" s="218"/>
      <c r="D547" s="218"/>
      <c r="E547" s="218"/>
      <c r="F547" s="219"/>
      <c r="G547" s="218"/>
      <c r="H547" s="218"/>
      <c r="I547" s="218"/>
      <c r="J547" s="218"/>
      <c r="K547" s="218"/>
      <c r="L547" s="218"/>
      <c r="M547" s="185"/>
      <c r="N547" s="185"/>
      <c r="O547" s="145" t="str">
        <f t="shared" si="290"/>
        <v/>
      </c>
      <c r="P547" s="5">
        <f t="shared" si="291"/>
        <v>0</v>
      </c>
      <c r="Q547" s="5">
        <f t="shared" si="292"/>
        <v>0</v>
      </c>
      <c r="R547" s="187"/>
    </row>
    <row r="548">
      <c r="A548" s="368" t="s">
        <v>463</v>
      </c>
      <c r="B548" s="369" t="s">
        <v>2018</v>
      </c>
      <c r="C548" s="323"/>
      <c r="D548" s="323"/>
      <c r="E548" s="323"/>
      <c r="F548" s="323"/>
      <c r="G548" s="323"/>
      <c r="H548" s="323"/>
      <c r="I548" s="370"/>
      <c r="J548" s="371">
        <f t="shared" ref="J548:M548" si="304">SUM(J549:J573)</f>
        <v>0</v>
      </c>
      <c r="K548" s="371">
        <f t="shared" si="304"/>
        <v>0</v>
      </c>
      <c r="L548" s="371">
        <f t="shared" si="304"/>
        <v>0</v>
      </c>
      <c r="M548" s="371">
        <f t="shared" si="304"/>
        <v>0</v>
      </c>
      <c r="N548" s="185"/>
      <c r="O548" s="145" t="str">
        <f t="shared" si="290"/>
        <v>ETAPA_PRINCIPAL</v>
      </c>
      <c r="P548" s="147">
        <f t="shared" si="291"/>
        <v>0</v>
      </c>
      <c r="Q548" s="147">
        <f t="shared" si="292"/>
        <v>0</v>
      </c>
      <c r="R548" s="187"/>
    </row>
    <row r="549">
      <c r="A549" s="541" t="s">
        <v>2019</v>
      </c>
      <c r="B549" s="383" t="s">
        <v>2020</v>
      </c>
      <c r="C549" s="381">
        <v>97881.0</v>
      </c>
      <c r="D549" s="383" t="s">
        <v>2021</v>
      </c>
      <c r="E549" s="385" t="s">
        <v>22</v>
      </c>
      <c r="F549" s="446">
        <v>1.0</v>
      </c>
      <c r="G549" s="463"/>
      <c r="H549" s="463"/>
      <c r="I549" s="442">
        <f t="shared" ref="I549:I564" si="305">G549+H549</f>
        <v>0</v>
      </c>
      <c r="J549" s="364">
        <f t="shared" ref="J549:J573" si="306">G549*F549</f>
        <v>0</v>
      </c>
      <c r="K549" s="364">
        <f t="shared" ref="K549:K573" si="307">H549*F549</f>
        <v>0</v>
      </c>
      <c r="L549" s="364">
        <f t="shared" ref="L549:L573" si="308">J549+K549</f>
        <v>0</v>
      </c>
      <c r="M549" s="366">
        <f t="shared" ref="M549:M573" si="309">L549*(1+$M$4)</f>
        <v>0</v>
      </c>
      <c r="N549" s="233"/>
      <c r="O549" s="145" t="str">
        <f t="shared" si="290"/>
        <v>SUBETAPA</v>
      </c>
      <c r="P549" s="5">
        <f t="shared" si="291"/>
        <v>0</v>
      </c>
      <c r="Q549" s="5">
        <f t="shared" si="292"/>
        <v>0</v>
      </c>
      <c r="R549" s="234"/>
    </row>
    <row r="550">
      <c r="A550" s="541" t="s">
        <v>2022</v>
      </c>
      <c r="B550" s="560" t="s">
        <v>2023</v>
      </c>
      <c r="C550" s="518" t="s">
        <v>2024</v>
      </c>
      <c r="D550" s="560" t="str">
        <f>UPPER("Cabo de fibra ótica de 6 vias")</f>
        <v>CABO DE FIBRA ÓTICA DE 6 VIAS</v>
      </c>
      <c r="E550" s="561" t="s">
        <v>81</v>
      </c>
      <c r="F550" s="446">
        <v>320.0</v>
      </c>
      <c r="G550" s="478"/>
      <c r="H550" s="478"/>
      <c r="I550" s="442">
        <f t="shared" si="305"/>
        <v>0</v>
      </c>
      <c r="J550" s="364">
        <f t="shared" si="306"/>
        <v>0</v>
      </c>
      <c r="K550" s="364">
        <f t="shared" si="307"/>
        <v>0</v>
      </c>
      <c r="L550" s="364">
        <f t="shared" si="308"/>
        <v>0</v>
      </c>
      <c r="M550" s="366">
        <f t="shared" si="309"/>
        <v>0</v>
      </c>
      <c r="N550" s="233"/>
      <c r="O550" s="145" t="str">
        <f t="shared" si="290"/>
        <v>SUBETAPA</v>
      </c>
      <c r="P550" s="5">
        <f t="shared" si="291"/>
        <v>0</v>
      </c>
      <c r="Q550" s="5">
        <f t="shared" si="292"/>
        <v>0</v>
      </c>
      <c r="R550" s="234"/>
    </row>
    <row r="551">
      <c r="A551" s="541" t="s">
        <v>2025</v>
      </c>
      <c r="B551" s="383" t="s">
        <v>2026</v>
      </c>
      <c r="C551" s="381" t="s">
        <v>2027</v>
      </c>
      <c r="D551" s="383" t="s">
        <v>2028</v>
      </c>
      <c r="E551" s="385" t="s">
        <v>81</v>
      </c>
      <c r="F551" s="446">
        <v>320.0</v>
      </c>
      <c r="G551" s="463"/>
      <c r="H551" s="463"/>
      <c r="I551" s="442">
        <f t="shared" si="305"/>
        <v>0</v>
      </c>
      <c r="J551" s="364">
        <f t="shared" si="306"/>
        <v>0</v>
      </c>
      <c r="K551" s="364">
        <f t="shared" si="307"/>
        <v>0</v>
      </c>
      <c r="L551" s="364">
        <f t="shared" si="308"/>
        <v>0</v>
      </c>
      <c r="M551" s="366">
        <f t="shared" si="309"/>
        <v>0</v>
      </c>
      <c r="N551" s="233"/>
      <c r="O551" s="145" t="str">
        <f t="shared" si="290"/>
        <v>SUBETAPA</v>
      </c>
      <c r="P551" s="5">
        <f t="shared" si="291"/>
        <v>0</v>
      </c>
      <c r="Q551" s="5">
        <f t="shared" si="292"/>
        <v>0</v>
      </c>
      <c r="R551" s="234"/>
    </row>
    <row r="552">
      <c r="A552" s="541" t="s">
        <v>2029</v>
      </c>
      <c r="B552" s="383" t="s">
        <v>2030</v>
      </c>
      <c r="C552" s="381">
        <v>90091.0</v>
      </c>
      <c r="D552" s="383" t="s">
        <v>1784</v>
      </c>
      <c r="E552" s="385" t="s">
        <v>68</v>
      </c>
      <c r="F552" s="446">
        <v>51.2</v>
      </c>
      <c r="G552" s="463"/>
      <c r="H552" s="463"/>
      <c r="I552" s="442">
        <f t="shared" si="305"/>
        <v>0</v>
      </c>
      <c r="J552" s="364">
        <f t="shared" si="306"/>
        <v>0</v>
      </c>
      <c r="K552" s="364">
        <f t="shared" si="307"/>
        <v>0</v>
      </c>
      <c r="L552" s="364">
        <f t="shared" si="308"/>
        <v>0</v>
      </c>
      <c r="M552" s="366">
        <f t="shared" si="309"/>
        <v>0</v>
      </c>
      <c r="N552" s="233"/>
      <c r="O552" s="145" t="str">
        <f t="shared" si="290"/>
        <v>SUBETAPA</v>
      </c>
      <c r="P552" s="5">
        <f t="shared" si="291"/>
        <v>0</v>
      </c>
      <c r="Q552" s="5">
        <f t="shared" si="292"/>
        <v>0</v>
      </c>
      <c r="R552" s="234"/>
    </row>
    <row r="553">
      <c r="A553" s="541" t="s">
        <v>2031</v>
      </c>
      <c r="B553" s="560" t="s">
        <v>2030</v>
      </c>
      <c r="C553" s="518" t="s">
        <v>1417</v>
      </c>
      <c r="D553" s="560" t="s">
        <v>1418</v>
      </c>
      <c r="E553" s="561" t="s">
        <v>216</v>
      </c>
      <c r="F553" s="446">
        <v>40.95</v>
      </c>
      <c r="G553" s="478"/>
      <c r="H553" s="478"/>
      <c r="I553" s="442">
        <f t="shared" si="305"/>
        <v>0</v>
      </c>
      <c r="J553" s="364">
        <f t="shared" si="306"/>
        <v>0</v>
      </c>
      <c r="K553" s="364">
        <f t="shared" si="307"/>
        <v>0</v>
      </c>
      <c r="L553" s="364">
        <f t="shared" si="308"/>
        <v>0</v>
      </c>
      <c r="M553" s="366">
        <f t="shared" si="309"/>
        <v>0</v>
      </c>
      <c r="N553" s="233"/>
      <c r="O553" s="145" t="str">
        <f t="shared" si="290"/>
        <v>SUBETAPA</v>
      </c>
      <c r="P553" s="5">
        <f t="shared" si="291"/>
        <v>0</v>
      </c>
      <c r="Q553" s="5">
        <f t="shared" si="292"/>
        <v>0</v>
      </c>
      <c r="R553" s="234"/>
    </row>
    <row r="554">
      <c r="A554" s="541" t="s">
        <v>2032</v>
      </c>
      <c r="B554" s="560" t="s">
        <v>2033</v>
      </c>
      <c r="C554" s="518" t="s">
        <v>2024</v>
      </c>
      <c r="D554" s="560" t="str">
        <f>UPPER("Cabo de fibra ótica de 6 vias")</f>
        <v>CABO DE FIBRA ÓTICA DE 6 VIAS</v>
      </c>
      <c r="E554" s="561" t="s">
        <v>81</v>
      </c>
      <c r="F554" s="446">
        <v>80.0</v>
      </c>
      <c r="G554" s="478"/>
      <c r="H554" s="478"/>
      <c r="I554" s="442">
        <f t="shared" si="305"/>
        <v>0</v>
      </c>
      <c r="J554" s="364">
        <f t="shared" si="306"/>
        <v>0</v>
      </c>
      <c r="K554" s="364">
        <f t="shared" si="307"/>
        <v>0</v>
      </c>
      <c r="L554" s="364">
        <f t="shared" si="308"/>
        <v>0</v>
      </c>
      <c r="M554" s="366">
        <f t="shared" si="309"/>
        <v>0</v>
      </c>
      <c r="N554" s="233"/>
      <c r="O554" s="145" t="str">
        <f t="shared" si="290"/>
        <v>SUBETAPA</v>
      </c>
      <c r="P554" s="5">
        <f t="shared" si="291"/>
        <v>0</v>
      </c>
      <c r="Q554" s="5">
        <f t="shared" si="292"/>
        <v>0</v>
      </c>
      <c r="R554" s="234"/>
    </row>
    <row r="555">
      <c r="A555" s="541" t="s">
        <v>2034</v>
      </c>
      <c r="B555" s="383" t="s">
        <v>2035</v>
      </c>
      <c r="C555" s="381" t="s">
        <v>1992</v>
      </c>
      <c r="D555" s="383" t="s">
        <v>1030</v>
      </c>
      <c r="E555" s="385" t="s">
        <v>81</v>
      </c>
      <c r="F555" s="446">
        <v>281.8</v>
      </c>
      <c r="G555" s="463"/>
      <c r="H555" s="463"/>
      <c r="I555" s="442">
        <f t="shared" si="305"/>
        <v>0</v>
      </c>
      <c r="J555" s="364">
        <f t="shared" si="306"/>
        <v>0</v>
      </c>
      <c r="K555" s="364">
        <f t="shared" si="307"/>
        <v>0</v>
      </c>
      <c r="L555" s="364">
        <f t="shared" si="308"/>
        <v>0</v>
      </c>
      <c r="M555" s="366">
        <f t="shared" si="309"/>
        <v>0</v>
      </c>
      <c r="N555" s="233"/>
      <c r="O555" s="145" t="str">
        <f t="shared" si="290"/>
        <v>SUBETAPA</v>
      </c>
      <c r="P555" s="5">
        <f t="shared" si="291"/>
        <v>0</v>
      </c>
      <c r="Q555" s="5">
        <f t="shared" si="292"/>
        <v>0</v>
      </c>
      <c r="R555" s="234"/>
    </row>
    <row r="556">
      <c r="A556" s="541" t="s">
        <v>2036</v>
      </c>
      <c r="B556" s="383" t="s">
        <v>2037</v>
      </c>
      <c r="C556" s="381" t="s">
        <v>2038</v>
      </c>
      <c r="D556" s="383" t="s">
        <v>863</v>
      </c>
      <c r="E556" s="385" t="s">
        <v>22</v>
      </c>
      <c r="F556" s="446">
        <v>73.0</v>
      </c>
      <c r="G556" s="463"/>
      <c r="H556" s="463"/>
      <c r="I556" s="442">
        <f t="shared" si="305"/>
        <v>0</v>
      </c>
      <c r="J556" s="364">
        <f t="shared" si="306"/>
        <v>0</v>
      </c>
      <c r="K556" s="364">
        <f t="shared" si="307"/>
        <v>0</v>
      </c>
      <c r="L556" s="364">
        <f t="shared" si="308"/>
        <v>0</v>
      </c>
      <c r="M556" s="366">
        <f t="shared" si="309"/>
        <v>0</v>
      </c>
      <c r="N556" s="233"/>
      <c r="O556" s="145" t="str">
        <f t="shared" si="290"/>
        <v>SUBETAPA</v>
      </c>
      <c r="P556" s="5">
        <f t="shared" si="291"/>
        <v>0</v>
      </c>
      <c r="Q556" s="5">
        <f t="shared" si="292"/>
        <v>0</v>
      </c>
      <c r="R556" s="234"/>
    </row>
    <row r="557">
      <c r="A557" s="541" t="s">
        <v>2039</v>
      </c>
      <c r="B557" s="560" t="s">
        <v>2040</v>
      </c>
      <c r="C557" s="518" t="s">
        <v>2041</v>
      </c>
      <c r="D557" s="560" t="s">
        <v>2042</v>
      </c>
      <c r="E557" s="561" t="s">
        <v>22</v>
      </c>
      <c r="F557" s="446">
        <v>73.0</v>
      </c>
      <c r="G557" s="478"/>
      <c r="H557" s="478"/>
      <c r="I557" s="442">
        <f t="shared" si="305"/>
        <v>0</v>
      </c>
      <c r="J557" s="364">
        <f t="shared" si="306"/>
        <v>0</v>
      </c>
      <c r="K557" s="364">
        <f t="shared" si="307"/>
        <v>0</v>
      </c>
      <c r="L557" s="364">
        <f t="shared" si="308"/>
        <v>0</v>
      </c>
      <c r="M557" s="366">
        <f t="shared" si="309"/>
        <v>0</v>
      </c>
      <c r="N557" s="233"/>
      <c r="O557" s="145" t="str">
        <f t="shared" si="290"/>
        <v>SUBETAPA</v>
      </c>
      <c r="P557" s="5">
        <f t="shared" si="291"/>
        <v>0</v>
      </c>
      <c r="Q557" s="5">
        <f t="shared" si="292"/>
        <v>0</v>
      </c>
      <c r="R557" s="234"/>
    </row>
    <row r="558">
      <c r="A558" s="541" t="s">
        <v>2043</v>
      </c>
      <c r="B558" s="383" t="s">
        <v>2044</v>
      </c>
      <c r="C558" s="381" t="s">
        <v>2045</v>
      </c>
      <c r="D558" s="383" t="s">
        <v>2046</v>
      </c>
      <c r="E558" s="385" t="s">
        <v>81</v>
      </c>
      <c r="F558" s="446">
        <v>915.0</v>
      </c>
      <c r="G558" s="463"/>
      <c r="H558" s="463"/>
      <c r="I558" s="442">
        <f t="shared" si="305"/>
        <v>0</v>
      </c>
      <c r="J558" s="364">
        <f t="shared" si="306"/>
        <v>0</v>
      </c>
      <c r="K558" s="364">
        <f t="shared" si="307"/>
        <v>0</v>
      </c>
      <c r="L558" s="364">
        <f t="shared" si="308"/>
        <v>0</v>
      </c>
      <c r="M558" s="366">
        <f t="shared" si="309"/>
        <v>0</v>
      </c>
      <c r="N558" s="233"/>
      <c r="O558" s="145" t="str">
        <f t="shared" si="290"/>
        <v>SUBETAPA</v>
      </c>
      <c r="P558" s="5">
        <f t="shared" si="291"/>
        <v>0</v>
      </c>
      <c r="Q558" s="5">
        <f t="shared" si="292"/>
        <v>0</v>
      </c>
      <c r="R558" s="234"/>
    </row>
    <row r="559">
      <c r="A559" s="541" t="s">
        <v>2047</v>
      </c>
      <c r="B559" s="560" t="s">
        <v>2048</v>
      </c>
      <c r="C559" s="518" t="s">
        <v>2049</v>
      </c>
      <c r="D559" s="560" t="str">
        <f>UPPER("(ADAPTADO PARA 50X50X3000MM)
Fornecimento e instalação de eletrocalha metálica 75 x 50 x 3000 mm (ref. vl 3.01 ge 75/50 valemam ou similar)")</f>
        <v>(ADAPTADO PARA 50X50X3000MM)
FORNECIMENTO E INSTALAÇÃO DE ELETROCALHA METÁLICA 75 X 50 X 3000 MM (REF. VL 3.01 GE 75/50 VALEMAM OU SIMILAR)</v>
      </c>
      <c r="E559" s="561" t="s">
        <v>22</v>
      </c>
      <c r="F559" s="446">
        <v>175.05</v>
      </c>
      <c r="G559" s="478"/>
      <c r="H559" s="478"/>
      <c r="I559" s="442">
        <f t="shared" si="305"/>
        <v>0</v>
      </c>
      <c r="J559" s="364">
        <f t="shared" si="306"/>
        <v>0</v>
      </c>
      <c r="K559" s="364">
        <f t="shared" si="307"/>
        <v>0</v>
      </c>
      <c r="L559" s="364">
        <f t="shared" si="308"/>
        <v>0</v>
      </c>
      <c r="M559" s="366">
        <f t="shared" si="309"/>
        <v>0</v>
      </c>
      <c r="N559" s="233"/>
      <c r="O559" s="145" t="str">
        <f t="shared" si="290"/>
        <v>SUBETAPA</v>
      </c>
      <c r="P559" s="5">
        <f t="shared" si="291"/>
        <v>0</v>
      </c>
      <c r="Q559" s="5">
        <f t="shared" si="292"/>
        <v>0</v>
      </c>
      <c r="R559" s="234"/>
    </row>
    <row r="560">
      <c r="A560" s="541" t="s">
        <v>2050</v>
      </c>
      <c r="B560" s="560" t="s">
        <v>2051</v>
      </c>
      <c r="C560" s="518" t="s">
        <v>2052</v>
      </c>
      <c r="D560" s="560" t="s">
        <v>2053</v>
      </c>
      <c r="E560" s="561" t="s">
        <v>22</v>
      </c>
      <c r="F560" s="446">
        <v>175.05</v>
      </c>
      <c r="G560" s="478"/>
      <c r="H560" s="478"/>
      <c r="I560" s="442">
        <f t="shared" si="305"/>
        <v>0</v>
      </c>
      <c r="J560" s="364">
        <f t="shared" si="306"/>
        <v>0</v>
      </c>
      <c r="K560" s="364">
        <f t="shared" si="307"/>
        <v>0</v>
      </c>
      <c r="L560" s="364">
        <f t="shared" si="308"/>
        <v>0</v>
      </c>
      <c r="M560" s="366">
        <f t="shared" si="309"/>
        <v>0</v>
      </c>
      <c r="N560" s="233"/>
      <c r="O560" s="145" t="str">
        <f t="shared" si="290"/>
        <v>SUBETAPA</v>
      </c>
      <c r="P560" s="5">
        <f t="shared" si="291"/>
        <v>0</v>
      </c>
      <c r="Q560" s="5">
        <f t="shared" si="292"/>
        <v>0</v>
      </c>
      <c r="R560" s="234"/>
    </row>
    <row r="561">
      <c r="A561" s="541" t="s">
        <v>2054</v>
      </c>
      <c r="B561" s="560" t="s">
        <v>2055</v>
      </c>
      <c r="C561" s="518" t="s">
        <v>2056</v>
      </c>
      <c r="D561" s="560" t="str">
        <f>UPPER("Suporte vertical 50 x 50mm para fixação de eletrocalha metálica (ref. Mopa ou similar)")</f>
        <v>SUPORTE VERTICAL 50 X 50MM PARA FIXAÇÃO DE ELETROCALHA METÁLICA (REF. MOPA OU SIMILAR)</v>
      </c>
      <c r="E561" s="561" t="s">
        <v>22</v>
      </c>
      <c r="F561" s="446">
        <v>71.0</v>
      </c>
      <c r="G561" s="478"/>
      <c r="H561" s="478"/>
      <c r="I561" s="442">
        <f t="shared" si="305"/>
        <v>0</v>
      </c>
      <c r="J561" s="364">
        <f t="shared" si="306"/>
        <v>0</v>
      </c>
      <c r="K561" s="364">
        <f t="shared" si="307"/>
        <v>0</v>
      </c>
      <c r="L561" s="364">
        <f t="shared" si="308"/>
        <v>0</v>
      </c>
      <c r="M561" s="366">
        <f t="shared" si="309"/>
        <v>0</v>
      </c>
      <c r="N561" s="233"/>
      <c r="O561" s="145" t="str">
        <f t="shared" si="290"/>
        <v>SUBETAPA</v>
      </c>
      <c r="P561" s="5">
        <f t="shared" si="291"/>
        <v>0</v>
      </c>
      <c r="Q561" s="5">
        <f t="shared" si="292"/>
        <v>0</v>
      </c>
      <c r="R561" s="234"/>
    </row>
    <row r="562">
      <c r="A562" s="541" t="s">
        <v>2057</v>
      </c>
      <c r="B562" s="560" t="s">
        <v>2058</v>
      </c>
      <c r="C562" s="518" t="s">
        <v>2059</v>
      </c>
      <c r="D562" s="560" t="str">
        <f>UPPER("Tê horizontal 50 x 50 mm para eletrocalha metálica (ref. Mopa ou similar)")</f>
        <v>TÊ HORIZONTAL 50 X 50 MM PARA ELETROCALHA METÁLICA (REF. MOPA OU SIMILAR)</v>
      </c>
      <c r="E562" s="561" t="s">
        <v>22</v>
      </c>
      <c r="F562" s="446">
        <v>10.0</v>
      </c>
      <c r="G562" s="478"/>
      <c r="H562" s="478"/>
      <c r="I562" s="442">
        <f t="shared" si="305"/>
        <v>0</v>
      </c>
      <c r="J562" s="364">
        <f t="shared" si="306"/>
        <v>0</v>
      </c>
      <c r="K562" s="364">
        <f t="shared" si="307"/>
        <v>0</v>
      </c>
      <c r="L562" s="364">
        <f t="shared" si="308"/>
        <v>0</v>
      </c>
      <c r="M562" s="366">
        <f t="shared" si="309"/>
        <v>0</v>
      </c>
      <c r="N562" s="233"/>
      <c r="O562" s="145" t="str">
        <f t="shared" si="290"/>
        <v>SUBETAPA</v>
      </c>
      <c r="P562" s="5">
        <f t="shared" si="291"/>
        <v>0</v>
      </c>
      <c r="Q562" s="5">
        <f t="shared" si="292"/>
        <v>0</v>
      </c>
      <c r="R562" s="234"/>
    </row>
    <row r="563">
      <c r="A563" s="541" t="s">
        <v>2060</v>
      </c>
      <c r="B563" s="560" t="s">
        <v>2061</v>
      </c>
      <c r="C563" s="518" t="s">
        <v>2062</v>
      </c>
      <c r="D563" s="560" t="str">
        <f>UPPER("Tala plana perfurada 50mm para eletrocalha metálica (ref.: mopa ou similar) - Rev 01")</f>
        <v>TALA PLANA PERFURADA 50MM PARA ELETROCALHA METÁLICA (REF.: MOPA OU SIMILAR) - REV 01</v>
      </c>
      <c r="E563" s="561" t="s">
        <v>22</v>
      </c>
      <c r="F563" s="446">
        <v>59.0</v>
      </c>
      <c r="G563" s="478"/>
      <c r="H563" s="478"/>
      <c r="I563" s="442">
        <f t="shared" si="305"/>
        <v>0</v>
      </c>
      <c r="J563" s="364">
        <f t="shared" si="306"/>
        <v>0</v>
      </c>
      <c r="K563" s="364">
        <f t="shared" si="307"/>
        <v>0</v>
      </c>
      <c r="L563" s="364">
        <f t="shared" si="308"/>
        <v>0</v>
      </c>
      <c r="M563" s="366">
        <f t="shared" si="309"/>
        <v>0</v>
      </c>
      <c r="N563" s="233"/>
      <c r="O563" s="145" t="str">
        <f t="shared" si="290"/>
        <v>SUBETAPA</v>
      </c>
      <c r="P563" s="5">
        <f t="shared" si="291"/>
        <v>0</v>
      </c>
      <c r="Q563" s="5">
        <f t="shared" si="292"/>
        <v>0</v>
      </c>
      <c r="R563" s="234"/>
    </row>
    <row r="564">
      <c r="A564" s="541" t="s">
        <v>2063</v>
      </c>
      <c r="B564" s="383" t="s">
        <v>2064</v>
      </c>
      <c r="C564" s="381" t="s">
        <v>2065</v>
      </c>
      <c r="D564" s="383" t="s">
        <v>2066</v>
      </c>
      <c r="E564" s="385" t="s">
        <v>22</v>
      </c>
      <c r="F564" s="446">
        <v>6.0</v>
      </c>
      <c r="G564" s="463"/>
      <c r="H564" s="463"/>
      <c r="I564" s="442">
        <f t="shared" si="305"/>
        <v>0</v>
      </c>
      <c r="J564" s="364">
        <f t="shared" si="306"/>
        <v>0</v>
      </c>
      <c r="K564" s="364">
        <f t="shared" si="307"/>
        <v>0</v>
      </c>
      <c r="L564" s="364">
        <f t="shared" si="308"/>
        <v>0</v>
      </c>
      <c r="M564" s="366">
        <f t="shared" si="309"/>
        <v>0</v>
      </c>
      <c r="N564" s="233"/>
      <c r="O564" s="145" t="str">
        <f t="shared" si="290"/>
        <v>SUBETAPA</v>
      </c>
      <c r="P564" s="5">
        <f t="shared" si="291"/>
        <v>0</v>
      </c>
      <c r="Q564" s="5">
        <f t="shared" si="292"/>
        <v>0</v>
      </c>
      <c r="R564" s="234"/>
    </row>
    <row r="565">
      <c r="A565" s="541" t="s">
        <v>2067</v>
      </c>
      <c r="B565" s="560" t="s">
        <v>2068</v>
      </c>
      <c r="C565" s="518" t="s">
        <v>2069</v>
      </c>
      <c r="D565" s="533" t="s">
        <v>1298</v>
      </c>
      <c r="E565" s="562"/>
      <c r="F565" s="563"/>
      <c r="G565" s="534"/>
      <c r="H565" s="534"/>
      <c r="I565" s="564"/>
      <c r="J565" s="335">
        <f t="shared" si="306"/>
        <v>0</v>
      </c>
      <c r="K565" s="335">
        <f t="shared" si="307"/>
        <v>0</v>
      </c>
      <c r="L565" s="335">
        <f t="shared" si="308"/>
        <v>0</v>
      </c>
      <c r="M565" s="341">
        <f t="shared" si="309"/>
        <v>0</v>
      </c>
      <c r="N565" s="233"/>
      <c r="O565" s="145" t="str">
        <f t="shared" si="290"/>
        <v>SUBETAPA</v>
      </c>
      <c r="P565" s="5">
        <f t="shared" si="291"/>
        <v>0</v>
      </c>
      <c r="Q565" s="5">
        <f t="shared" si="292"/>
        <v>0</v>
      </c>
      <c r="R565" s="234"/>
    </row>
    <row r="566">
      <c r="A566" s="541" t="s">
        <v>2070</v>
      </c>
      <c r="B566" s="383" t="s">
        <v>2071</v>
      </c>
      <c r="C566" s="381" t="s">
        <v>2072</v>
      </c>
      <c r="D566" s="383" t="s">
        <v>2073</v>
      </c>
      <c r="E566" s="385" t="s">
        <v>22</v>
      </c>
      <c r="F566" s="446">
        <v>2.0</v>
      </c>
      <c r="G566" s="463"/>
      <c r="H566" s="463"/>
      <c r="I566" s="442">
        <f t="shared" ref="I566:I573" si="310">G566+H566</f>
        <v>0</v>
      </c>
      <c r="J566" s="364">
        <f t="shared" si="306"/>
        <v>0</v>
      </c>
      <c r="K566" s="364">
        <f t="shared" si="307"/>
        <v>0</v>
      </c>
      <c r="L566" s="364">
        <f t="shared" si="308"/>
        <v>0</v>
      </c>
      <c r="M566" s="366">
        <f t="shared" si="309"/>
        <v>0</v>
      </c>
      <c r="N566" s="233"/>
      <c r="O566" s="145" t="str">
        <f t="shared" si="290"/>
        <v>SUBETAPA</v>
      </c>
      <c r="P566" s="5">
        <f t="shared" si="291"/>
        <v>0</v>
      </c>
      <c r="Q566" s="5">
        <f t="shared" si="292"/>
        <v>0</v>
      </c>
      <c r="R566" s="234"/>
    </row>
    <row r="567">
      <c r="A567" s="541" t="s">
        <v>2074</v>
      </c>
      <c r="B567" s="560" t="s">
        <v>2075</v>
      </c>
      <c r="C567" s="518" t="s">
        <v>2076</v>
      </c>
      <c r="D567" s="560" t="s">
        <v>2077</v>
      </c>
      <c r="E567" s="561" t="s">
        <v>22</v>
      </c>
      <c r="F567" s="446">
        <v>1.0</v>
      </c>
      <c r="G567" s="478"/>
      <c r="H567" s="478"/>
      <c r="I567" s="442">
        <f t="shared" si="310"/>
        <v>0</v>
      </c>
      <c r="J567" s="335">
        <f t="shared" si="306"/>
        <v>0</v>
      </c>
      <c r="K567" s="335">
        <f t="shared" si="307"/>
        <v>0</v>
      </c>
      <c r="L567" s="335">
        <f t="shared" si="308"/>
        <v>0</v>
      </c>
      <c r="M567" s="341">
        <f t="shared" si="309"/>
        <v>0</v>
      </c>
      <c r="N567" s="233"/>
      <c r="O567" s="145" t="str">
        <f t="shared" si="290"/>
        <v>SUBETAPA</v>
      </c>
      <c r="P567" s="5">
        <f t="shared" si="291"/>
        <v>0</v>
      </c>
      <c r="Q567" s="5">
        <f t="shared" si="292"/>
        <v>0</v>
      </c>
      <c r="R567" s="234"/>
    </row>
    <row r="568">
      <c r="A568" s="541" t="s">
        <v>2078</v>
      </c>
      <c r="B568" s="361" t="s">
        <v>2079</v>
      </c>
      <c r="C568" s="355" t="s">
        <v>2080</v>
      </c>
      <c r="D568" s="560" t="str">
        <f>'COMPOSIÇÕES'!B487</f>
        <v>MINI GIBIC TRANSCEIVER SM DUPLEX MONOMODO TX/RX 1310NM COM INSTALAÇÃO</v>
      </c>
      <c r="E568" s="561" t="s">
        <v>22</v>
      </c>
      <c r="F568" s="446">
        <v>6.0</v>
      </c>
      <c r="G568" s="478"/>
      <c r="H568" s="478"/>
      <c r="I568" s="442">
        <f t="shared" si="310"/>
        <v>0</v>
      </c>
      <c r="J568" s="335">
        <f t="shared" si="306"/>
        <v>0</v>
      </c>
      <c r="K568" s="335">
        <f t="shared" si="307"/>
        <v>0</v>
      </c>
      <c r="L568" s="335">
        <f t="shared" si="308"/>
        <v>0</v>
      </c>
      <c r="M568" s="341">
        <f t="shared" si="309"/>
        <v>0</v>
      </c>
      <c r="N568" s="375"/>
      <c r="O568" s="145" t="str">
        <f t="shared" si="290"/>
        <v>SUBETAPA</v>
      </c>
      <c r="P568" s="5">
        <f t="shared" si="291"/>
        <v>0</v>
      </c>
      <c r="Q568" s="5">
        <f t="shared" si="292"/>
        <v>0</v>
      </c>
      <c r="R568" s="9"/>
    </row>
    <row r="569">
      <c r="A569" s="541" t="s">
        <v>2081</v>
      </c>
      <c r="B569" s="361" t="s">
        <v>2082</v>
      </c>
      <c r="C569" s="355" t="s">
        <v>2083</v>
      </c>
      <c r="D569" s="560" t="str">
        <f>'COMPOSIÇÕES'!B495</f>
        <v>CORDÃO ÓPTICO DUPLEX LC/LC UCP SM MONOMODO 9/125 2,5MT COM INSTALAÇÃO</v>
      </c>
      <c r="E569" s="561" t="s">
        <v>22</v>
      </c>
      <c r="F569" s="446">
        <v>6.0</v>
      </c>
      <c r="G569" s="478"/>
      <c r="H569" s="478"/>
      <c r="I569" s="442">
        <f t="shared" si="310"/>
        <v>0</v>
      </c>
      <c r="J569" s="335">
        <f t="shared" si="306"/>
        <v>0</v>
      </c>
      <c r="K569" s="335">
        <f t="shared" si="307"/>
        <v>0</v>
      </c>
      <c r="L569" s="335">
        <f t="shared" si="308"/>
        <v>0</v>
      </c>
      <c r="M569" s="341">
        <f t="shared" si="309"/>
        <v>0</v>
      </c>
      <c r="N569" s="375"/>
      <c r="O569" s="145" t="str">
        <f t="shared" si="290"/>
        <v>SUBETAPA</v>
      </c>
      <c r="P569" s="5">
        <f t="shared" si="291"/>
        <v>0</v>
      </c>
      <c r="Q569" s="5">
        <f t="shared" si="292"/>
        <v>0</v>
      </c>
      <c r="R569" s="9"/>
    </row>
    <row r="570">
      <c r="A570" s="541" t="s">
        <v>2084</v>
      </c>
      <c r="B570" s="361" t="s">
        <v>2085</v>
      </c>
      <c r="C570" s="355" t="s">
        <v>2086</v>
      </c>
      <c r="D570" s="560" t="str">
        <f>'COMPOSIÇÕES'!B503</f>
        <v>MINI DIO 12 PORTAS 12FO COM INSTALAÇÃO</v>
      </c>
      <c r="E570" s="561" t="s">
        <v>22</v>
      </c>
      <c r="F570" s="446">
        <v>3.0</v>
      </c>
      <c r="G570" s="478"/>
      <c r="H570" s="478"/>
      <c r="I570" s="442">
        <f t="shared" si="310"/>
        <v>0</v>
      </c>
      <c r="J570" s="335">
        <f t="shared" si="306"/>
        <v>0</v>
      </c>
      <c r="K570" s="335">
        <f t="shared" si="307"/>
        <v>0</v>
      </c>
      <c r="L570" s="335">
        <f t="shared" si="308"/>
        <v>0</v>
      </c>
      <c r="M570" s="341">
        <f t="shared" si="309"/>
        <v>0</v>
      </c>
      <c r="N570" s="375"/>
      <c r="O570" s="145" t="str">
        <f t="shared" si="290"/>
        <v>SUBETAPA</v>
      </c>
      <c r="P570" s="5">
        <f t="shared" si="291"/>
        <v>0</v>
      </c>
      <c r="Q570" s="5">
        <f t="shared" si="292"/>
        <v>0</v>
      </c>
      <c r="R570" s="9"/>
    </row>
    <row r="571">
      <c r="A571" s="541" t="s">
        <v>2087</v>
      </c>
      <c r="B571" s="361" t="s">
        <v>2088</v>
      </c>
      <c r="C571" s="355" t="s">
        <v>2089</v>
      </c>
      <c r="D571" s="560" t="str">
        <f>'COMPOSIÇÕES'!B511</f>
        <v>PIG TAIL 1,5MT LC SIMPLEX SM 9/125 COM INSTALAÇÃO</v>
      </c>
      <c r="E571" s="561" t="s">
        <v>22</v>
      </c>
      <c r="F571" s="446">
        <v>36.0</v>
      </c>
      <c r="G571" s="478"/>
      <c r="H571" s="478"/>
      <c r="I571" s="442">
        <f t="shared" si="310"/>
        <v>0</v>
      </c>
      <c r="J571" s="335">
        <f t="shared" si="306"/>
        <v>0</v>
      </c>
      <c r="K571" s="335">
        <f t="shared" si="307"/>
        <v>0</v>
      </c>
      <c r="L571" s="335">
        <f t="shared" si="308"/>
        <v>0</v>
      </c>
      <c r="M571" s="341">
        <f t="shared" si="309"/>
        <v>0</v>
      </c>
      <c r="N571" s="375"/>
      <c r="O571" s="145" t="str">
        <f t="shared" si="290"/>
        <v>SUBETAPA</v>
      </c>
      <c r="P571" s="5">
        <f t="shared" si="291"/>
        <v>0</v>
      </c>
      <c r="Q571" s="5">
        <f t="shared" si="292"/>
        <v>0</v>
      </c>
      <c r="R571" s="9"/>
    </row>
    <row r="572">
      <c r="A572" s="541" t="s">
        <v>2090</v>
      </c>
      <c r="B572" s="361" t="s">
        <v>2091</v>
      </c>
      <c r="C572" s="355" t="s">
        <v>2092</v>
      </c>
      <c r="D572" s="560" t="s">
        <v>2093</v>
      </c>
      <c r="E572" s="561" t="s">
        <v>22</v>
      </c>
      <c r="F572" s="446">
        <v>3.0</v>
      </c>
      <c r="G572" s="478"/>
      <c r="H572" s="478"/>
      <c r="I572" s="442">
        <f t="shared" si="310"/>
        <v>0</v>
      </c>
      <c r="J572" s="335">
        <f t="shared" si="306"/>
        <v>0</v>
      </c>
      <c r="K572" s="335">
        <f t="shared" si="307"/>
        <v>0</v>
      </c>
      <c r="L572" s="335">
        <f t="shared" si="308"/>
        <v>0</v>
      </c>
      <c r="M572" s="341">
        <f t="shared" si="309"/>
        <v>0</v>
      </c>
      <c r="N572" s="375"/>
      <c r="O572" s="145" t="str">
        <f t="shared" si="290"/>
        <v>SUBETAPA</v>
      </c>
      <c r="P572" s="5">
        <f t="shared" si="291"/>
        <v>0</v>
      </c>
      <c r="Q572" s="5">
        <f t="shared" si="292"/>
        <v>0</v>
      </c>
      <c r="R572" s="9"/>
    </row>
    <row r="573">
      <c r="A573" s="541" t="s">
        <v>2094</v>
      </c>
      <c r="B573" s="361" t="s">
        <v>2095</v>
      </c>
      <c r="C573" s="355" t="s">
        <v>2096</v>
      </c>
      <c r="D573" s="560" t="str">
        <f>'COMPOSIÇÕES'!B527</f>
        <v>ACCESS PONT WI-FI CORPORATIVO TRI-BAND SIMULTÂNEO COM INSTALAÇÃO</v>
      </c>
      <c r="E573" s="561" t="s">
        <v>22</v>
      </c>
      <c r="F573" s="446">
        <v>8.0</v>
      </c>
      <c r="G573" s="478"/>
      <c r="H573" s="478"/>
      <c r="I573" s="442">
        <f t="shared" si="310"/>
        <v>0</v>
      </c>
      <c r="J573" s="335">
        <f t="shared" si="306"/>
        <v>0</v>
      </c>
      <c r="K573" s="335">
        <f t="shared" si="307"/>
        <v>0</v>
      </c>
      <c r="L573" s="335">
        <f t="shared" si="308"/>
        <v>0</v>
      </c>
      <c r="M573" s="341">
        <f t="shared" si="309"/>
        <v>0</v>
      </c>
      <c r="N573" s="375"/>
      <c r="O573" s="145" t="str">
        <f t="shared" si="290"/>
        <v>SUBETAPA</v>
      </c>
      <c r="P573" s="5">
        <f t="shared" si="291"/>
        <v>0</v>
      </c>
      <c r="Q573" s="5">
        <f t="shared" si="292"/>
        <v>0</v>
      </c>
      <c r="R573" s="9"/>
    </row>
    <row r="574">
      <c r="A574" s="565"/>
      <c r="B574" s="9"/>
      <c r="C574" s="9"/>
      <c r="D574" s="9"/>
      <c r="E574" s="9"/>
      <c r="F574" s="85"/>
      <c r="G574" s="9"/>
      <c r="H574" s="9"/>
      <c r="I574" s="9"/>
      <c r="J574" s="9"/>
      <c r="K574" s="9"/>
      <c r="L574" s="9"/>
      <c r="M574" s="9"/>
      <c r="N574" s="9"/>
      <c r="O574" s="145" t="str">
        <f t="shared" si="290"/>
        <v/>
      </c>
      <c r="P574" s="5">
        <f t="shared" si="291"/>
        <v>0</v>
      </c>
      <c r="Q574" s="5">
        <f t="shared" si="292"/>
        <v>0</v>
      </c>
      <c r="R574" s="9"/>
    </row>
    <row r="575">
      <c r="A575" s="368" t="s">
        <v>482</v>
      </c>
      <c r="B575" s="369" t="s">
        <v>2097</v>
      </c>
      <c r="C575" s="323"/>
      <c r="D575" s="323"/>
      <c r="E575" s="323"/>
      <c r="F575" s="323"/>
      <c r="G575" s="323"/>
      <c r="H575" s="323"/>
      <c r="I575" s="370"/>
      <c r="J575" s="371">
        <f t="shared" ref="J575:M575" si="311">SUM(J576:J592)</f>
        <v>0</v>
      </c>
      <c r="K575" s="371">
        <f t="shared" si="311"/>
        <v>0</v>
      </c>
      <c r="L575" s="371">
        <f t="shared" si="311"/>
        <v>0</v>
      </c>
      <c r="M575" s="371">
        <f t="shared" si="311"/>
        <v>0</v>
      </c>
      <c r="N575" s="185"/>
      <c r="O575" s="145" t="str">
        <f t="shared" si="290"/>
        <v>ETAPA_PRINCIPAL</v>
      </c>
      <c r="P575" s="147">
        <f t="shared" si="291"/>
        <v>0</v>
      </c>
      <c r="Q575" s="147">
        <f t="shared" si="292"/>
        <v>0</v>
      </c>
      <c r="R575" s="187"/>
    </row>
    <row r="576">
      <c r="A576" s="150" t="s">
        <v>2098</v>
      </c>
      <c r="B576" s="151" t="s">
        <v>2099</v>
      </c>
      <c r="C576" s="152" t="s">
        <v>2100</v>
      </c>
      <c r="D576" s="176" t="s">
        <v>2101</v>
      </c>
      <c r="E576" s="153" t="s">
        <v>81</v>
      </c>
      <c r="F576" s="178">
        <v>387.8</v>
      </c>
      <c r="G576" s="155"/>
      <c r="H576" s="155"/>
      <c r="I576" s="157">
        <f t="shared" ref="I576:I592" si="312">G576+H576</f>
        <v>0</v>
      </c>
      <c r="J576" s="158">
        <f t="shared" ref="J576:J592" si="313">G576*F576</f>
        <v>0</v>
      </c>
      <c r="K576" s="158">
        <f t="shared" ref="K576:K592" si="314">H576*F576</f>
        <v>0</v>
      </c>
      <c r="L576" s="158">
        <f t="shared" ref="L576:L592" si="315">J576+K576</f>
        <v>0</v>
      </c>
      <c r="M576" s="162">
        <f t="shared" ref="M576:M592" si="316">L576*(1+$M$4)</f>
        <v>0</v>
      </c>
      <c r="N576" s="185"/>
      <c r="O576" s="145" t="str">
        <f t="shared" si="290"/>
        <v>SUBETAPA</v>
      </c>
      <c r="P576" s="5">
        <f t="shared" si="291"/>
        <v>0</v>
      </c>
      <c r="Q576" s="5">
        <f t="shared" si="292"/>
        <v>0</v>
      </c>
      <c r="R576" s="187"/>
    </row>
    <row r="577">
      <c r="A577" s="150" t="s">
        <v>2102</v>
      </c>
      <c r="B577" s="151" t="s">
        <v>2103</v>
      </c>
      <c r="C577" s="381" t="s">
        <v>2104</v>
      </c>
      <c r="D577" s="383" t="s">
        <v>2105</v>
      </c>
      <c r="E577" s="153" t="s">
        <v>81</v>
      </c>
      <c r="F577" s="178">
        <v>316.45</v>
      </c>
      <c r="G577" s="478"/>
      <c r="H577" s="478"/>
      <c r="I577" s="157">
        <f t="shared" si="312"/>
        <v>0</v>
      </c>
      <c r="J577" s="158">
        <f t="shared" si="313"/>
        <v>0</v>
      </c>
      <c r="K577" s="158">
        <f t="shared" si="314"/>
        <v>0</v>
      </c>
      <c r="L577" s="158">
        <f t="shared" si="315"/>
        <v>0</v>
      </c>
      <c r="M577" s="162">
        <f t="shared" si="316"/>
        <v>0</v>
      </c>
      <c r="N577" s="185"/>
      <c r="O577" s="145" t="str">
        <f t="shared" si="290"/>
        <v>SUBETAPA</v>
      </c>
      <c r="P577" s="5">
        <f t="shared" si="291"/>
        <v>0</v>
      </c>
      <c r="Q577" s="5">
        <f t="shared" si="292"/>
        <v>0</v>
      </c>
      <c r="R577" s="187"/>
    </row>
    <row r="578">
      <c r="A578" s="150" t="s">
        <v>2106</v>
      </c>
      <c r="B578" s="214" t="s">
        <v>2107</v>
      </c>
      <c r="C578" s="168" t="s">
        <v>2108</v>
      </c>
      <c r="D578" s="169" t="s">
        <v>2109</v>
      </c>
      <c r="E578" s="170" t="s">
        <v>22</v>
      </c>
      <c r="F578" s="178">
        <v>4.0</v>
      </c>
      <c r="G578" s="155"/>
      <c r="H578" s="155"/>
      <c r="I578" s="157">
        <f t="shared" si="312"/>
        <v>0</v>
      </c>
      <c r="J578" s="158">
        <f t="shared" si="313"/>
        <v>0</v>
      </c>
      <c r="K578" s="158">
        <f t="shared" si="314"/>
        <v>0</v>
      </c>
      <c r="L578" s="158">
        <f t="shared" si="315"/>
        <v>0</v>
      </c>
      <c r="M578" s="162">
        <f t="shared" si="316"/>
        <v>0</v>
      </c>
      <c r="N578" s="185"/>
      <c r="O578" s="145" t="str">
        <f t="shared" si="290"/>
        <v>SUBETAPA</v>
      </c>
      <c r="P578" s="5">
        <f t="shared" si="291"/>
        <v>0</v>
      </c>
      <c r="Q578" s="5">
        <f t="shared" si="292"/>
        <v>0</v>
      </c>
      <c r="R578" s="187"/>
    </row>
    <row r="579">
      <c r="A579" s="150" t="s">
        <v>2110</v>
      </c>
      <c r="B579" s="214" t="s">
        <v>2111</v>
      </c>
      <c r="C579" s="168" t="s">
        <v>2112</v>
      </c>
      <c r="D579" s="169" t="s">
        <v>2113</v>
      </c>
      <c r="E579" s="170" t="s">
        <v>22</v>
      </c>
      <c r="F579" s="178">
        <v>46.0</v>
      </c>
      <c r="G579" s="155"/>
      <c r="H579" s="155"/>
      <c r="I579" s="157">
        <f t="shared" si="312"/>
        <v>0</v>
      </c>
      <c r="J579" s="158">
        <f t="shared" si="313"/>
        <v>0</v>
      </c>
      <c r="K579" s="158">
        <f t="shared" si="314"/>
        <v>0</v>
      </c>
      <c r="L579" s="158">
        <f t="shared" si="315"/>
        <v>0</v>
      </c>
      <c r="M579" s="162">
        <f t="shared" si="316"/>
        <v>0</v>
      </c>
      <c r="N579" s="185"/>
      <c r="O579" s="145" t="str">
        <f t="shared" si="290"/>
        <v>SUBETAPA</v>
      </c>
      <c r="P579" s="5">
        <f t="shared" si="291"/>
        <v>0</v>
      </c>
      <c r="Q579" s="5">
        <f t="shared" si="292"/>
        <v>0</v>
      </c>
      <c r="R579" s="187"/>
    </row>
    <row r="580">
      <c r="A580" s="150" t="s">
        <v>2114</v>
      </c>
      <c r="B580" s="214" t="s">
        <v>2115</v>
      </c>
      <c r="C580" s="168" t="s">
        <v>2116</v>
      </c>
      <c r="D580" s="169" t="s">
        <v>2117</v>
      </c>
      <c r="E580" s="170" t="s">
        <v>22</v>
      </c>
      <c r="F580" s="178">
        <v>16.0</v>
      </c>
      <c r="G580" s="155"/>
      <c r="H580" s="155"/>
      <c r="I580" s="157">
        <f t="shared" si="312"/>
        <v>0</v>
      </c>
      <c r="J580" s="158">
        <f t="shared" si="313"/>
        <v>0</v>
      </c>
      <c r="K580" s="158">
        <f t="shared" si="314"/>
        <v>0</v>
      </c>
      <c r="L580" s="158">
        <f t="shared" si="315"/>
        <v>0</v>
      </c>
      <c r="M580" s="162">
        <f t="shared" si="316"/>
        <v>0</v>
      </c>
      <c r="N580" s="185"/>
      <c r="O580" s="145" t="str">
        <f t="shared" si="290"/>
        <v>SUBETAPA</v>
      </c>
      <c r="P580" s="5">
        <f t="shared" si="291"/>
        <v>0</v>
      </c>
      <c r="Q580" s="5">
        <f t="shared" si="292"/>
        <v>0</v>
      </c>
      <c r="R580" s="187"/>
    </row>
    <row r="581">
      <c r="A581" s="150" t="s">
        <v>2118</v>
      </c>
      <c r="B581" s="214" t="s">
        <v>2119</v>
      </c>
      <c r="C581" s="168" t="s">
        <v>2120</v>
      </c>
      <c r="D581" s="169" t="s">
        <v>2121</v>
      </c>
      <c r="E581" s="170" t="s">
        <v>22</v>
      </c>
      <c r="F581" s="178">
        <v>6.0</v>
      </c>
      <c r="G581" s="155"/>
      <c r="H581" s="155"/>
      <c r="I581" s="157">
        <f t="shared" si="312"/>
        <v>0</v>
      </c>
      <c r="J581" s="158">
        <f t="shared" si="313"/>
        <v>0</v>
      </c>
      <c r="K581" s="158">
        <f t="shared" si="314"/>
        <v>0</v>
      </c>
      <c r="L581" s="158">
        <f t="shared" si="315"/>
        <v>0</v>
      </c>
      <c r="M581" s="162">
        <f t="shared" si="316"/>
        <v>0</v>
      </c>
      <c r="N581" s="185"/>
      <c r="O581" s="145" t="str">
        <f t="shared" si="290"/>
        <v>SUBETAPA</v>
      </c>
      <c r="P581" s="5">
        <f t="shared" si="291"/>
        <v>0</v>
      </c>
      <c r="Q581" s="5">
        <f t="shared" si="292"/>
        <v>0</v>
      </c>
      <c r="R581" s="187"/>
    </row>
    <row r="582">
      <c r="A582" s="150" t="s">
        <v>2122</v>
      </c>
      <c r="B582" s="214" t="s">
        <v>2123</v>
      </c>
      <c r="C582" s="168" t="s">
        <v>2124</v>
      </c>
      <c r="D582" s="169" t="s">
        <v>2125</v>
      </c>
      <c r="E582" s="170" t="s">
        <v>22</v>
      </c>
      <c r="F582" s="178">
        <v>26.0</v>
      </c>
      <c r="G582" s="155"/>
      <c r="H582" s="155"/>
      <c r="I582" s="157">
        <f t="shared" si="312"/>
        <v>0</v>
      </c>
      <c r="J582" s="158">
        <f t="shared" si="313"/>
        <v>0</v>
      </c>
      <c r="K582" s="158">
        <f t="shared" si="314"/>
        <v>0</v>
      </c>
      <c r="L582" s="158">
        <f t="shared" si="315"/>
        <v>0</v>
      </c>
      <c r="M582" s="162">
        <f t="shared" si="316"/>
        <v>0</v>
      </c>
      <c r="N582" s="185"/>
      <c r="O582" s="145" t="str">
        <f t="shared" si="290"/>
        <v>SUBETAPA</v>
      </c>
      <c r="P582" s="5">
        <f t="shared" si="291"/>
        <v>0</v>
      </c>
      <c r="Q582" s="5">
        <f t="shared" si="292"/>
        <v>0</v>
      </c>
      <c r="R582" s="187"/>
    </row>
    <row r="583">
      <c r="A583" s="150" t="s">
        <v>2126</v>
      </c>
      <c r="B583" s="151" t="s">
        <v>2127</v>
      </c>
      <c r="C583" s="152" t="s">
        <v>2128</v>
      </c>
      <c r="D583" s="176" t="s">
        <v>1556</v>
      </c>
      <c r="E583" s="153" t="s">
        <v>22</v>
      </c>
      <c r="F583" s="178">
        <v>20.0</v>
      </c>
      <c r="G583" s="155"/>
      <c r="H583" s="155"/>
      <c r="I583" s="157">
        <f t="shared" si="312"/>
        <v>0</v>
      </c>
      <c r="J583" s="158">
        <f t="shared" si="313"/>
        <v>0</v>
      </c>
      <c r="K583" s="158">
        <f t="shared" si="314"/>
        <v>0</v>
      </c>
      <c r="L583" s="158">
        <f t="shared" si="315"/>
        <v>0</v>
      </c>
      <c r="M583" s="162">
        <f t="shared" si="316"/>
        <v>0</v>
      </c>
      <c r="N583" s="185"/>
      <c r="O583" s="145" t="str">
        <f t="shared" si="290"/>
        <v>SUBETAPA</v>
      </c>
      <c r="P583" s="5">
        <f t="shared" si="291"/>
        <v>0</v>
      </c>
      <c r="Q583" s="5">
        <f t="shared" si="292"/>
        <v>0</v>
      </c>
      <c r="R583" s="187"/>
    </row>
    <row r="584">
      <c r="A584" s="150" t="s">
        <v>2129</v>
      </c>
      <c r="B584" s="214" t="s">
        <v>1802</v>
      </c>
      <c r="C584" s="168" t="s">
        <v>2130</v>
      </c>
      <c r="D584" s="169" t="s">
        <v>2131</v>
      </c>
      <c r="E584" s="170" t="s">
        <v>22</v>
      </c>
      <c r="F584" s="178">
        <v>20.0</v>
      </c>
      <c r="G584" s="155"/>
      <c r="H584" s="155"/>
      <c r="I584" s="157">
        <f t="shared" si="312"/>
        <v>0</v>
      </c>
      <c r="J584" s="158">
        <f t="shared" si="313"/>
        <v>0</v>
      </c>
      <c r="K584" s="158">
        <f t="shared" si="314"/>
        <v>0</v>
      </c>
      <c r="L584" s="158">
        <f t="shared" si="315"/>
        <v>0</v>
      </c>
      <c r="M584" s="162">
        <f t="shared" si="316"/>
        <v>0</v>
      </c>
      <c r="N584" s="185"/>
      <c r="O584" s="145" t="str">
        <f t="shared" si="290"/>
        <v>SUBETAPA</v>
      </c>
      <c r="P584" s="5">
        <f t="shared" si="291"/>
        <v>0</v>
      </c>
      <c r="Q584" s="5">
        <f t="shared" si="292"/>
        <v>0</v>
      </c>
      <c r="R584" s="187"/>
    </row>
    <row r="585">
      <c r="A585" s="150" t="s">
        <v>2132</v>
      </c>
      <c r="B585" s="151" t="s">
        <v>2133</v>
      </c>
      <c r="C585" s="152" t="s">
        <v>2134</v>
      </c>
      <c r="D585" s="176" t="s">
        <v>2135</v>
      </c>
      <c r="E585" s="153" t="s">
        <v>22</v>
      </c>
      <c r="F585" s="178">
        <v>40.0</v>
      </c>
      <c r="G585" s="155"/>
      <c r="H585" s="155"/>
      <c r="I585" s="157">
        <f t="shared" si="312"/>
        <v>0</v>
      </c>
      <c r="J585" s="158">
        <f t="shared" si="313"/>
        <v>0</v>
      </c>
      <c r="K585" s="158">
        <f t="shared" si="314"/>
        <v>0</v>
      </c>
      <c r="L585" s="158">
        <f t="shared" si="315"/>
        <v>0</v>
      </c>
      <c r="M585" s="162">
        <f t="shared" si="316"/>
        <v>0</v>
      </c>
      <c r="N585" s="185"/>
      <c r="O585" s="145" t="str">
        <f t="shared" si="290"/>
        <v>SUBETAPA</v>
      </c>
      <c r="P585" s="5">
        <f t="shared" si="291"/>
        <v>0</v>
      </c>
      <c r="Q585" s="5">
        <f t="shared" si="292"/>
        <v>0</v>
      </c>
      <c r="R585" s="187"/>
    </row>
    <row r="586">
      <c r="A586" s="150" t="s">
        <v>2136</v>
      </c>
      <c r="B586" s="151" t="s">
        <v>2137</v>
      </c>
      <c r="C586" s="152" t="s">
        <v>337</v>
      </c>
      <c r="D586" s="176" t="s">
        <v>338</v>
      </c>
      <c r="E586" s="153" t="s">
        <v>81</v>
      </c>
      <c r="F586" s="178">
        <v>40.0</v>
      </c>
      <c r="G586" s="155"/>
      <c r="H586" s="155"/>
      <c r="I586" s="157">
        <f t="shared" si="312"/>
        <v>0</v>
      </c>
      <c r="J586" s="158">
        <f t="shared" si="313"/>
        <v>0</v>
      </c>
      <c r="K586" s="158">
        <f t="shared" si="314"/>
        <v>0</v>
      </c>
      <c r="L586" s="158">
        <f t="shared" si="315"/>
        <v>0</v>
      </c>
      <c r="M586" s="162">
        <f t="shared" si="316"/>
        <v>0</v>
      </c>
      <c r="N586" s="185"/>
      <c r="O586" s="145" t="str">
        <f t="shared" si="290"/>
        <v>SUBETAPA</v>
      </c>
      <c r="P586" s="5">
        <f t="shared" si="291"/>
        <v>0</v>
      </c>
      <c r="Q586" s="5">
        <f t="shared" si="292"/>
        <v>0</v>
      </c>
      <c r="R586" s="187"/>
    </row>
    <row r="587">
      <c r="A587" s="150" t="s">
        <v>2138</v>
      </c>
      <c r="B587" s="214" t="s">
        <v>2139</v>
      </c>
      <c r="C587" s="168" t="s">
        <v>2140</v>
      </c>
      <c r="D587" s="176" t="str">
        <f>UPPER("Caixa de equipotencialização 40x40x15, com barramento para neutro - Fornecimento")</f>
        <v>CAIXA DE EQUIPOTENCIALIZAÇÃO 40X40X15, COM BARRAMENTO PARA NEUTRO - FORNECIMENTO</v>
      </c>
      <c r="E587" s="153" t="s">
        <v>22</v>
      </c>
      <c r="F587" s="178">
        <v>3.0</v>
      </c>
      <c r="G587" s="155"/>
      <c r="H587" s="155"/>
      <c r="I587" s="157">
        <f t="shared" si="312"/>
        <v>0</v>
      </c>
      <c r="J587" s="158">
        <f t="shared" si="313"/>
        <v>0</v>
      </c>
      <c r="K587" s="158">
        <f t="shared" si="314"/>
        <v>0</v>
      </c>
      <c r="L587" s="158">
        <f t="shared" si="315"/>
        <v>0</v>
      </c>
      <c r="M587" s="162">
        <f t="shared" si="316"/>
        <v>0</v>
      </c>
      <c r="N587" s="185"/>
      <c r="O587" s="145" t="str">
        <f t="shared" si="290"/>
        <v>SUBETAPA</v>
      </c>
      <c r="P587" s="5">
        <f t="shared" si="291"/>
        <v>0</v>
      </c>
      <c r="Q587" s="5">
        <f t="shared" si="292"/>
        <v>0</v>
      </c>
      <c r="R587" s="187"/>
    </row>
    <row r="588">
      <c r="A588" s="150" t="s">
        <v>2141</v>
      </c>
      <c r="B588" s="214" t="s">
        <v>2142</v>
      </c>
      <c r="C588" s="168" t="s">
        <v>2143</v>
      </c>
      <c r="D588" s="176" t="s">
        <v>2144</v>
      </c>
      <c r="E588" s="153" t="s">
        <v>22</v>
      </c>
      <c r="F588" s="178">
        <v>17.0</v>
      </c>
      <c r="G588" s="155"/>
      <c r="H588" s="155"/>
      <c r="I588" s="157">
        <f t="shared" si="312"/>
        <v>0</v>
      </c>
      <c r="J588" s="158">
        <f t="shared" si="313"/>
        <v>0</v>
      </c>
      <c r="K588" s="158">
        <f t="shared" si="314"/>
        <v>0</v>
      </c>
      <c r="L588" s="158">
        <f t="shared" si="315"/>
        <v>0</v>
      </c>
      <c r="M588" s="162">
        <f t="shared" si="316"/>
        <v>0</v>
      </c>
      <c r="N588" s="185"/>
      <c r="O588" s="145" t="str">
        <f t="shared" si="290"/>
        <v>SUBETAPA</v>
      </c>
      <c r="P588" s="5">
        <f t="shared" si="291"/>
        <v>0</v>
      </c>
      <c r="Q588" s="5">
        <f t="shared" si="292"/>
        <v>0</v>
      </c>
      <c r="R588" s="187"/>
    </row>
    <row r="589">
      <c r="A589" s="150" t="s">
        <v>2145</v>
      </c>
      <c r="B589" s="214" t="s">
        <v>2146</v>
      </c>
      <c r="C589" s="168" t="s">
        <v>2147</v>
      </c>
      <c r="D589" s="169" t="str">
        <f>UPPER("Conector de medição em bronze c/4 parafusos p/cabos de cobre 16-70mm² ref.TEL-560 (pára-raio)")</f>
        <v>CONECTOR DE MEDIÇÃO EM BRONZE C/4 PARAFUSOS P/CABOS DE COBRE 16-70MM² REF.TEL-560 (PÁRA-RAIO)</v>
      </c>
      <c r="E589" s="170" t="s">
        <v>22</v>
      </c>
      <c r="F589" s="178">
        <v>17.0</v>
      </c>
      <c r="G589" s="155"/>
      <c r="H589" s="155"/>
      <c r="I589" s="157">
        <f t="shared" si="312"/>
        <v>0</v>
      </c>
      <c r="J589" s="158">
        <f t="shared" si="313"/>
        <v>0</v>
      </c>
      <c r="K589" s="158">
        <f t="shared" si="314"/>
        <v>0</v>
      </c>
      <c r="L589" s="158">
        <f t="shared" si="315"/>
        <v>0</v>
      </c>
      <c r="M589" s="162">
        <f t="shared" si="316"/>
        <v>0</v>
      </c>
      <c r="N589" s="185"/>
      <c r="O589" s="145" t="str">
        <f t="shared" si="290"/>
        <v>SUBETAPA</v>
      </c>
      <c r="P589" s="5">
        <f t="shared" si="291"/>
        <v>0</v>
      </c>
      <c r="Q589" s="5">
        <f t="shared" si="292"/>
        <v>0</v>
      </c>
      <c r="R589" s="187"/>
    </row>
    <row r="590">
      <c r="A590" s="150" t="s">
        <v>2148</v>
      </c>
      <c r="B590" s="214" t="s">
        <v>2149</v>
      </c>
      <c r="C590" s="168" t="s">
        <v>1506</v>
      </c>
      <c r="D590" s="169" t="s">
        <v>138</v>
      </c>
      <c r="E590" s="170" t="s">
        <v>2150</v>
      </c>
      <c r="F590" s="178">
        <v>3.0</v>
      </c>
      <c r="G590" s="155"/>
      <c r="H590" s="155"/>
      <c r="I590" s="157">
        <f t="shared" si="312"/>
        <v>0</v>
      </c>
      <c r="J590" s="158">
        <f t="shared" si="313"/>
        <v>0</v>
      </c>
      <c r="K590" s="158">
        <f t="shared" si="314"/>
        <v>0</v>
      </c>
      <c r="L590" s="158">
        <f t="shared" si="315"/>
        <v>0</v>
      </c>
      <c r="M590" s="162">
        <f t="shared" si="316"/>
        <v>0</v>
      </c>
      <c r="N590" s="185"/>
      <c r="O590" s="145" t="str">
        <f t="shared" si="290"/>
        <v>SUBETAPA</v>
      </c>
      <c r="P590" s="5">
        <f t="shared" si="291"/>
        <v>0</v>
      </c>
      <c r="Q590" s="5">
        <f t="shared" si="292"/>
        <v>0</v>
      </c>
      <c r="R590" s="187"/>
    </row>
    <row r="591">
      <c r="A591" s="150" t="s">
        <v>2151</v>
      </c>
      <c r="B591" s="151" t="s">
        <v>2152</v>
      </c>
      <c r="C591" s="152" t="s">
        <v>265</v>
      </c>
      <c r="D591" s="176" t="s">
        <v>266</v>
      </c>
      <c r="E591" s="153" t="s">
        <v>68</v>
      </c>
      <c r="F591" s="178">
        <v>11.2</v>
      </c>
      <c r="G591" s="155"/>
      <c r="H591" s="155"/>
      <c r="I591" s="157">
        <f t="shared" si="312"/>
        <v>0</v>
      </c>
      <c r="J591" s="158">
        <f t="shared" si="313"/>
        <v>0</v>
      </c>
      <c r="K591" s="158">
        <f t="shared" si="314"/>
        <v>0</v>
      </c>
      <c r="L591" s="158">
        <f t="shared" si="315"/>
        <v>0</v>
      </c>
      <c r="M591" s="162">
        <f t="shared" si="316"/>
        <v>0</v>
      </c>
      <c r="N591" s="185"/>
      <c r="O591" s="145" t="str">
        <f t="shared" si="290"/>
        <v>SUBETAPA</v>
      </c>
      <c r="P591" s="5">
        <f t="shared" si="291"/>
        <v>0</v>
      </c>
      <c r="Q591" s="5">
        <f t="shared" si="292"/>
        <v>0</v>
      </c>
      <c r="R591" s="187"/>
    </row>
    <row r="592">
      <c r="A592" s="150" t="s">
        <v>2153</v>
      </c>
      <c r="B592" s="214" t="s">
        <v>2154</v>
      </c>
      <c r="C592" s="168" t="s">
        <v>1417</v>
      </c>
      <c r="D592" s="176" t="s">
        <v>1418</v>
      </c>
      <c r="E592" s="170" t="s">
        <v>68</v>
      </c>
      <c r="F592" s="154">
        <v>8.95</v>
      </c>
      <c r="G592" s="155"/>
      <c r="H592" s="155"/>
      <c r="I592" s="157">
        <f t="shared" si="312"/>
        <v>0</v>
      </c>
      <c r="J592" s="158">
        <f t="shared" si="313"/>
        <v>0</v>
      </c>
      <c r="K592" s="158">
        <f t="shared" si="314"/>
        <v>0</v>
      </c>
      <c r="L592" s="158">
        <f t="shared" si="315"/>
        <v>0</v>
      </c>
      <c r="M592" s="162">
        <f t="shared" si="316"/>
        <v>0</v>
      </c>
      <c r="N592" s="185"/>
      <c r="O592" s="145" t="str">
        <f t="shared" si="290"/>
        <v>SUBETAPA</v>
      </c>
      <c r="P592" s="5">
        <f t="shared" si="291"/>
        <v>0</v>
      </c>
      <c r="Q592" s="5">
        <f t="shared" si="292"/>
        <v>0</v>
      </c>
      <c r="R592" s="187"/>
    </row>
    <row r="593">
      <c r="A593" s="566"/>
      <c r="B593" s="218"/>
      <c r="C593" s="218"/>
      <c r="D593" s="218"/>
      <c r="E593" s="218"/>
      <c r="F593" s="219"/>
      <c r="G593" s="218"/>
      <c r="H593" s="218"/>
      <c r="I593" s="218"/>
      <c r="J593" s="218"/>
      <c r="K593" s="218"/>
      <c r="L593" s="218"/>
      <c r="M593" s="185"/>
      <c r="N593" s="185"/>
      <c r="O593" s="145" t="str">
        <f t="shared" si="290"/>
        <v/>
      </c>
      <c r="P593" s="5">
        <f t="shared" si="291"/>
        <v>0</v>
      </c>
      <c r="Q593" s="5">
        <f t="shared" si="292"/>
        <v>0</v>
      </c>
      <c r="R593" s="187"/>
    </row>
    <row r="594">
      <c r="A594" s="188" t="s">
        <v>491</v>
      </c>
      <c r="B594" s="189" t="s">
        <v>2155</v>
      </c>
      <c r="C594" s="87"/>
      <c r="D594" s="87"/>
      <c r="E594" s="190"/>
      <c r="F594" s="190"/>
      <c r="G594" s="190"/>
      <c r="H594" s="190"/>
      <c r="I594" s="191"/>
      <c r="J594" s="138">
        <f t="shared" ref="J594:M594" si="317">SUM(J596:J609)</f>
        <v>0</v>
      </c>
      <c r="K594" s="138">
        <f t="shared" si="317"/>
        <v>0</v>
      </c>
      <c r="L594" s="138">
        <f t="shared" si="317"/>
        <v>0</v>
      </c>
      <c r="M594" s="138">
        <f t="shared" si="317"/>
        <v>0</v>
      </c>
      <c r="N594" s="185"/>
      <c r="O594" s="145" t="str">
        <f t="shared" si="290"/>
        <v>ETAPA_PRINCIPAL</v>
      </c>
      <c r="P594" s="147">
        <f t="shared" si="291"/>
        <v>0</v>
      </c>
      <c r="Q594" s="147">
        <f t="shared" si="292"/>
        <v>0</v>
      </c>
      <c r="R594" s="187"/>
    </row>
    <row r="595">
      <c r="A595" s="224" t="s">
        <v>2156</v>
      </c>
      <c r="B595" s="225" t="s">
        <v>2157</v>
      </c>
      <c r="C595" s="226"/>
      <c r="D595" s="228"/>
      <c r="E595" s="229"/>
      <c r="F595" s="230"/>
      <c r="G595" s="231"/>
      <c r="H595" s="231"/>
      <c r="I595" s="231"/>
      <c r="J595" s="231"/>
      <c r="K595" s="231"/>
      <c r="L595" s="231"/>
      <c r="M595" s="232"/>
      <c r="N595" s="185"/>
      <c r="O595" s="145" t="str">
        <f t="shared" si="290"/>
        <v>SUBETAPA</v>
      </c>
      <c r="P595" s="5">
        <f t="shared" si="291"/>
        <v>0</v>
      </c>
      <c r="Q595" s="5">
        <f t="shared" si="292"/>
        <v>0</v>
      </c>
      <c r="R595" s="187"/>
    </row>
    <row r="596">
      <c r="A596" s="150" t="s">
        <v>2158</v>
      </c>
      <c r="B596" s="151" t="s">
        <v>2159</v>
      </c>
      <c r="C596" s="168" t="s">
        <v>2160</v>
      </c>
      <c r="D596" s="176" t="s">
        <v>2161</v>
      </c>
      <c r="E596" s="153" t="s">
        <v>22</v>
      </c>
      <c r="F596" s="178">
        <v>8.0</v>
      </c>
      <c r="G596" s="155"/>
      <c r="H596" s="155"/>
      <c r="I596" s="157">
        <f t="shared" ref="I596:I600" si="318">G596+H596</f>
        <v>0</v>
      </c>
      <c r="J596" s="158">
        <f t="shared" ref="J596:J600" si="319">G596*F596</f>
        <v>0</v>
      </c>
      <c r="K596" s="158">
        <f t="shared" ref="K596:K600" si="320">H596*F596</f>
        <v>0</v>
      </c>
      <c r="L596" s="158">
        <f t="shared" ref="L596:L600" si="321">J596+K596</f>
        <v>0</v>
      </c>
      <c r="M596" s="162">
        <f t="shared" ref="M596:M600" si="322">L596*(1+$M$4)</f>
        <v>0</v>
      </c>
      <c r="N596" s="185"/>
      <c r="O596" s="145" t="str">
        <f t="shared" si="290"/>
        <v>ITEM_OBRA</v>
      </c>
      <c r="P596" s="5">
        <f t="shared" si="291"/>
        <v>0</v>
      </c>
      <c r="Q596" s="5">
        <f t="shared" si="292"/>
        <v>0</v>
      </c>
      <c r="R596" s="187"/>
    </row>
    <row r="597">
      <c r="A597" s="150" t="s">
        <v>2162</v>
      </c>
      <c r="B597" s="151" t="s">
        <v>2163</v>
      </c>
      <c r="C597" s="168" t="s">
        <v>2164</v>
      </c>
      <c r="D597" s="176" t="s">
        <v>2165</v>
      </c>
      <c r="E597" s="153" t="s">
        <v>22</v>
      </c>
      <c r="F597" s="178">
        <v>8.0</v>
      </c>
      <c r="G597" s="155"/>
      <c r="H597" s="155"/>
      <c r="I597" s="157">
        <f t="shared" si="318"/>
        <v>0</v>
      </c>
      <c r="J597" s="158">
        <f t="shared" si="319"/>
        <v>0</v>
      </c>
      <c r="K597" s="158">
        <f t="shared" si="320"/>
        <v>0</v>
      </c>
      <c r="L597" s="158">
        <f t="shared" si="321"/>
        <v>0</v>
      </c>
      <c r="M597" s="162">
        <f t="shared" si="322"/>
        <v>0</v>
      </c>
      <c r="N597" s="185"/>
      <c r="O597" s="145" t="str">
        <f t="shared" si="290"/>
        <v>ITEM_OBRA</v>
      </c>
      <c r="P597" s="5">
        <f t="shared" si="291"/>
        <v>0</v>
      </c>
      <c r="Q597" s="5">
        <f t="shared" si="292"/>
        <v>0</v>
      </c>
      <c r="R597" s="187"/>
    </row>
    <row r="598">
      <c r="A598" s="150" t="s">
        <v>2166</v>
      </c>
      <c r="B598" s="151" t="s">
        <v>2167</v>
      </c>
      <c r="C598" s="168" t="s">
        <v>2168</v>
      </c>
      <c r="D598" s="176" t="s">
        <v>2169</v>
      </c>
      <c r="E598" s="153" t="s">
        <v>22</v>
      </c>
      <c r="F598" s="178">
        <v>65.0</v>
      </c>
      <c r="G598" s="155"/>
      <c r="H598" s="155"/>
      <c r="I598" s="157">
        <f t="shared" si="318"/>
        <v>0</v>
      </c>
      <c r="J598" s="158">
        <f t="shared" si="319"/>
        <v>0</v>
      </c>
      <c r="K598" s="158">
        <f t="shared" si="320"/>
        <v>0</v>
      </c>
      <c r="L598" s="158">
        <f t="shared" si="321"/>
        <v>0</v>
      </c>
      <c r="M598" s="162">
        <f t="shared" si="322"/>
        <v>0</v>
      </c>
      <c r="N598" s="185"/>
      <c r="O598" s="145" t="str">
        <f t="shared" si="290"/>
        <v>ITEM_OBRA</v>
      </c>
      <c r="P598" s="5">
        <f t="shared" si="291"/>
        <v>0</v>
      </c>
      <c r="Q598" s="5">
        <f t="shared" si="292"/>
        <v>0</v>
      </c>
      <c r="R598" s="187"/>
    </row>
    <row r="599">
      <c r="A599" s="150" t="s">
        <v>2170</v>
      </c>
      <c r="B599" s="151" t="s">
        <v>2171</v>
      </c>
      <c r="C599" s="152" t="s">
        <v>2172</v>
      </c>
      <c r="D599" s="176" t="s">
        <v>2173</v>
      </c>
      <c r="E599" s="153" t="s">
        <v>22</v>
      </c>
      <c r="F599" s="178">
        <v>1.0</v>
      </c>
      <c r="G599" s="155"/>
      <c r="H599" s="155"/>
      <c r="I599" s="157">
        <f t="shared" si="318"/>
        <v>0</v>
      </c>
      <c r="J599" s="158">
        <f t="shared" si="319"/>
        <v>0</v>
      </c>
      <c r="K599" s="158">
        <f t="shared" si="320"/>
        <v>0</v>
      </c>
      <c r="L599" s="158">
        <f t="shared" si="321"/>
        <v>0</v>
      </c>
      <c r="M599" s="162">
        <f t="shared" si="322"/>
        <v>0</v>
      </c>
      <c r="N599" s="185"/>
      <c r="O599" s="145" t="str">
        <f t="shared" si="290"/>
        <v>ITEM_OBRA</v>
      </c>
      <c r="P599" s="5">
        <f t="shared" si="291"/>
        <v>0</v>
      </c>
      <c r="Q599" s="5">
        <f t="shared" si="292"/>
        <v>0</v>
      </c>
      <c r="R599" s="187"/>
    </row>
    <row r="600">
      <c r="A600" s="150" t="s">
        <v>2174</v>
      </c>
      <c r="B600" s="151" t="s">
        <v>2175</v>
      </c>
      <c r="C600" s="152" t="s">
        <v>2176</v>
      </c>
      <c r="D600" s="176" t="s">
        <v>2177</v>
      </c>
      <c r="E600" s="153" t="s">
        <v>81</v>
      </c>
      <c r="F600" s="178">
        <v>1.2</v>
      </c>
      <c r="G600" s="155"/>
      <c r="H600" s="155"/>
      <c r="I600" s="157">
        <f t="shared" si="318"/>
        <v>0</v>
      </c>
      <c r="J600" s="158">
        <f t="shared" si="319"/>
        <v>0</v>
      </c>
      <c r="K600" s="158">
        <f t="shared" si="320"/>
        <v>0</v>
      </c>
      <c r="L600" s="158">
        <f t="shared" si="321"/>
        <v>0</v>
      </c>
      <c r="M600" s="162">
        <f t="shared" si="322"/>
        <v>0</v>
      </c>
      <c r="N600" s="185"/>
      <c r="O600" s="145" t="str">
        <f t="shared" si="290"/>
        <v>ITEM_OBRA</v>
      </c>
      <c r="P600" s="5">
        <f t="shared" si="291"/>
        <v>0</v>
      </c>
      <c r="Q600" s="5">
        <f t="shared" si="292"/>
        <v>0</v>
      </c>
      <c r="R600" s="187"/>
    </row>
    <row r="601">
      <c r="A601" s="150"/>
      <c r="B601" s="344"/>
      <c r="C601" s="345"/>
      <c r="D601" s="346"/>
      <c r="E601" s="343"/>
      <c r="F601" s="367"/>
      <c r="G601" s="348"/>
      <c r="H601" s="348"/>
      <c r="I601" s="157"/>
      <c r="J601" s="567"/>
      <c r="K601" s="567"/>
      <c r="L601" s="567"/>
      <c r="M601" s="185"/>
      <c r="N601" s="185"/>
      <c r="O601" s="145"/>
      <c r="P601" s="5"/>
      <c r="Q601" s="5"/>
      <c r="R601" s="187"/>
    </row>
    <row r="602">
      <c r="A602" s="224" t="s">
        <v>2178</v>
      </c>
      <c r="B602" s="225" t="s">
        <v>2179</v>
      </c>
      <c r="C602" s="226"/>
      <c r="D602" s="228"/>
      <c r="E602" s="229"/>
      <c r="F602" s="230"/>
      <c r="G602" s="231"/>
      <c r="H602" s="231"/>
      <c r="I602" s="231"/>
      <c r="J602" s="231"/>
      <c r="K602" s="231"/>
      <c r="L602" s="231"/>
      <c r="M602" s="232"/>
      <c r="N602" s="185"/>
      <c r="O602" s="145" t="str">
        <f t="shared" ref="O602:O665" si="323">IF(A602="", "", IF(LEN(A602)-LEN(SUBSTITUTE(A602, ".", "")) = 0, "ETAPA_PRINCIPAL", IF(LEN(A602)-LEN(SUBSTITUTE(A602, ".", "")) = 1, "SUBETAPA", "ITEM_OBRA")))
</f>
        <v>SUBETAPA</v>
      </c>
      <c r="P602" s="5">
        <f t="shared" ref="P602:P665" si="324">IF(O602="ETAPA_PRINCIPAL",M602,0)</f>
        <v>0</v>
      </c>
      <c r="Q602" s="5">
        <f t="shared" ref="Q602:Q665" si="325">IF($O602="ETAPA_PRINCIPAL",$L602,0)</f>
        <v>0</v>
      </c>
      <c r="R602" s="187"/>
    </row>
    <row r="603">
      <c r="A603" s="150" t="s">
        <v>2180</v>
      </c>
      <c r="B603" s="151" t="s">
        <v>2181</v>
      </c>
      <c r="C603" s="152" t="s">
        <v>2182</v>
      </c>
      <c r="D603" s="176" t="s">
        <v>2183</v>
      </c>
      <c r="E603" s="153" t="s">
        <v>81</v>
      </c>
      <c r="F603" s="178">
        <v>235.0</v>
      </c>
      <c r="G603" s="155"/>
      <c r="H603" s="155"/>
      <c r="I603" s="157">
        <f t="shared" ref="I603:I609" si="326">G603+H603</f>
        <v>0</v>
      </c>
      <c r="J603" s="158">
        <f t="shared" ref="J603:J609" si="327">G603*F603</f>
        <v>0</v>
      </c>
      <c r="K603" s="158">
        <f t="shared" ref="K603:K609" si="328">H603*F603</f>
        <v>0</v>
      </c>
      <c r="L603" s="158">
        <f t="shared" ref="L603:L609" si="329">J603+K603</f>
        <v>0</v>
      </c>
      <c r="M603" s="162">
        <f t="shared" ref="M603:M609" si="330">L603*(1+$M$4)</f>
        <v>0</v>
      </c>
      <c r="N603" s="185"/>
      <c r="O603" s="145" t="str">
        <f t="shared" si="323"/>
        <v>ITEM_OBRA</v>
      </c>
      <c r="P603" s="5">
        <f t="shared" si="324"/>
        <v>0</v>
      </c>
      <c r="Q603" s="5">
        <f t="shared" si="325"/>
        <v>0</v>
      </c>
      <c r="R603" s="187"/>
    </row>
    <row r="604">
      <c r="A604" s="150" t="s">
        <v>2184</v>
      </c>
      <c r="B604" s="151" t="s">
        <v>2185</v>
      </c>
      <c r="C604" s="152" t="s">
        <v>1624</v>
      </c>
      <c r="D604" s="176" t="s">
        <v>1625</v>
      </c>
      <c r="E604" s="153" t="s">
        <v>81</v>
      </c>
      <c r="F604" s="178">
        <v>470.0</v>
      </c>
      <c r="G604" s="155"/>
      <c r="H604" s="155"/>
      <c r="I604" s="157">
        <f t="shared" si="326"/>
        <v>0</v>
      </c>
      <c r="J604" s="158">
        <f t="shared" si="327"/>
        <v>0</v>
      </c>
      <c r="K604" s="158">
        <f t="shared" si="328"/>
        <v>0</v>
      </c>
      <c r="L604" s="158">
        <f t="shared" si="329"/>
        <v>0</v>
      </c>
      <c r="M604" s="162">
        <f t="shared" si="330"/>
        <v>0</v>
      </c>
      <c r="N604" s="185"/>
      <c r="O604" s="145" t="str">
        <f t="shared" si="323"/>
        <v>ITEM_OBRA</v>
      </c>
      <c r="P604" s="5">
        <f t="shared" si="324"/>
        <v>0</v>
      </c>
      <c r="Q604" s="5">
        <f t="shared" si="325"/>
        <v>0</v>
      </c>
      <c r="R604" s="187"/>
    </row>
    <row r="605">
      <c r="A605" s="150" t="s">
        <v>2186</v>
      </c>
      <c r="B605" s="151" t="s">
        <v>2187</v>
      </c>
      <c r="C605" s="152" t="s">
        <v>1383</v>
      </c>
      <c r="D605" s="383" t="s">
        <v>1384</v>
      </c>
      <c r="E605" s="153" t="s">
        <v>22</v>
      </c>
      <c r="F605" s="178">
        <v>3.0</v>
      </c>
      <c r="G605" s="155"/>
      <c r="H605" s="155"/>
      <c r="I605" s="158">
        <f t="shared" si="326"/>
        <v>0</v>
      </c>
      <c r="J605" s="158">
        <f t="shared" si="327"/>
        <v>0</v>
      </c>
      <c r="K605" s="158">
        <f t="shared" si="328"/>
        <v>0</v>
      </c>
      <c r="L605" s="158">
        <f t="shared" si="329"/>
        <v>0</v>
      </c>
      <c r="M605" s="366">
        <f t="shared" si="330"/>
        <v>0</v>
      </c>
      <c r="N605" s="185"/>
      <c r="O605" s="145" t="str">
        <f t="shared" si="323"/>
        <v>ITEM_OBRA</v>
      </c>
      <c r="P605" s="5">
        <f t="shared" si="324"/>
        <v>0</v>
      </c>
      <c r="Q605" s="5">
        <f t="shared" si="325"/>
        <v>0</v>
      </c>
      <c r="R605" s="187"/>
    </row>
    <row r="606">
      <c r="A606" s="150" t="s">
        <v>2188</v>
      </c>
      <c r="B606" s="151" t="s">
        <v>2189</v>
      </c>
      <c r="C606" s="152" t="s">
        <v>2190</v>
      </c>
      <c r="D606" s="176" t="s">
        <v>2191</v>
      </c>
      <c r="E606" s="153" t="s">
        <v>22</v>
      </c>
      <c r="F606" s="178">
        <v>86.0</v>
      </c>
      <c r="G606" s="155"/>
      <c r="H606" s="155"/>
      <c r="I606" s="157">
        <f t="shared" si="326"/>
        <v>0</v>
      </c>
      <c r="J606" s="158">
        <f t="shared" si="327"/>
        <v>0</v>
      </c>
      <c r="K606" s="158">
        <f t="shared" si="328"/>
        <v>0</v>
      </c>
      <c r="L606" s="158">
        <f t="shared" si="329"/>
        <v>0</v>
      </c>
      <c r="M606" s="162">
        <f t="shared" si="330"/>
        <v>0</v>
      </c>
      <c r="N606" s="185"/>
      <c r="O606" s="145" t="str">
        <f t="shared" si="323"/>
        <v>ITEM_OBRA</v>
      </c>
      <c r="P606" s="5">
        <f t="shared" si="324"/>
        <v>0</v>
      </c>
      <c r="Q606" s="5">
        <f t="shared" si="325"/>
        <v>0</v>
      </c>
      <c r="R606" s="187"/>
    </row>
    <row r="607">
      <c r="A607" s="150" t="s">
        <v>2192</v>
      </c>
      <c r="B607" s="151" t="s">
        <v>2193</v>
      </c>
      <c r="C607" s="152" t="s">
        <v>2194</v>
      </c>
      <c r="D607" s="176" t="str">
        <f>'COTAÇÕES'!B14</f>
        <v>CENTRAL DE ILUMINAÇÃO DE EMERGÊNCIA - 600W 12 V - MODELO REF. SIEK 1206</v>
      </c>
      <c r="E607" s="153" t="s">
        <v>22</v>
      </c>
      <c r="F607" s="178">
        <v>3.0</v>
      </c>
      <c r="G607" s="155"/>
      <c r="H607" s="155"/>
      <c r="I607" s="157">
        <f t="shared" si="326"/>
        <v>0</v>
      </c>
      <c r="J607" s="158">
        <f t="shared" si="327"/>
        <v>0</v>
      </c>
      <c r="K607" s="158">
        <f t="shared" si="328"/>
        <v>0</v>
      </c>
      <c r="L607" s="158">
        <f t="shared" si="329"/>
        <v>0</v>
      </c>
      <c r="M607" s="162">
        <f t="shared" si="330"/>
        <v>0</v>
      </c>
      <c r="N607" s="185"/>
      <c r="O607" s="145" t="str">
        <f t="shared" si="323"/>
        <v>ITEM_OBRA</v>
      </c>
      <c r="P607" s="5">
        <f t="shared" si="324"/>
        <v>0</v>
      </c>
      <c r="Q607" s="5">
        <f t="shared" si="325"/>
        <v>0</v>
      </c>
      <c r="R607" s="187"/>
    </row>
    <row r="608">
      <c r="A608" s="150" t="s">
        <v>2195</v>
      </c>
      <c r="B608" s="151" t="s">
        <v>2196</v>
      </c>
      <c r="C608" s="168" t="s">
        <v>2197</v>
      </c>
      <c r="D608" s="176" t="s">
        <v>2198</v>
      </c>
      <c r="E608" s="153" t="s">
        <v>22</v>
      </c>
      <c r="F608" s="178">
        <v>5.0</v>
      </c>
      <c r="G608" s="155"/>
      <c r="H608" s="155"/>
      <c r="I608" s="157">
        <f t="shared" si="326"/>
        <v>0</v>
      </c>
      <c r="J608" s="158">
        <f t="shared" si="327"/>
        <v>0</v>
      </c>
      <c r="K608" s="158">
        <f t="shared" si="328"/>
        <v>0</v>
      </c>
      <c r="L608" s="158">
        <f t="shared" si="329"/>
        <v>0</v>
      </c>
      <c r="M608" s="162">
        <f t="shared" si="330"/>
        <v>0</v>
      </c>
      <c r="N608" s="185"/>
      <c r="O608" s="145" t="str">
        <f t="shared" si="323"/>
        <v>ITEM_OBRA</v>
      </c>
      <c r="P608" s="5">
        <f t="shared" si="324"/>
        <v>0</v>
      </c>
      <c r="Q608" s="5">
        <f t="shared" si="325"/>
        <v>0</v>
      </c>
      <c r="R608" s="187"/>
    </row>
    <row r="609">
      <c r="A609" s="150" t="s">
        <v>2199</v>
      </c>
      <c r="B609" s="151" t="s">
        <v>2200</v>
      </c>
      <c r="C609" s="152" t="s">
        <v>2201</v>
      </c>
      <c r="D609" s="176" t="s">
        <v>2202</v>
      </c>
      <c r="E609" s="153" t="s">
        <v>22</v>
      </c>
      <c r="F609" s="178">
        <v>58.0</v>
      </c>
      <c r="G609" s="155"/>
      <c r="H609" s="155"/>
      <c r="I609" s="157">
        <f t="shared" si="326"/>
        <v>0</v>
      </c>
      <c r="J609" s="158">
        <f t="shared" si="327"/>
        <v>0</v>
      </c>
      <c r="K609" s="158">
        <f t="shared" si="328"/>
        <v>0</v>
      </c>
      <c r="L609" s="158">
        <f t="shared" si="329"/>
        <v>0</v>
      </c>
      <c r="M609" s="162">
        <f t="shared" si="330"/>
        <v>0</v>
      </c>
      <c r="N609" s="185"/>
      <c r="O609" s="145" t="str">
        <f t="shared" si="323"/>
        <v>ITEM_OBRA</v>
      </c>
      <c r="P609" s="5">
        <f t="shared" si="324"/>
        <v>0</v>
      </c>
      <c r="Q609" s="5">
        <f t="shared" si="325"/>
        <v>0</v>
      </c>
      <c r="R609" s="187"/>
    </row>
    <row r="610">
      <c r="A610" s="566"/>
      <c r="B610" s="218"/>
      <c r="C610" s="218"/>
      <c r="D610" s="218"/>
      <c r="E610" s="218"/>
      <c r="F610" s="219"/>
      <c r="G610" s="218"/>
      <c r="H610" s="218"/>
      <c r="I610" s="218"/>
      <c r="J610" s="218"/>
      <c r="K610" s="218"/>
      <c r="L610" s="218"/>
      <c r="M610" s="185"/>
      <c r="N610" s="185"/>
      <c r="O610" s="145" t="str">
        <f t="shared" si="323"/>
        <v/>
      </c>
      <c r="P610" s="5">
        <f t="shared" si="324"/>
        <v>0</v>
      </c>
      <c r="Q610" s="5">
        <f t="shared" si="325"/>
        <v>0</v>
      </c>
      <c r="R610" s="187"/>
    </row>
    <row r="611">
      <c r="A611" s="368" t="s">
        <v>500</v>
      </c>
      <c r="B611" s="369" t="s">
        <v>2203</v>
      </c>
      <c r="C611" s="323"/>
      <c r="D611" s="323"/>
      <c r="E611" s="323"/>
      <c r="F611" s="323"/>
      <c r="G611" s="323"/>
      <c r="H611" s="323"/>
      <c r="I611" s="370"/>
      <c r="J611" s="371">
        <f t="shared" ref="J611:M611" si="331">SUM(J612:J635)</f>
        <v>0</v>
      </c>
      <c r="K611" s="371">
        <f t="shared" si="331"/>
        <v>0</v>
      </c>
      <c r="L611" s="371">
        <f t="shared" si="331"/>
        <v>0</v>
      </c>
      <c r="M611" s="371">
        <f t="shared" si="331"/>
        <v>0</v>
      </c>
      <c r="N611" s="185"/>
      <c r="O611" s="145" t="str">
        <f t="shared" si="323"/>
        <v>ETAPA_PRINCIPAL</v>
      </c>
      <c r="P611" s="147">
        <f t="shared" si="324"/>
        <v>0</v>
      </c>
      <c r="Q611" s="147">
        <f t="shared" si="325"/>
        <v>0</v>
      </c>
      <c r="R611" s="187"/>
    </row>
    <row r="612">
      <c r="A612" s="432" t="s">
        <v>2204</v>
      </c>
      <c r="B612" s="433" t="s">
        <v>2205</v>
      </c>
      <c r="C612" s="434" t="s">
        <v>2206</v>
      </c>
      <c r="D612" s="435" t="s">
        <v>2207</v>
      </c>
      <c r="E612" s="432" t="s">
        <v>81</v>
      </c>
      <c r="F612" s="568">
        <v>404.4</v>
      </c>
      <c r="G612" s="569"/>
      <c r="H612" s="569"/>
      <c r="I612" s="438">
        <f t="shared" ref="I612:I635" si="332">G612+H612</f>
        <v>0</v>
      </c>
      <c r="J612" s="158">
        <f t="shared" ref="J612:J635" si="333">G612*F612</f>
        <v>0</v>
      </c>
      <c r="K612" s="158">
        <f t="shared" ref="K612:K635" si="334">H612*F612</f>
        <v>0</v>
      </c>
      <c r="L612" s="158">
        <f t="shared" ref="L612:L635" si="335">J612+K612</f>
        <v>0</v>
      </c>
      <c r="M612" s="162">
        <f t="shared" ref="M612:M635" si="336">L612*(1+$M$4)</f>
        <v>0</v>
      </c>
      <c r="N612" s="185"/>
      <c r="O612" s="145" t="str">
        <f t="shared" si="323"/>
        <v>SUBETAPA</v>
      </c>
      <c r="P612" s="5">
        <f t="shared" si="324"/>
        <v>0</v>
      </c>
      <c r="Q612" s="5">
        <f t="shared" si="325"/>
        <v>0</v>
      </c>
      <c r="R612" s="187"/>
    </row>
    <row r="613">
      <c r="A613" s="432" t="s">
        <v>2208</v>
      </c>
      <c r="B613" s="433" t="s">
        <v>2209</v>
      </c>
      <c r="C613" s="434" t="s">
        <v>2210</v>
      </c>
      <c r="D613" s="435" t="s">
        <v>2211</v>
      </c>
      <c r="E613" s="432" t="s">
        <v>72</v>
      </c>
      <c r="F613" s="568">
        <v>3.85</v>
      </c>
      <c r="G613" s="569"/>
      <c r="H613" s="569"/>
      <c r="I613" s="438">
        <f t="shared" si="332"/>
        <v>0</v>
      </c>
      <c r="J613" s="158">
        <f t="shared" si="333"/>
        <v>0</v>
      </c>
      <c r="K613" s="158">
        <f t="shared" si="334"/>
        <v>0</v>
      </c>
      <c r="L613" s="158">
        <f t="shared" si="335"/>
        <v>0</v>
      </c>
      <c r="M613" s="162">
        <f t="shared" si="336"/>
        <v>0</v>
      </c>
      <c r="N613" s="185"/>
      <c r="O613" s="145" t="str">
        <f t="shared" si="323"/>
        <v>SUBETAPA</v>
      </c>
      <c r="P613" s="5">
        <f t="shared" si="324"/>
        <v>0</v>
      </c>
      <c r="Q613" s="5">
        <f t="shared" si="325"/>
        <v>0</v>
      </c>
      <c r="R613" s="187"/>
    </row>
    <row r="614">
      <c r="A614" s="432" t="s">
        <v>2212</v>
      </c>
      <c r="B614" s="433" t="s">
        <v>2213</v>
      </c>
      <c r="C614" s="434" t="s">
        <v>2210</v>
      </c>
      <c r="D614" s="435" t="s">
        <v>2214</v>
      </c>
      <c r="E614" s="432" t="s">
        <v>72</v>
      </c>
      <c r="F614" s="568">
        <v>136.35</v>
      </c>
      <c r="G614" s="569"/>
      <c r="H614" s="569"/>
      <c r="I614" s="438">
        <f t="shared" si="332"/>
        <v>0</v>
      </c>
      <c r="J614" s="158">
        <f t="shared" si="333"/>
        <v>0</v>
      </c>
      <c r="K614" s="158">
        <f t="shared" si="334"/>
        <v>0</v>
      </c>
      <c r="L614" s="158">
        <f t="shared" si="335"/>
        <v>0</v>
      </c>
      <c r="M614" s="162">
        <f t="shared" si="336"/>
        <v>0</v>
      </c>
      <c r="N614" s="185"/>
      <c r="O614" s="145" t="str">
        <f t="shared" si="323"/>
        <v>SUBETAPA</v>
      </c>
      <c r="P614" s="5">
        <f t="shared" si="324"/>
        <v>0</v>
      </c>
      <c r="Q614" s="5">
        <f t="shared" si="325"/>
        <v>0</v>
      </c>
      <c r="R614" s="187"/>
    </row>
    <row r="615">
      <c r="A615" s="432" t="s">
        <v>2215</v>
      </c>
      <c r="B615" s="433" t="s">
        <v>2216</v>
      </c>
      <c r="C615" s="434" t="s">
        <v>2210</v>
      </c>
      <c r="D615" s="435" t="s">
        <v>2217</v>
      </c>
      <c r="E615" s="432" t="s">
        <v>72</v>
      </c>
      <c r="F615" s="570">
        <v>22.45</v>
      </c>
      <c r="G615" s="569"/>
      <c r="H615" s="569"/>
      <c r="I615" s="438">
        <f t="shared" si="332"/>
        <v>0</v>
      </c>
      <c r="J615" s="158">
        <f t="shared" si="333"/>
        <v>0</v>
      </c>
      <c r="K615" s="158">
        <f t="shared" si="334"/>
        <v>0</v>
      </c>
      <c r="L615" s="158">
        <f t="shared" si="335"/>
        <v>0</v>
      </c>
      <c r="M615" s="162">
        <f t="shared" si="336"/>
        <v>0</v>
      </c>
      <c r="N615" s="185"/>
      <c r="O615" s="145" t="str">
        <f t="shared" si="323"/>
        <v>SUBETAPA</v>
      </c>
      <c r="P615" s="5">
        <f t="shared" si="324"/>
        <v>0</v>
      </c>
      <c r="Q615" s="5">
        <f t="shared" si="325"/>
        <v>0</v>
      </c>
      <c r="R615" s="187"/>
    </row>
    <row r="616">
      <c r="A616" s="432" t="s">
        <v>2218</v>
      </c>
      <c r="B616" s="433" t="s">
        <v>2219</v>
      </c>
      <c r="C616" s="434" t="s">
        <v>2210</v>
      </c>
      <c r="D616" s="435" t="s">
        <v>2217</v>
      </c>
      <c r="E616" s="432" t="s">
        <v>72</v>
      </c>
      <c r="F616" s="570">
        <v>21.85</v>
      </c>
      <c r="G616" s="569"/>
      <c r="H616" s="569"/>
      <c r="I616" s="438">
        <f t="shared" si="332"/>
        <v>0</v>
      </c>
      <c r="J616" s="158">
        <f t="shared" si="333"/>
        <v>0</v>
      </c>
      <c r="K616" s="158">
        <f t="shared" si="334"/>
        <v>0</v>
      </c>
      <c r="L616" s="158">
        <f t="shared" si="335"/>
        <v>0</v>
      </c>
      <c r="M616" s="162">
        <f t="shared" si="336"/>
        <v>0</v>
      </c>
      <c r="N616" s="185"/>
      <c r="O616" s="145" t="str">
        <f t="shared" si="323"/>
        <v>SUBETAPA</v>
      </c>
      <c r="P616" s="5">
        <f t="shared" si="324"/>
        <v>0</v>
      </c>
      <c r="Q616" s="5">
        <f t="shared" si="325"/>
        <v>0</v>
      </c>
      <c r="R616" s="187"/>
    </row>
    <row r="617">
      <c r="A617" s="432" t="s">
        <v>2220</v>
      </c>
      <c r="B617" s="433" t="s">
        <v>2221</v>
      </c>
      <c r="C617" s="434" t="s">
        <v>2210</v>
      </c>
      <c r="D617" s="435" t="s">
        <v>2222</v>
      </c>
      <c r="E617" s="432" t="s">
        <v>72</v>
      </c>
      <c r="F617" s="570">
        <v>12.0</v>
      </c>
      <c r="G617" s="569"/>
      <c r="H617" s="569"/>
      <c r="I617" s="438">
        <f t="shared" si="332"/>
        <v>0</v>
      </c>
      <c r="J617" s="158">
        <f t="shared" si="333"/>
        <v>0</v>
      </c>
      <c r="K617" s="158">
        <f t="shared" si="334"/>
        <v>0</v>
      </c>
      <c r="L617" s="158">
        <f t="shared" si="335"/>
        <v>0</v>
      </c>
      <c r="M617" s="162">
        <f t="shared" si="336"/>
        <v>0</v>
      </c>
      <c r="N617" s="185"/>
      <c r="O617" s="145" t="str">
        <f t="shared" si="323"/>
        <v>SUBETAPA</v>
      </c>
      <c r="P617" s="5">
        <f t="shared" si="324"/>
        <v>0</v>
      </c>
      <c r="Q617" s="5">
        <f t="shared" si="325"/>
        <v>0</v>
      </c>
      <c r="R617" s="187"/>
    </row>
    <row r="618">
      <c r="A618" s="432" t="s">
        <v>2223</v>
      </c>
      <c r="B618" s="433" t="s">
        <v>2224</v>
      </c>
      <c r="C618" s="434" t="s">
        <v>2210</v>
      </c>
      <c r="D618" s="435" t="s">
        <v>2225</v>
      </c>
      <c r="E618" s="432" t="s">
        <v>72</v>
      </c>
      <c r="F618" s="570">
        <v>1.0</v>
      </c>
      <c r="G618" s="569"/>
      <c r="H618" s="569"/>
      <c r="I618" s="438">
        <f t="shared" si="332"/>
        <v>0</v>
      </c>
      <c r="J618" s="158">
        <f t="shared" si="333"/>
        <v>0</v>
      </c>
      <c r="K618" s="158">
        <f t="shared" si="334"/>
        <v>0</v>
      </c>
      <c r="L618" s="158">
        <f t="shared" si="335"/>
        <v>0</v>
      </c>
      <c r="M618" s="162">
        <f t="shared" si="336"/>
        <v>0</v>
      </c>
      <c r="N618" s="185"/>
      <c r="O618" s="145" t="str">
        <f t="shared" si="323"/>
        <v>SUBETAPA</v>
      </c>
      <c r="P618" s="5">
        <f t="shared" si="324"/>
        <v>0</v>
      </c>
      <c r="Q618" s="5">
        <f t="shared" si="325"/>
        <v>0</v>
      </c>
      <c r="R618" s="187"/>
    </row>
    <row r="619">
      <c r="A619" s="432" t="s">
        <v>2226</v>
      </c>
      <c r="B619" s="433" t="s">
        <v>2227</v>
      </c>
      <c r="C619" s="434" t="s">
        <v>2228</v>
      </c>
      <c r="D619" s="571" t="s">
        <v>2229</v>
      </c>
      <c r="E619" s="572" t="s">
        <v>72</v>
      </c>
      <c r="F619" s="570">
        <v>1.3</v>
      </c>
      <c r="G619" s="569"/>
      <c r="H619" s="569"/>
      <c r="I619" s="438">
        <f t="shared" si="332"/>
        <v>0</v>
      </c>
      <c r="J619" s="158">
        <f t="shared" si="333"/>
        <v>0</v>
      </c>
      <c r="K619" s="158">
        <f t="shared" si="334"/>
        <v>0</v>
      </c>
      <c r="L619" s="158">
        <f t="shared" si="335"/>
        <v>0</v>
      </c>
      <c r="M619" s="162">
        <f t="shared" si="336"/>
        <v>0</v>
      </c>
      <c r="N619" s="185"/>
      <c r="O619" s="145" t="str">
        <f t="shared" si="323"/>
        <v>SUBETAPA</v>
      </c>
      <c r="P619" s="5">
        <f t="shared" si="324"/>
        <v>0</v>
      </c>
      <c r="Q619" s="5">
        <f t="shared" si="325"/>
        <v>0</v>
      </c>
      <c r="R619" s="187"/>
    </row>
    <row r="620">
      <c r="A620" s="432" t="s">
        <v>2230</v>
      </c>
      <c r="B620" s="214" t="s">
        <v>2231</v>
      </c>
      <c r="C620" s="168" t="s">
        <v>2232</v>
      </c>
      <c r="D620" s="169" t="s">
        <v>2233</v>
      </c>
      <c r="E620" s="170" t="s">
        <v>447</v>
      </c>
      <c r="F620" s="573">
        <v>0.9</v>
      </c>
      <c r="G620" s="155"/>
      <c r="H620" s="155"/>
      <c r="I620" s="157">
        <f t="shared" si="332"/>
        <v>0</v>
      </c>
      <c r="J620" s="158">
        <f t="shared" si="333"/>
        <v>0</v>
      </c>
      <c r="K620" s="158">
        <f t="shared" si="334"/>
        <v>0</v>
      </c>
      <c r="L620" s="158">
        <f t="shared" si="335"/>
        <v>0</v>
      </c>
      <c r="M620" s="162">
        <f t="shared" si="336"/>
        <v>0</v>
      </c>
      <c r="N620" s="185"/>
      <c r="O620" s="145" t="str">
        <f t="shared" si="323"/>
        <v>SUBETAPA</v>
      </c>
      <c r="P620" s="5">
        <f t="shared" si="324"/>
        <v>0</v>
      </c>
      <c r="Q620" s="5">
        <f t="shared" si="325"/>
        <v>0</v>
      </c>
      <c r="R620" s="187"/>
    </row>
    <row r="621">
      <c r="A621" s="432" t="s">
        <v>2234</v>
      </c>
      <c r="B621" s="214" t="s">
        <v>2235</v>
      </c>
      <c r="C621" s="168" t="s">
        <v>2232</v>
      </c>
      <c r="D621" s="169" t="s">
        <v>2233</v>
      </c>
      <c r="E621" s="170" t="s">
        <v>447</v>
      </c>
      <c r="F621" s="573">
        <v>1.0</v>
      </c>
      <c r="G621" s="155"/>
      <c r="H621" s="155"/>
      <c r="I621" s="157">
        <f t="shared" si="332"/>
        <v>0</v>
      </c>
      <c r="J621" s="158">
        <f t="shared" si="333"/>
        <v>0</v>
      </c>
      <c r="K621" s="158">
        <f t="shared" si="334"/>
        <v>0</v>
      </c>
      <c r="L621" s="158">
        <f t="shared" si="335"/>
        <v>0</v>
      </c>
      <c r="M621" s="162">
        <f t="shared" si="336"/>
        <v>0</v>
      </c>
      <c r="N621" s="233"/>
      <c r="O621" s="145" t="str">
        <f t="shared" si="323"/>
        <v>SUBETAPA</v>
      </c>
      <c r="P621" s="5">
        <f t="shared" si="324"/>
        <v>0</v>
      </c>
      <c r="Q621" s="5">
        <f t="shared" si="325"/>
        <v>0</v>
      </c>
      <c r="R621" s="234"/>
    </row>
    <row r="622">
      <c r="A622" s="432" t="s">
        <v>2236</v>
      </c>
      <c r="B622" s="151" t="s">
        <v>2237</v>
      </c>
      <c r="C622" s="152" t="s">
        <v>2238</v>
      </c>
      <c r="D622" s="176" t="s">
        <v>723</v>
      </c>
      <c r="E622" s="153" t="s">
        <v>72</v>
      </c>
      <c r="F622" s="573">
        <v>8.0</v>
      </c>
      <c r="G622" s="155"/>
      <c r="H622" s="155"/>
      <c r="I622" s="157">
        <f t="shared" si="332"/>
        <v>0</v>
      </c>
      <c r="J622" s="158">
        <f t="shared" si="333"/>
        <v>0</v>
      </c>
      <c r="K622" s="158">
        <f t="shared" si="334"/>
        <v>0</v>
      </c>
      <c r="L622" s="158">
        <f t="shared" si="335"/>
        <v>0</v>
      </c>
      <c r="M622" s="162">
        <f t="shared" si="336"/>
        <v>0</v>
      </c>
      <c r="N622" s="185"/>
      <c r="O622" s="145" t="str">
        <f t="shared" si="323"/>
        <v>SUBETAPA</v>
      </c>
      <c r="P622" s="5">
        <f t="shared" si="324"/>
        <v>0</v>
      </c>
      <c r="Q622" s="5">
        <f t="shared" si="325"/>
        <v>0</v>
      </c>
      <c r="R622" s="187"/>
    </row>
    <row r="623">
      <c r="A623" s="432" t="s">
        <v>2239</v>
      </c>
      <c r="B623" s="214" t="s">
        <v>2240</v>
      </c>
      <c r="C623" s="168" t="s">
        <v>2241</v>
      </c>
      <c r="D623" s="216" t="s">
        <v>2242</v>
      </c>
      <c r="E623" s="217" t="s">
        <v>22</v>
      </c>
      <c r="F623" s="573">
        <v>5.0</v>
      </c>
      <c r="G623" s="205"/>
      <c r="H623" s="205"/>
      <c r="I623" s="157">
        <f t="shared" si="332"/>
        <v>0</v>
      </c>
      <c r="J623" s="158">
        <f t="shared" si="333"/>
        <v>0</v>
      </c>
      <c r="K623" s="158">
        <f t="shared" si="334"/>
        <v>0</v>
      </c>
      <c r="L623" s="158">
        <f t="shared" si="335"/>
        <v>0</v>
      </c>
      <c r="M623" s="162">
        <f t="shared" si="336"/>
        <v>0</v>
      </c>
      <c r="N623" s="185"/>
      <c r="O623" s="145" t="str">
        <f t="shared" si="323"/>
        <v>SUBETAPA</v>
      </c>
      <c r="P623" s="5">
        <f t="shared" si="324"/>
        <v>0</v>
      </c>
      <c r="Q623" s="5">
        <f t="shared" si="325"/>
        <v>0</v>
      </c>
      <c r="R623" s="187"/>
    </row>
    <row r="624">
      <c r="A624" s="432" t="s">
        <v>2243</v>
      </c>
      <c r="B624" s="151" t="s">
        <v>2244</v>
      </c>
      <c r="C624" s="152" t="s">
        <v>2245</v>
      </c>
      <c r="D624" s="176" t="s">
        <v>2246</v>
      </c>
      <c r="E624" s="153" t="s">
        <v>22</v>
      </c>
      <c r="F624" s="573">
        <v>23.0</v>
      </c>
      <c r="G624" s="155"/>
      <c r="H624" s="155"/>
      <c r="I624" s="157">
        <f t="shared" si="332"/>
        <v>0</v>
      </c>
      <c r="J624" s="158">
        <f t="shared" si="333"/>
        <v>0</v>
      </c>
      <c r="K624" s="158">
        <f t="shared" si="334"/>
        <v>0</v>
      </c>
      <c r="L624" s="158">
        <f t="shared" si="335"/>
        <v>0</v>
      </c>
      <c r="M624" s="162">
        <f t="shared" si="336"/>
        <v>0</v>
      </c>
      <c r="N624" s="185"/>
      <c r="O624" s="145" t="str">
        <f t="shared" si="323"/>
        <v>SUBETAPA</v>
      </c>
      <c r="P624" s="5">
        <f t="shared" si="324"/>
        <v>0</v>
      </c>
      <c r="Q624" s="5">
        <f t="shared" si="325"/>
        <v>0</v>
      </c>
      <c r="R624" s="187"/>
    </row>
    <row r="625">
      <c r="A625" s="432" t="s">
        <v>2247</v>
      </c>
      <c r="B625" s="151" t="s">
        <v>2248</v>
      </c>
      <c r="C625" s="152" t="s">
        <v>2249</v>
      </c>
      <c r="D625" s="176" t="s">
        <v>2250</v>
      </c>
      <c r="E625" s="153" t="s">
        <v>447</v>
      </c>
      <c r="F625" s="573">
        <v>14.7</v>
      </c>
      <c r="G625" s="155"/>
      <c r="H625" s="155"/>
      <c r="I625" s="157">
        <f t="shared" si="332"/>
        <v>0</v>
      </c>
      <c r="J625" s="158">
        <f t="shared" si="333"/>
        <v>0</v>
      </c>
      <c r="K625" s="158">
        <f t="shared" si="334"/>
        <v>0</v>
      </c>
      <c r="L625" s="158">
        <f t="shared" si="335"/>
        <v>0</v>
      </c>
      <c r="M625" s="162">
        <f t="shared" si="336"/>
        <v>0</v>
      </c>
      <c r="N625" s="185"/>
      <c r="O625" s="145" t="str">
        <f t="shared" si="323"/>
        <v>SUBETAPA</v>
      </c>
      <c r="P625" s="5">
        <f t="shared" si="324"/>
        <v>0</v>
      </c>
      <c r="Q625" s="5">
        <f t="shared" si="325"/>
        <v>0</v>
      </c>
      <c r="R625" s="187"/>
    </row>
    <row r="626">
      <c r="A626" s="432" t="s">
        <v>2251</v>
      </c>
      <c r="B626" s="214" t="s">
        <v>2252</v>
      </c>
      <c r="C626" s="168" t="s">
        <v>2253</v>
      </c>
      <c r="D626" s="169" t="s">
        <v>2254</v>
      </c>
      <c r="E626" s="170" t="s">
        <v>447</v>
      </c>
      <c r="F626" s="573">
        <v>8.15</v>
      </c>
      <c r="G626" s="155"/>
      <c r="H626" s="155"/>
      <c r="I626" s="220">
        <f t="shared" si="332"/>
        <v>0</v>
      </c>
      <c r="J626" s="467">
        <f t="shared" si="333"/>
        <v>0</v>
      </c>
      <c r="K626" s="467">
        <f t="shared" si="334"/>
        <v>0</v>
      </c>
      <c r="L626" s="467">
        <f t="shared" si="335"/>
        <v>0</v>
      </c>
      <c r="M626" s="468">
        <f t="shared" si="336"/>
        <v>0</v>
      </c>
      <c r="N626" s="185"/>
      <c r="O626" s="145" t="str">
        <f t="shared" si="323"/>
        <v>SUBETAPA</v>
      </c>
      <c r="P626" s="5">
        <f t="shared" si="324"/>
        <v>0</v>
      </c>
      <c r="Q626" s="5">
        <f t="shared" si="325"/>
        <v>0</v>
      </c>
      <c r="R626" s="187"/>
    </row>
    <row r="627">
      <c r="A627" s="432" t="s">
        <v>2255</v>
      </c>
      <c r="B627" s="214" t="s">
        <v>2256</v>
      </c>
      <c r="C627" s="168" t="s">
        <v>2257</v>
      </c>
      <c r="D627" s="169" t="s">
        <v>2258</v>
      </c>
      <c r="E627" s="170" t="s">
        <v>72</v>
      </c>
      <c r="F627" s="573">
        <v>6.3</v>
      </c>
      <c r="G627" s="205"/>
      <c r="H627" s="205"/>
      <c r="I627" s="220">
        <f t="shared" si="332"/>
        <v>0</v>
      </c>
      <c r="J627" s="467">
        <f t="shared" si="333"/>
        <v>0</v>
      </c>
      <c r="K627" s="467">
        <f t="shared" si="334"/>
        <v>0</v>
      </c>
      <c r="L627" s="467">
        <f t="shared" si="335"/>
        <v>0</v>
      </c>
      <c r="M627" s="468">
        <f t="shared" si="336"/>
        <v>0</v>
      </c>
      <c r="N627" s="185"/>
      <c r="O627" s="145" t="str">
        <f t="shared" si="323"/>
        <v>SUBETAPA</v>
      </c>
      <c r="P627" s="5">
        <f t="shared" si="324"/>
        <v>0</v>
      </c>
      <c r="Q627" s="5">
        <f t="shared" si="325"/>
        <v>0</v>
      </c>
      <c r="R627" s="187"/>
    </row>
    <row r="628">
      <c r="A628" s="432" t="s">
        <v>2259</v>
      </c>
      <c r="B628" s="214" t="s">
        <v>2260</v>
      </c>
      <c r="C628" s="168" t="s">
        <v>2261</v>
      </c>
      <c r="D628" s="169" t="s">
        <v>2262</v>
      </c>
      <c r="E628" s="170" t="s">
        <v>447</v>
      </c>
      <c r="F628" s="573">
        <v>8.15</v>
      </c>
      <c r="G628" s="205"/>
      <c r="H628" s="205"/>
      <c r="I628" s="220">
        <f t="shared" si="332"/>
        <v>0</v>
      </c>
      <c r="J628" s="467">
        <f t="shared" si="333"/>
        <v>0</v>
      </c>
      <c r="K628" s="467">
        <f t="shared" si="334"/>
        <v>0</v>
      </c>
      <c r="L628" s="467">
        <f t="shared" si="335"/>
        <v>0</v>
      </c>
      <c r="M628" s="468">
        <f t="shared" si="336"/>
        <v>0</v>
      </c>
      <c r="N628" s="185"/>
      <c r="O628" s="145" t="str">
        <f t="shared" si="323"/>
        <v>SUBETAPA</v>
      </c>
      <c r="P628" s="5">
        <f t="shared" si="324"/>
        <v>0</v>
      </c>
      <c r="Q628" s="5">
        <f t="shared" si="325"/>
        <v>0</v>
      </c>
      <c r="R628" s="187"/>
    </row>
    <row r="629">
      <c r="A629" s="432" t="s">
        <v>2263</v>
      </c>
      <c r="B629" s="214" t="s">
        <v>2264</v>
      </c>
      <c r="C629" s="168" t="s">
        <v>2261</v>
      </c>
      <c r="D629" s="169" t="s">
        <v>2262</v>
      </c>
      <c r="E629" s="170" t="s">
        <v>447</v>
      </c>
      <c r="F629" s="573">
        <v>27.3</v>
      </c>
      <c r="G629" s="205"/>
      <c r="H629" s="205"/>
      <c r="I629" s="220">
        <f t="shared" si="332"/>
        <v>0</v>
      </c>
      <c r="J629" s="467">
        <f t="shared" si="333"/>
        <v>0</v>
      </c>
      <c r="K629" s="467">
        <f t="shared" si="334"/>
        <v>0</v>
      </c>
      <c r="L629" s="467">
        <f t="shared" si="335"/>
        <v>0</v>
      </c>
      <c r="M629" s="468">
        <f t="shared" si="336"/>
        <v>0</v>
      </c>
      <c r="N629" s="185"/>
      <c r="O629" s="145" t="str">
        <f t="shared" si="323"/>
        <v>SUBETAPA</v>
      </c>
      <c r="P629" s="5">
        <f t="shared" si="324"/>
        <v>0</v>
      </c>
      <c r="Q629" s="5">
        <f t="shared" si="325"/>
        <v>0</v>
      </c>
      <c r="R629" s="187"/>
    </row>
    <row r="630">
      <c r="A630" s="432" t="s">
        <v>2265</v>
      </c>
      <c r="B630" s="214" t="s">
        <v>2266</v>
      </c>
      <c r="C630" s="168" t="s">
        <v>2261</v>
      </c>
      <c r="D630" s="169" t="s">
        <v>2262</v>
      </c>
      <c r="E630" s="170" t="s">
        <v>447</v>
      </c>
      <c r="F630" s="573">
        <v>6.9</v>
      </c>
      <c r="G630" s="205"/>
      <c r="H630" s="205"/>
      <c r="I630" s="220">
        <f t="shared" si="332"/>
        <v>0</v>
      </c>
      <c r="J630" s="467">
        <f t="shared" si="333"/>
        <v>0</v>
      </c>
      <c r="K630" s="467">
        <f t="shared" si="334"/>
        <v>0</v>
      </c>
      <c r="L630" s="467">
        <f t="shared" si="335"/>
        <v>0</v>
      </c>
      <c r="M630" s="468">
        <f t="shared" si="336"/>
        <v>0</v>
      </c>
      <c r="N630" s="185"/>
      <c r="O630" s="145" t="str">
        <f t="shared" si="323"/>
        <v>SUBETAPA</v>
      </c>
      <c r="P630" s="5">
        <f t="shared" si="324"/>
        <v>0</v>
      </c>
      <c r="Q630" s="5">
        <f t="shared" si="325"/>
        <v>0</v>
      </c>
      <c r="R630" s="187"/>
    </row>
    <row r="631">
      <c r="A631" s="432" t="s">
        <v>2267</v>
      </c>
      <c r="B631" s="214" t="s">
        <v>2268</v>
      </c>
      <c r="C631" s="168" t="s">
        <v>2269</v>
      </c>
      <c r="D631" s="169" t="s">
        <v>2270</v>
      </c>
      <c r="E631" s="170" t="s">
        <v>22</v>
      </c>
      <c r="F631" s="573">
        <v>35.0</v>
      </c>
      <c r="G631" s="155"/>
      <c r="H631" s="155"/>
      <c r="I631" s="220">
        <f t="shared" si="332"/>
        <v>0</v>
      </c>
      <c r="J631" s="467">
        <f t="shared" si="333"/>
        <v>0</v>
      </c>
      <c r="K631" s="467">
        <f t="shared" si="334"/>
        <v>0</v>
      </c>
      <c r="L631" s="467">
        <f t="shared" si="335"/>
        <v>0</v>
      </c>
      <c r="M631" s="468">
        <f t="shared" si="336"/>
        <v>0</v>
      </c>
      <c r="N631" s="185"/>
      <c r="O631" s="145" t="str">
        <f t="shared" si="323"/>
        <v>SUBETAPA</v>
      </c>
      <c r="P631" s="5">
        <f t="shared" si="324"/>
        <v>0</v>
      </c>
      <c r="Q631" s="5">
        <f t="shared" si="325"/>
        <v>0</v>
      </c>
      <c r="R631" s="187"/>
    </row>
    <row r="632">
      <c r="A632" s="432" t="s">
        <v>2271</v>
      </c>
      <c r="B632" s="151" t="s">
        <v>2272</v>
      </c>
      <c r="C632" s="152" t="s">
        <v>2273</v>
      </c>
      <c r="D632" s="176" t="str">
        <f>'COMPOSIÇÕES'!B172</f>
        <v>PORTA DE CHUMBO (BARITADA), DE GIRO, 1,00 x 2,10 M - FORNECIMENTO E INSTALAÇÃO</v>
      </c>
      <c r="E632" s="153" t="s">
        <v>22</v>
      </c>
      <c r="F632" s="574">
        <v>1.0</v>
      </c>
      <c r="G632" s="205"/>
      <c r="H632" s="205"/>
      <c r="I632" s="220">
        <f t="shared" si="332"/>
        <v>0</v>
      </c>
      <c r="J632" s="158">
        <f t="shared" si="333"/>
        <v>0</v>
      </c>
      <c r="K632" s="158">
        <f t="shared" si="334"/>
        <v>0</v>
      </c>
      <c r="L632" s="158">
        <f t="shared" si="335"/>
        <v>0</v>
      </c>
      <c r="M632" s="162">
        <f t="shared" si="336"/>
        <v>0</v>
      </c>
      <c r="N632" s="185"/>
      <c r="O632" s="145" t="str">
        <f t="shared" si="323"/>
        <v>SUBETAPA</v>
      </c>
      <c r="P632" s="5">
        <f t="shared" si="324"/>
        <v>0</v>
      </c>
      <c r="Q632" s="5">
        <f t="shared" si="325"/>
        <v>0</v>
      </c>
      <c r="R632" s="187"/>
    </row>
    <row r="633">
      <c r="A633" s="432" t="s">
        <v>2274</v>
      </c>
      <c r="B633" s="214" t="s">
        <v>2275</v>
      </c>
      <c r="C633" s="152" t="s">
        <v>2276</v>
      </c>
      <c r="D633" s="169" t="s">
        <v>2277</v>
      </c>
      <c r="E633" s="170" t="s">
        <v>22</v>
      </c>
      <c r="F633" s="573">
        <v>2.0</v>
      </c>
      <c r="G633" s="205"/>
      <c r="H633" s="205"/>
      <c r="I633" s="220">
        <f t="shared" si="332"/>
        <v>0</v>
      </c>
      <c r="J633" s="467">
        <f t="shared" si="333"/>
        <v>0</v>
      </c>
      <c r="K633" s="467">
        <f t="shared" si="334"/>
        <v>0</v>
      </c>
      <c r="L633" s="467">
        <f t="shared" si="335"/>
        <v>0</v>
      </c>
      <c r="M633" s="468">
        <f t="shared" si="336"/>
        <v>0</v>
      </c>
      <c r="N633" s="185"/>
      <c r="O633" s="145" t="str">
        <f t="shared" si="323"/>
        <v>SUBETAPA</v>
      </c>
      <c r="P633" s="5">
        <f t="shared" si="324"/>
        <v>0</v>
      </c>
      <c r="Q633" s="5">
        <f t="shared" si="325"/>
        <v>0</v>
      </c>
      <c r="R633" s="187"/>
    </row>
    <row r="634">
      <c r="A634" s="432" t="s">
        <v>2278</v>
      </c>
      <c r="B634" s="151" t="s">
        <v>2279</v>
      </c>
      <c r="C634" s="152" t="s">
        <v>2280</v>
      </c>
      <c r="D634" s="176" t="str">
        <f>'COTAÇÕES'!B32</f>
        <v>PORTA DE CHUMBO (BARITADA/RADIOLÓGICA) 2,0mmPB, DE CORRER, 1,00 x 2,10 M</v>
      </c>
      <c r="E634" s="153" t="s">
        <v>22</v>
      </c>
      <c r="F634" s="574">
        <v>1.0</v>
      </c>
      <c r="G634" s="205"/>
      <c r="H634" s="205"/>
      <c r="I634" s="220">
        <f t="shared" si="332"/>
        <v>0</v>
      </c>
      <c r="J634" s="158">
        <f t="shared" si="333"/>
        <v>0</v>
      </c>
      <c r="K634" s="158">
        <f t="shared" si="334"/>
        <v>0</v>
      </c>
      <c r="L634" s="158">
        <f t="shared" si="335"/>
        <v>0</v>
      </c>
      <c r="M634" s="162">
        <f t="shared" si="336"/>
        <v>0</v>
      </c>
      <c r="N634" s="185"/>
      <c r="O634" s="145" t="str">
        <f t="shared" si="323"/>
        <v>SUBETAPA</v>
      </c>
      <c r="P634" s="5">
        <f t="shared" si="324"/>
        <v>0</v>
      </c>
      <c r="Q634" s="5">
        <f t="shared" si="325"/>
        <v>0</v>
      </c>
      <c r="R634" s="187"/>
    </row>
    <row r="635">
      <c r="A635" s="432" t="s">
        <v>2281</v>
      </c>
      <c r="B635" s="214" t="s">
        <v>2282</v>
      </c>
      <c r="C635" s="168" t="s">
        <v>2283</v>
      </c>
      <c r="D635" s="169" t="s">
        <v>2284</v>
      </c>
      <c r="E635" s="170" t="s">
        <v>72</v>
      </c>
      <c r="F635" s="573">
        <v>21.0</v>
      </c>
      <c r="G635" s="205"/>
      <c r="H635" s="205"/>
      <c r="I635" s="220">
        <f t="shared" si="332"/>
        <v>0</v>
      </c>
      <c r="J635" s="467">
        <f t="shared" si="333"/>
        <v>0</v>
      </c>
      <c r="K635" s="467">
        <f t="shared" si="334"/>
        <v>0</v>
      </c>
      <c r="L635" s="467">
        <f t="shared" si="335"/>
        <v>0</v>
      </c>
      <c r="M635" s="468">
        <f t="shared" si="336"/>
        <v>0</v>
      </c>
      <c r="N635" s="185"/>
      <c r="O635" s="145" t="str">
        <f t="shared" si="323"/>
        <v>SUBETAPA</v>
      </c>
      <c r="P635" s="5">
        <f t="shared" si="324"/>
        <v>0</v>
      </c>
      <c r="Q635" s="5">
        <f t="shared" si="325"/>
        <v>0</v>
      </c>
      <c r="R635" s="187"/>
    </row>
    <row r="636">
      <c r="A636" s="566"/>
      <c r="B636" s="218"/>
      <c r="C636" s="218"/>
      <c r="D636" s="218"/>
      <c r="E636" s="218"/>
      <c r="F636" s="219"/>
      <c r="G636" s="575"/>
      <c r="H636" s="218"/>
      <c r="I636" s="218"/>
      <c r="J636" s="218"/>
      <c r="K636" s="218"/>
      <c r="L636" s="218"/>
      <c r="M636" s="185"/>
      <c r="N636" s="185"/>
      <c r="O636" s="145" t="str">
        <f t="shared" si="323"/>
        <v/>
      </c>
      <c r="P636" s="5">
        <f t="shared" si="324"/>
        <v>0</v>
      </c>
      <c r="Q636" s="5">
        <f t="shared" si="325"/>
        <v>0</v>
      </c>
      <c r="R636" s="187"/>
    </row>
    <row r="637">
      <c r="A637" s="188" t="s">
        <v>514</v>
      </c>
      <c r="B637" s="189" t="s">
        <v>2285</v>
      </c>
      <c r="C637" s="87"/>
      <c r="D637" s="87"/>
      <c r="E637" s="190"/>
      <c r="F637" s="190"/>
      <c r="G637" s="576"/>
      <c r="H637" s="190"/>
      <c r="I637" s="191"/>
      <c r="J637" s="138">
        <f t="shared" ref="J637:M637" si="337">SUM(J638:J653)</f>
        <v>0</v>
      </c>
      <c r="K637" s="138">
        <f t="shared" si="337"/>
        <v>0</v>
      </c>
      <c r="L637" s="138">
        <f t="shared" si="337"/>
        <v>0</v>
      </c>
      <c r="M637" s="138">
        <f t="shared" si="337"/>
        <v>0</v>
      </c>
      <c r="N637" s="185"/>
      <c r="O637" s="145" t="str">
        <f t="shared" si="323"/>
        <v>ETAPA_PRINCIPAL</v>
      </c>
      <c r="P637" s="147">
        <f t="shared" si="324"/>
        <v>0</v>
      </c>
      <c r="Q637" s="147">
        <f t="shared" si="325"/>
        <v>0</v>
      </c>
      <c r="R637" s="187"/>
    </row>
    <row r="638">
      <c r="A638" s="150" t="s">
        <v>2286</v>
      </c>
      <c r="B638" s="151" t="s">
        <v>2287</v>
      </c>
      <c r="C638" s="152">
        <v>87879.0</v>
      </c>
      <c r="D638" s="176" t="s">
        <v>1431</v>
      </c>
      <c r="E638" s="153" t="s">
        <v>72</v>
      </c>
      <c r="F638" s="154">
        <v>148.5</v>
      </c>
      <c r="G638" s="155"/>
      <c r="H638" s="155"/>
      <c r="I638" s="157">
        <f t="shared" ref="I638:I653" si="338">G638+H638</f>
        <v>0</v>
      </c>
      <c r="J638" s="158">
        <f t="shared" ref="J638:J653" si="339">G638*F638</f>
        <v>0</v>
      </c>
      <c r="K638" s="158">
        <f t="shared" ref="K638:K653" si="340">H638*F638</f>
        <v>0</v>
      </c>
      <c r="L638" s="158">
        <f t="shared" ref="L638:L653" si="341">J638+K638</f>
        <v>0</v>
      </c>
      <c r="M638" s="162">
        <f t="shared" ref="M638:M653" si="342">L638*(1+$M$4)</f>
        <v>0</v>
      </c>
      <c r="N638" s="185"/>
      <c r="O638" s="145" t="str">
        <f t="shared" si="323"/>
        <v>SUBETAPA</v>
      </c>
      <c r="P638" s="5">
        <f t="shared" si="324"/>
        <v>0</v>
      </c>
      <c r="Q638" s="5">
        <f t="shared" si="325"/>
        <v>0</v>
      </c>
      <c r="R638" s="187"/>
    </row>
    <row r="639">
      <c r="A639" s="150" t="s">
        <v>2288</v>
      </c>
      <c r="B639" s="214" t="s">
        <v>2289</v>
      </c>
      <c r="C639" s="168" t="s">
        <v>1434</v>
      </c>
      <c r="D639" s="169" t="s">
        <v>1435</v>
      </c>
      <c r="E639" s="170" t="s">
        <v>72</v>
      </c>
      <c r="F639" s="154">
        <v>148.5</v>
      </c>
      <c r="G639" s="155"/>
      <c r="H639" s="155"/>
      <c r="I639" s="157">
        <f t="shared" si="338"/>
        <v>0</v>
      </c>
      <c r="J639" s="158">
        <f t="shared" si="339"/>
        <v>0</v>
      </c>
      <c r="K639" s="158">
        <f t="shared" si="340"/>
        <v>0</v>
      </c>
      <c r="L639" s="158">
        <f t="shared" si="341"/>
        <v>0</v>
      </c>
      <c r="M639" s="162">
        <f t="shared" si="342"/>
        <v>0</v>
      </c>
      <c r="N639" s="185"/>
      <c r="O639" s="145" t="str">
        <f t="shared" si="323"/>
        <v>SUBETAPA</v>
      </c>
      <c r="P639" s="5">
        <f t="shared" si="324"/>
        <v>0</v>
      </c>
      <c r="Q639" s="5">
        <f t="shared" si="325"/>
        <v>0</v>
      </c>
      <c r="R639" s="187"/>
    </row>
    <row r="640">
      <c r="A640" s="150" t="s">
        <v>2290</v>
      </c>
      <c r="B640" s="214" t="s">
        <v>2291</v>
      </c>
      <c r="C640" s="168">
        <v>87879.0</v>
      </c>
      <c r="D640" s="169" t="s">
        <v>1431</v>
      </c>
      <c r="E640" s="170" t="s">
        <v>72</v>
      </c>
      <c r="F640" s="154">
        <v>538.8</v>
      </c>
      <c r="G640" s="155"/>
      <c r="H640" s="155"/>
      <c r="I640" s="220">
        <f t="shared" si="338"/>
        <v>0</v>
      </c>
      <c r="J640" s="467">
        <f t="shared" si="339"/>
        <v>0</v>
      </c>
      <c r="K640" s="467">
        <f t="shared" si="340"/>
        <v>0</v>
      </c>
      <c r="L640" s="467">
        <f t="shared" si="341"/>
        <v>0</v>
      </c>
      <c r="M640" s="468">
        <f t="shared" si="342"/>
        <v>0</v>
      </c>
      <c r="N640" s="185"/>
      <c r="O640" s="145" t="str">
        <f t="shared" si="323"/>
        <v>SUBETAPA</v>
      </c>
      <c r="P640" s="5">
        <f t="shared" si="324"/>
        <v>0</v>
      </c>
      <c r="Q640" s="5">
        <f t="shared" si="325"/>
        <v>0</v>
      </c>
      <c r="R640" s="187"/>
    </row>
    <row r="641">
      <c r="A641" s="150" t="s">
        <v>2292</v>
      </c>
      <c r="B641" s="214" t="s">
        <v>2291</v>
      </c>
      <c r="C641" s="168" t="s">
        <v>2293</v>
      </c>
      <c r="D641" s="169" t="s">
        <v>2294</v>
      </c>
      <c r="E641" s="170" t="s">
        <v>72</v>
      </c>
      <c r="F641" s="154">
        <v>538.8</v>
      </c>
      <c r="G641" s="155"/>
      <c r="H641" s="155"/>
      <c r="I641" s="220">
        <f t="shared" si="338"/>
        <v>0</v>
      </c>
      <c r="J641" s="467">
        <f t="shared" si="339"/>
        <v>0</v>
      </c>
      <c r="K641" s="467">
        <f t="shared" si="340"/>
        <v>0</v>
      </c>
      <c r="L641" s="467">
        <f t="shared" si="341"/>
        <v>0</v>
      </c>
      <c r="M641" s="468">
        <f t="shared" si="342"/>
        <v>0</v>
      </c>
      <c r="N641" s="185"/>
      <c r="O641" s="145" t="str">
        <f t="shared" si="323"/>
        <v>SUBETAPA</v>
      </c>
      <c r="P641" s="5">
        <f t="shared" si="324"/>
        <v>0</v>
      </c>
      <c r="Q641" s="5">
        <f t="shared" si="325"/>
        <v>0</v>
      </c>
      <c r="R641" s="187"/>
    </row>
    <row r="642">
      <c r="A642" s="150" t="s">
        <v>2295</v>
      </c>
      <c r="B642" s="214" t="s">
        <v>2296</v>
      </c>
      <c r="C642" s="168" t="s">
        <v>2297</v>
      </c>
      <c r="D642" s="169" t="s">
        <v>2298</v>
      </c>
      <c r="E642" s="170" t="s">
        <v>72</v>
      </c>
      <c r="F642" s="154">
        <v>538.8</v>
      </c>
      <c r="G642" s="155"/>
      <c r="H642" s="155"/>
      <c r="I642" s="220">
        <f t="shared" si="338"/>
        <v>0</v>
      </c>
      <c r="J642" s="467">
        <f t="shared" si="339"/>
        <v>0</v>
      </c>
      <c r="K642" s="467">
        <f t="shared" si="340"/>
        <v>0</v>
      </c>
      <c r="L642" s="467">
        <f t="shared" si="341"/>
        <v>0</v>
      </c>
      <c r="M642" s="468">
        <f t="shared" si="342"/>
        <v>0</v>
      </c>
      <c r="N642" s="185"/>
      <c r="O642" s="145" t="str">
        <f t="shared" si="323"/>
        <v>SUBETAPA</v>
      </c>
      <c r="P642" s="5">
        <f t="shared" si="324"/>
        <v>0</v>
      </c>
      <c r="Q642" s="5">
        <f t="shared" si="325"/>
        <v>0</v>
      </c>
      <c r="R642" s="187"/>
    </row>
    <row r="643">
      <c r="A643" s="150" t="s">
        <v>2299</v>
      </c>
      <c r="B643" s="214" t="s">
        <v>2300</v>
      </c>
      <c r="C643" s="168" t="s">
        <v>2301</v>
      </c>
      <c r="D643" s="169" t="s">
        <v>2302</v>
      </c>
      <c r="E643" s="170" t="s">
        <v>81</v>
      </c>
      <c r="F643" s="154">
        <v>72.8</v>
      </c>
      <c r="G643" s="205"/>
      <c r="H643" s="205"/>
      <c r="I643" s="157">
        <f t="shared" si="338"/>
        <v>0</v>
      </c>
      <c r="J643" s="158">
        <f t="shared" si="339"/>
        <v>0</v>
      </c>
      <c r="K643" s="158">
        <f t="shared" si="340"/>
        <v>0</v>
      </c>
      <c r="L643" s="158">
        <f t="shared" si="341"/>
        <v>0</v>
      </c>
      <c r="M643" s="162">
        <f t="shared" si="342"/>
        <v>0</v>
      </c>
      <c r="N643" s="185"/>
      <c r="O643" s="145" t="str">
        <f t="shared" si="323"/>
        <v>SUBETAPA</v>
      </c>
      <c r="P643" s="5">
        <f t="shared" si="324"/>
        <v>0</v>
      </c>
      <c r="Q643" s="5">
        <f t="shared" si="325"/>
        <v>0</v>
      </c>
      <c r="R643" s="187"/>
    </row>
    <row r="644">
      <c r="A644" s="150" t="s">
        <v>2303</v>
      </c>
      <c r="B644" s="333" t="s">
        <v>2304</v>
      </c>
      <c r="C644" s="168">
        <v>87879.0</v>
      </c>
      <c r="D644" s="169" t="s">
        <v>1431</v>
      </c>
      <c r="E644" s="170" t="s">
        <v>72</v>
      </c>
      <c r="F644" s="154">
        <v>4.45</v>
      </c>
      <c r="G644" s="155"/>
      <c r="H644" s="155"/>
      <c r="I644" s="220">
        <f t="shared" si="338"/>
        <v>0</v>
      </c>
      <c r="J644" s="467">
        <f t="shared" si="339"/>
        <v>0</v>
      </c>
      <c r="K644" s="467">
        <f t="shared" si="340"/>
        <v>0</v>
      </c>
      <c r="L644" s="467">
        <f t="shared" si="341"/>
        <v>0</v>
      </c>
      <c r="M644" s="468">
        <f t="shared" si="342"/>
        <v>0</v>
      </c>
      <c r="N644" s="233"/>
      <c r="O644" s="145" t="str">
        <f t="shared" si="323"/>
        <v>SUBETAPA</v>
      </c>
      <c r="P644" s="5">
        <f t="shared" si="324"/>
        <v>0</v>
      </c>
      <c r="Q644" s="5">
        <f t="shared" si="325"/>
        <v>0</v>
      </c>
      <c r="R644" s="234"/>
    </row>
    <row r="645">
      <c r="A645" s="150" t="s">
        <v>2305</v>
      </c>
      <c r="B645" s="333" t="s">
        <v>2306</v>
      </c>
      <c r="C645" s="168">
        <v>87879.0</v>
      </c>
      <c r="D645" s="169" t="s">
        <v>1431</v>
      </c>
      <c r="E645" s="170" t="s">
        <v>72</v>
      </c>
      <c r="F645" s="154">
        <v>11.6</v>
      </c>
      <c r="G645" s="155"/>
      <c r="H645" s="155"/>
      <c r="I645" s="220">
        <f t="shared" si="338"/>
        <v>0</v>
      </c>
      <c r="J645" s="467">
        <f t="shared" si="339"/>
        <v>0</v>
      </c>
      <c r="K645" s="467">
        <f t="shared" si="340"/>
        <v>0</v>
      </c>
      <c r="L645" s="467">
        <f t="shared" si="341"/>
        <v>0</v>
      </c>
      <c r="M645" s="468">
        <f t="shared" si="342"/>
        <v>0</v>
      </c>
      <c r="N645" s="233"/>
      <c r="O645" s="145" t="str">
        <f t="shared" si="323"/>
        <v>SUBETAPA</v>
      </c>
      <c r="P645" s="5">
        <f t="shared" si="324"/>
        <v>0</v>
      </c>
      <c r="Q645" s="5">
        <f t="shared" si="325"/>
        <v>0</v>
      </c>
      <c r="R645" s="234"/>
    </row>
    <row r="646">
      <c r="A646" s="150" t="s">
        <v>2307</v>
      </c>
      <c r="B646" s="333" t="s">
        <v>2308</v>
      </c>
      <c r="C646" s="168">
        <v>87879.0</v>
      </c>
      <c r="D646" s="169" t="s">
        <v>1431</v>
      </c>
      <c r="E646" s="170" t="s">
        <v>72</v>
      </c>
      <c r="F646" s="154">
        <v>6.05</v>
      </c>
      <c r="G646" s="155"/>
      <c r="H646" s="155"/>
      <c r="I646" s="220">
        <f t="shared" si="338"/>
        <v>0</v>
      </c>
      <c r="J646" s="467">
        <f t="shared" si="339"/>
        <v>0</v>
      </c>
      <c r="K646" s="467">
        <f t="shared" si="340"/>
        <v>0</v>
      </c>
      <c r="L646" s="467">
        <f t="shared" si="341"/>
        <v>0</v>
      </c>
      <c r="M646" s="468">
        <f t="shared" si="342"/>
        <v>0</v>
      </c>
      <c r="N646" s="233"/>
      <c r="O646" s="145" t="str">
        <f t="shared" si="323"/>
        <v>SUBETAPA</v>
      </c>
      <c r="P646" s="5">
        <f t="shared" si="324"/>
        <v>0</v>
      </c>
      <c r="Q646" s="5">
        <f t="shared" si="325"/>
        <v>0</v>
      </c>
      <c r="R646" s="234"/>
    </row>
    <row r="647">
      <c r="A647" s="150" t="s">
        <v>2309</v>
      </c>
      <c r="B647" s="333" t="s">
        <v>2304</v>
      </c>
      <c r="C647" s="168" t="s">
        <v>1434</v>
      </c>
      <c r="D647" s="169" t="s">
        <v>1435</v>
      </c>
      <c r="E647" s="170" t="s">
        <v>72</v>
      </c>
      <c r="F647" s="154">
        <v>4.45</v>
      </c>
      <c r="G647" s="155"/>
      <c r="H647" s="155"/>
      <c r="I647" s="220">
        <f t="shared" si="338"/>
        <v>0</v>
      </c>
      <c r="J647" s="467">
        <f t="shared" si="339"/>
        <v>0</v>
      </c>
      <c r="K647" s="467">
        <f t="shared" si="340"/>
        <v>0</v>
      </c>
      <c r="L647" s="467">
        <f t="shared" si="341"/>
        <v>0</v>
      </c>
      <c r="M647" s="468">
        <f t="shared" si="342"/>
        <v>0</v>
      </c>
      <c r="N647" s="233"/>
      <c r="O647" s="145" t="str">
        <f t="shared" si="323"/>
        <v>SUBETAPA</v>
      </c>
      <c r="P647" s="5">
        <f t="shared" si="324"/>
        <v>0</v>
      </c>
      <c r="Q647" s="5">
        <f t="shared" si="325"/>
        <v>0</v>
      </c>
      <c r="R647" s="234"/>
    </row>
    <row r="648">
      <c r="A648" s="150" t="s">
        <v>2310</v>
      </c>
      <c r="B648" s="333" t="s">
        <v>2306</v>
      </c>
      <c r="C648" s="168" t="s">
        <v>1434</v>
      </c>
      <c r="D648" s="169" t="s">
        <v>1435</v>
      </c>
      <c r="E648" s="170" t="s">
        <v>72</v>
      </c>
      <c r="F648" s="154">
        <v>11.6</v>
      </c>
      <c r="G648" s="155"/>
      <c r="H648" s="155"/>
      <c r="I648" s="220">
        <f t="shared" si="338"/>
        <v>0</v>
      </c>
      <c r="J648" s="467">
        <f t="shared" si="339"/>
        <v>0</v>
      </c>
      <c r="K648" s="467">
        <f t="shared" si="340"/>
        <v>0</v>
      </c>
      <c r="L648" s="467">
        <f t="shared" si="341"/>
        <v>0</v>
      </c>
      <c r="M648" s="468">
        <f t="shared" si="342"/>
        <v>0</v>
      </c>
      <c r="N648" s="233"/>
      <c r="O648" s="145" t="str">
        <f t="shared" si="323"/>
        <v>SUBETAPA</v>
      </c>
      <c r="P648" s="5">
        <f t="shared" si="324"/>
        <v>0</v>
      </c>
      <c r="Q648" s="5">
        <f t="shared" si="325"/>
        <v>0</v>
      </c>
      <c r="R648" s="234"/>
    </row>
    <row r="649">
      <c r="A649" s="150" t="s">
        <v>2311</v>
      </c>
      <c r="B649" s="333" t="s">
        <v>2308</v>
      </c>
      <c r="C649" s="168" t="s">
        <v>1434</v>
      </c>
      <c r="D649" s="169" t="s">
        <v>1435</v>
      </c>
      <c r="E649" s="170" t="s">
        <v>72</v>
      </c>
      <c r="F649" s="154">
        <v>6.05</v>
      </c>
      <c r="G649" s="155"/>
      <c r="H649" s="155"/>
      <c r="I649" s="220">
        <f t="shared" si="338"/>
        <v>0</v>
      </c>
      <c r="J649" s="467">
        <f t="shared" si="339"/>
        <v>0</v>
      </c>
      <c r="K649" s="467">
        <f t="shared" si="340"/>
        <v>0</v>
      </c>
      <c r="L649" s="467">
        <f t="shared" si="341"/>
        <v>0</v>
      </c>
      <c r="M649" s="468">
        <f t="shared" si="342"/>
        <v>0</v>
      </c>
      <c r="N649" s="233"/>
      <c r="O649" s="145" t="str">
        <f t="shared" si="323"/>
        <v>SUBETAPA</v>
      </c>
      <c r="P649" s="5">
        <f t="shared" si="324"/>
        <v>0</v>
      </c>
      <c r="Q649" s="5">
        <f t="shared" si="325"/>
        <v>0</v>
      </c>
      <c r="R649" s="234"/>
    </row>
    <row r="650">
      <c r="A650" s="150" t="s">
        <v>2312</v>
      </c>
      <c r="B650" s="333" t="s">
        <v>2313</v>
      </c>
      <c r="C650" s="168" t="s">
        <v>2297</v>
      </c>
      <c r="D650" s="169" t="s">
        <v>2298</v>
      </c>
      <c r="E650" s="170" t="s">
        <v>72</v>
      </c>
      <c r="F650" s="154">
        <v>4.45</v>
      </c>
      <c r="G650" s="155"/>
      <c r="H650" s="155"/>
      <c r="I650" s="220">
        <f t="shared" si="338"/>
        <v>0</v>
      </c>
      <c r="J650" s="467">
        <f t="shared" si="339"/>
        <v>0</v>
      </c>
      <c r="K650" s="467">
        <f t="shared" si="340"/>
        <v>0</v>
      </c>
      <c r="L650" s="467">
        <f t="shared" si="341"/>
        <v>0</v>
      </c>
      <c r="M650" s="468">
        <f t="shared" si="342"/>
        <v>0</v>
      </c>
      <c r="N650" s="233"/>
      <c r="O650" s="145" t="str">
        <f t="shared" si="323"/>
        <v>SUBETAPA</v>
      </c>
      <c r="P650" s="5">
        <f t="shared" si="324"/>
        <v>0</v>
      </c>
      <c r="Q650" s="5">
        <f t="shared" si="325"/>
        <v>0</v>
      </c>
      <c r="R650" s="234"/>
    </row>
    <row r="651">
      <c r="A651" s="150" t="s">
        <v>2314</v>
      </c>
      <c r="B651" s="333" t="s">
        <v>2315</v>
      </c>
      <c r="C651" s="168" t="s">
        <v>2297</v>
      </c>
      <c r="D651" s="169" t="s">
        <v>2298</v>
      </c>
      <c r="E651" s="170" t="s">
        <v>72</v>
      </c>
      <c r="F651" s="154">
        <v>11.6</v>
      </c>
      <c r="G651" s="155"/>
      <c r="H651" s="155"/>
      <c r="I651" s="220">
        <f t="shared" si="338"/>
        <v>0</v>
      </c>
      <c r="J651" s="467">
        <f t="shared" si="339"/>
        <v>0</v>
      </c>
      <c r="K651" s="467">
        <f t="shared" si="340"/>
        <v>0</v>
      </c>
      <c r="L651" s="467">
        <f t="shared" si="341"/>
        <v>0</v>
      </c>
      <c r="M651" s="468">
        <f t="shared" si="342"/>
        <v>0</v>
      </c>
      <c r="N651" s="233"/>
      <c r="O651" s="145" t="str">
        <f t="shared" si="323"/>
        <v>SUBETAPA</v>
      </c>
      <c r="P651" s="5">
        <f t="shared" si="324"/>
        <v>0</v>
      </c>
      <c r="Q651" s="5">
        <f t="shared" si="325"/>
        <v>0</v>
      </c>
      <c r="R651" s="234"/>
    </row>
    <row r="652">
      <c r="A652" s="150" t="s">
        <v>2316</v>
      </c>
      <c r="B652" s="333" t="s">
        <v>2317</v>
      </c>
      <c r="C652" s="168" t="s">
        <v>2297</v>
      </c>
      <c r="D652" s="169" t="s">
        <v>2298</v>
      </c>
      <c r="E652" s="170" t="s">
        <v>72</v>
      </c>
      <c r="F652" s="154">
        <v>6.05</v>
      </c>
      <c r="G652" s="155"/>
      <c r="H652" s="155"/>
      <c r="I652" s="220">
        <f t="shared" si="338"/>
        <v>0</v>
      </c>
      <c r="J652" s="467">
        <f t="shared" si="339"/>
        <v>0</v>
      </c>
      <c r="K652" s="467">
        <f t="shared" si="340"/>
        <v>0</v>
      </c>
      <c r="L652" s="467">
        <f t="shared" si="341"/>
        <v>0</v>
      </c>
      <c r="M652" s="468">
        <f t="shared" si="342"/>
        <v>0</v>
      </c>
      <c r="N652" s="233"/>
      <c r="O652" s="145" t="str">
        <f t="shared" si="323"/>
        <v>SUBETAPA</v>
      </c>
      <c r="P652" s="5">
        <f t="shared" si="324"/>
        <v>0</v>
      </c>
      <c r="Q652" s="5">
        <f t="shared" si="325"/>
        <v>0</v>
      </c>
      <c r="R652" s="234"/>
    </row>
    <row r="653">
      <c r="A653" s="150" t="s">
        <v>2318</v>
      </c>
      <c r="B653" s="214" t="s">
        <v>2319</v>
      </c>
      <c r="C653" s="168" t="s">
        <v>2320</v>
      </c>
      <c r="D653" s="169" t="s">
        <v>2321</v>
      </c>
      <c r="E653" s="170" t="s">
        <v>72</v>
      </c>
      <c r="F653" s="154">
        <v>18.2</v>
      </c>
      <c r="G653" s="155"/>
      <c r="H653" s="155"/>
      <c r="I653" s="220">
        <f t="shared" si="338"/>
        <v>0</v>
      </c>
      <c r="J653" s="467">
        <f t="shared" si="339"/>
        <v>0</v>
      </c>
      <c r="K653" s="467">
        <f t="shared" si="340"/>
        <v>0</v>
      </c>
      <c r="L653" s="467">
        <f t="shared" si="341"/>
        <v>0</v>
      </c>
      <c r="M653" s="468">
        <f t="shared" si="342"/>
        <v>0</v>
      </c>
      <c r="N653" s="185"/>
      <c r="O653" s="145" t="str">
        <f t="shared" si="323"/>
        <v>SUBETAPA</v>
      </c>
      <c r="P653" s="5">
        <f t="shared" si="324"/>
        <v>0</v>
      </c>
      <c r="Q653" s="5">
        <f t="shared" si="325"/>
        <v>0</v>
      </c>
      <c r="R653" s="187"/>
    </row>
    <row r="654">
      <c r="A654" s="566"/>
      <c r="B654" s="218"/>
      <c r="C654" s="218"/>
      <c r="D654" s="218"/>
      <c r="E654" s="218"/>
      <c r="F654" s="219"/>
      <c r="G654" s="218"/>
      <c r="H654" s="218"/>
      <c r="I654" s="218"/>
      <c r="J654" s="218"/>
      <c r="K654" s="218"/>
      <c r="L654" s="218"/>
      <c r="M654" s="233"/>
      <c r="N654" s="185"/>
      <c r="O654" s="145" t="str">
        <f t="shared" si="323"/>
        <v/>
      </c>
      <c r="P654" s="5">
        <f t="shared" si="324"/>
        <v>0</v>
      </c>
      <c r="Q654" s="5">
        <f t="shared" si="325"/>
        <v>0</v>
      </c>
      <c r="R654" s="187"/>
    </row>
    <row r="655">
      <c r="A655" s="188" t="s">
        <v>527</v>
      </c>
      <c r="B655" s="189" t="s">
        <v>2322</v>
      </c>
      <c r="C655" s="87"/>
      <c r="D655" s="87"/>
      <c r="E655" s="190"/>
      <c r="F655" s="190"/>
      <c r="G655" s="190"/>
      <c r="H655" s="190"/>
      <c r="I655" s="191"/>
      <c r="J655" s="138">
        <f t="shared" ref="J655:L655" si="343">SUM(J656:J672)</f>
        <v>0</v>
      </c>
      <c r="K655" s="138">
        <f t="shared" si="343"/>
        <v>0</v>
      </c>
      <c r="L655" s="138">
        <f t="shared" si="343"/>
        <v>0</v>
      </c>
      <c r="M655" s="138">
        <f>SUM(M656:M673)</f>
        <v>0</v>
      </c>
      <c r="N655" s="185"/>
      <c r="O655" s="145" t="str">
        <f t="shared" si="323"/>
        <v>ETAPA_PRINCIPAL</v>
      </c>
      <c r="P655" s="147">
        <f t="shared" si="324"/>
        <v>0</v>
      </c>
      <c r="Q655" s="147">
        <f t="shared" si="325"/>
        <v>0</v>
      </c>
      <c r="R655" s="187"/>
    </row>
    <row r="656">
      <c r="A656" s="466" t="s">
        <v>2323</v>
      </c>
      <c r="B656" s="214" t="s">
        <v>2324</v>
      </c>
      <c r="C656" s="168" t="s">
        <v>1799</v>
      </c>
      <c r="D656" s="169" t="s">
        <v>1800</v>
      </c>
      <c r="E656" s="170" t="s">
        <v>216</v>
      </c>
      <c r="F656" s="154">
        <v>231.1</v>
      </c>
      <c r="G656" s="155"/>
      <c r="H656" s="155"/>
      <c r="I656" s="157">
        <f t="shared" ref="I656:I673" si="344">G656+H656</f>
        <v>0</v>
      </c>
      <c r="J656" s="158">
        <f t="shared" ref="J656:J673" si="345">G656*F656</f>
        <v>0</v>
      </c>
      <c r="K656" s="158">
        <f t="shared" ref="K656:K673" si="346">H656*F656</f>
        <v>0</v>
      </c>
      <c r="L656" s="158">
        <f t="shared" ref="L656:L673" si="347">J656+K656</f>
        <v>0</v>
      </c>
      <c r="M656" s="162">
        <f t="shared" ref="M656:M673" si="348">L656*(1+$M$4)</f>
        <v>0</v>
      </c>
      <c r="N656" s="185"/>
      <c r="O656" s="145" t="str">
        <f t="shared" si="323"/>
        <v>SUBETAPA</v>
      </c>
      <c r="P656" s="5">
        <f t="shared" si="324"/>
        <v>0</v>
      </c>
      <c r="Q656" s="5">
        <f t="shared" si="325"/>
        <v>0</v>
      </c>
      <c r="R656" s="187"/>
    </row>
    <row r="657">
      <c r="A657" s="466" t="s">
        <v>2325</v>
      </c>
      <c r="B657" s="151" t="s">
        <v>2326</v>
      </c>
      <c r="C657" s="168" t="s">
        <v>2327</v>
      </c>
      <c r="D657" s="169" t="s">
        <v>2328</v>
      </c>
      <c r="E657" s="170" t="s">
        <v>72</v>
      </c>
      <c r="F657" s="154">
        <v>1611.6</v>
      </c>
      <c r="G657" s="155"/>
      <c r="H657" s="155"/>
      <c r="I657" s="157">
        <f t="shared" si="344"/>
        <v>0</v>
      </c>
      <c r="J657" s="158">
        <f t="shared" si="345"/>
        <v>0</v>
      </c>
      <c r="K657" s="158">
        <f t="shared" si="346"/>
        <v>0</v>
      </c>
      <c r="L657" s="158">
        <f t="shared" si="347"/>
        <v>0</v>
      </c>
      <c r="M657" s="162">
        <f t="shared" si="348"/>
        <v>0</v>
      </c>
      <c r="N657" s="185"/>
      <c r="O657" s="145" t="str">
        <f t="shared" si="323"/>
        <v>SUBETAPA</v>
      </c>
      <c r="P657" s="5">
        <f t="shared" si="324"/>
        <v>0</v>
      </c>
      <c r="Q657" s="5">
        <f t="shared" si="325"/>
        <v>0</v>
      </c>
      <c r="R657" s="187"/>
    </row>
    <row r="658">
      <c r="A658" s="466" t="s">
        <v>2329</v>
      </c>
      <c r="B658" s="151" t="s">
        <v>2330</v>
      </c>
      <c r="C658" s="168" t="s">
        <v>2331</v>
      </c>
      <c r="D658" s="169" t="s">
        <v>2332</v>
      </c>
      <c r="E658" s="170" t="s">
        <v>72</v>
      </c>
      <c r="F658" s="154">
        <v>1611.6</v>
      </c>
      <c r="G658" s="155"/>
      <c r="H658" s="155"/>
      <c r="I658" s="157">
        <f t="shared" si="344"/>
        <v>0</v>
      </c>
      <c r="J658" s="158">
        <f t="shared" si="345"/>
        <v>0</v>
      </c>
      <c r="K658" s="158">
        <f t="shared" si="346"/>
        <v>0</v>
      </c>
      <c r="L658" s="158">
        <f t="shared" si="347"/>
        <v>0</v>
      </c>
      <c r="M658" s="162">
        <f t="shared" si="348"/>
        <v>0</v>
      </c>
      <c r="N658" s="185"/>
      <c r="O658" s="145" t="str">
        <f t="shared" si="323"/>
        <v>SUBETAPA</v>
      </c>
      <c r="P658" s="5">
        <f t="shared" si="324"/>
        <v>0</v>
      </c>
      <c r="Q658" s="5">
        <f t="shared" si="325"/>
        <v>0</v>
      </c>
      <c r="R658" s="187"/>
    </row>
    <row r="659">
      <c r="A659" s="466" t="s">
        <v>2333</v>
      </c>
      <c r="B659" s="151" t="s">
        <v>2334</v>
      </c>
      <c r="C659" s="168" t="s">
        <v>2335</v>
      </c>
      <c r="D659" s="169" t="s">
        <v>2336</v>
      </c>
      <c r="E659" s="170" t="s">
        <v>72</v>
      </c>
      <c r="F659" s="154">
        <v>1611.6</v>
      </c>
      <c r="G659" s="155"/>
      <c r="H659" s="155"/>
      <c r="I659" s="157">
        <f t="shared" si="344"/>
        <v>0</v>
      </c>
      <c r="J659" s="158">
        <f t="shared" si="345"/>
        <v>0</v>
      </c>
      <c r="K659" s="158">
        <f t="shared" si="346"/>
        <v>0</v>
      </c>
      <c r="L659" s="158">
        <f t="shared" si="347"/>
        <v>0</v>
      </c>
      <c r="M659" s="162">
        <f t="shared" si="348"/>
        <v>0</v>
      </c>
      <c r="N659" s="185"/>
      <c r="O659" s="145" t="str">
        <f t="shared" si="323"/>
        <v>SUBETAPA</v>
      </c>
      <c r="P659" s="5">
        <f t="shared" si="324"/>
        <v>0</v>
      </c>
      <c r="Q659" s="5">
        <f t="shared" si="325"/>
        <v>0</v>
      </c>
      <c r="R659" s="187"/>
    </row>
    <row r="660">
      <c r="A660" s="466" t="s">
        <v>2337</v>
      </c>
      <c r="B660" s="151" t="s">
        <v>2338</v>
      </c>
      <c r="C660" s="168" t="s">
        <v>2339</v>
      </c>
      <c r="D660" s="169" t="s">
        <v>1119</v>
      </c>
      <c r="E660" s="170" t="s">
        <v>72</v>
      </c>
      <c r="F660" s="154">
        <v>260.15</v>
      </c>
      <c r="G660" s="155"/>
      <c r="H660" s="155"/>
      <c r="I660" s="157">
        <f t="shared" si="344"/>
        <v>0</v>
      </c>
      <c r="J660" s="158">
        <f t="shared" si="345"/>
        <v>0</v>
      </c>
      <c r="K660" s="158">
        <f t="shared" si="346"/>
        <v>0</v>
      </c>
      <c r="L660" s="158">
        <f t="shared" si="347"/>
        <v>0</v>
      </c>
      <c r="M660" s="162">
        <f t="shared" si="348"/>
        <v>0</v>
      </c>
      <c r="N660" s="185"/>
      <c r="O660" s="145" t="str">
        <f t="shared" si="323"/>
        <v>SUBETAPA</v>
      </c>
      <c r="P660" s="5">
        <f t="shared" si="324"/>
        <v>0</v>
      </c>
      <c r="Q660" s="5">
        <f t="shared" si="325"/>
        <v>0</v>
      </c>
      <c r="R660" s="187"/>
    </row>
    <row r="661">
      <c r="A661" s="466" t="s">
        <v>2340</v>
      </c>
      <c r="B661" s="151" t="s">
        <v>2338</v>
      </c>
      <c r="C661" s="152" t="s">
        <v>2341</v>
      </c>
      <c r="D661" s="176" t="s">
        <v>2342</v>
      </c>
      <c r="E661" s="153" t="s">
        <v>72</v>
      </c>
      <c r="F661" s="154">
        <v>260.15</v>
      </c>
      <c r="G661" s="155"/>
      <c r="H661" s="155"/>
      <c r="I661" s="157">
        <f t="shared" si="344"/>
        <v>0</v>
      </c>
      <c r="J661" s="158">
        <f t="shared" si="345"/>
        <v>0</v>
      </c>
      <c r="K661" s="158">
        <f t="shared" si="346"/>
        <v>0</v>
      </c>
      <c r="L661" s="158">
        <f t="shared" si="347"/>
        <v>0</v>
      </c>
      <c r="M661" s="162">
        <f t="shared" si="348"/>
        <v>0</v>
      </c>
      <c r="N661" s="185"/>
      <c r="O661" s="145" t="str">
        <f t="shared" si="323"/>
        <v>SUBETAPA</v>
      </c>
      <c r="P661" s="5">
        <f t="shared" si="324"/>
        <v>0</v>
      </c>
      <c r="Q661" s="5">
        <f t="shared" si="325"/>
        <v>0</v>
      </c>
      <c r="R661" s="187"/>
    </row>
    <row r="662">
      <c r="A662" s="466" t="s">
        <v>2343</v>
      </c>
      <c r="B662" s="151" t="s">
        <v>2344</v>
      </c>
      <c r="C662" s="152" t="s">
        <v>2345</v>
      </c>
      <c r="D662" s="176" t="s">
        <v>2346</v>
      </c>
      <c r="E662" s="153" t="s">
        <v>72</v>
      </c>
      <c r="F662" s="154">
        <v>554.3</v>
      </c>
      <c r="G662" s="155"/>
      <c r="H662" s="155"/>
      <c r="I662" s="157">
        <f t="shared" si="344"/>
        <v>0</v>
      </c>
      <c r="J662" s="158">
        <f t="shared" si="345"/>
        <v>0</v>
      </c>
      <c r="K662" s="158">
        <f t="shared" si="346"/>
        <v>0</v>
      </c>
      <c r="L662" s="158">
        <f t="shared" si="347"/>
        <v>0</v>
      </c>
      <c r="M662" s="162">
        <f t="shared" si="348"/>
        <v>0</v>
      </c>
      <c r="N662" s="185"/>
      <c r="O662" s="145" t="str">
        <f t="shared" si="323"/>
        <v>SUBETAPA</v>
      </c>
      <c r="P662" s="5">
        <f t="shared" si="324"/>
        <v>0</v>
      </c>
      <c r="Q662" s="5">
        <f t="shared" si="325"/>
        <v>0</v>
      </c>
      <c r="R662" s="187"/>
    </row>
    <row r="663">
      <c r="A663" s="466" t="s">
        <v>2347</v>
      </c>
      <c r="B663" s="151" t="s">
        <v>2348</v>
      </c>
      <c r="C663" s="152" t="s">
        <v>2345</v>
      </c>
      <c r="D663" s="176" t="s">
        <v>2346</v>
      </c>
      <c r="E663" s="153" t="s">
        <v>72</v>
      </c>
      <c r="F663" s="154">
        <v>31.75</v>
      </c>
      <c r="G663" s="155"/>
      <c r="H663" s="155"/>
      <c r="I663" s="157">
        <f t="shared" si="344"/>
        <v>0</v>
      </c>
      <c r="J663" s="158">
        <f t="shared" si="345"/>
        <v>0</v>
      </c>
      <c r="K663" s="158">
        <f t="shared" si="346"/>
        <v>0</v>
      </c>
      <c r="L663" s="158">
        <f t="shared" si="347"/>
        <v>0</v>
      </c>
      <c r="M663" s="162">
        <f t="shared" si="348"/>
        <v>0</v>
      </c>
      <c r="N663" s="185"/>
      <c r="O663" s="145" t="str">
        <f t="shared" si="323"/>
        <v>SUBETAPA</v>
      </c>
      <c r="P663" s="5">
        <f t="shared" si="324"/>
        <v>0</v>
      </c>
      <c r="Q663" s="5">
        <f t="shared" si="325"/>
        <v>0</v>
      </c>
      <c r="R663" s="187"/>
    </row>
    <row r="664">
      <c r="A664" s="466" t="s">
        <v>2349</v>
      </c>
      <c r="B664" s="151" t="s">
        <v>2350</v>
      </c>
      <c r="C664" s="152" t="s">
        <v>895</v>
      </c>
      <c r="D664" s="176" t="s">
        <v>896</v>
      </c>
      <c r="E664" s="153" t="s">
        <v>72</v>
      </c>
      <c r="F664" s="154">
        <v>62.15</v>
      </c>
      <c r="G664" s="155"/>
      <c r="H664" s="155"/>
      <c r="I664" s="157">
        <f t="shared" si="344"/>
        <v>0</v>
      </c>
      <c r="J664" s="158">
        <f t="shared" si="345"/>
        <v>0</v>
      </c>
      <c r="K664" s="158">
        <f t="shared" si="346"/>
        <v>0</v>
      </c>
      <c r="L664" s="158">
        <f t="shared" si="347"/>
        <v>0</v>
      </c>
      <c r="M664" s="162">
        <f t="shared" si="348"/>
        <v>0</v>
      </c>
      <c r="N664" s="185"/>
      <c r="O664" s="145" t="str">
        <f t="shared" si="323"/>
        <v>SUBETAPA</v>
      </c>
      <c r="P664" s="5">
        <f t="shared" si="324"/>
        <v>0</v>
      </c>
      <c r="Q664" s="5">
        <f t="shared" si="325"/>
        <v>0</v>
      </c>
      <c r="R664" s="187"/>
    </row>
    <row r="665">
      <c r="A665" s="466" t="s">
        <v>2351</v>
      </c>
      <c r="B665" s="214" t="s">
        <v>2352</v>
      </c>
      <c r="C665" s="168" t="s">
        <v>2353</v>
      </c>
      <c r="D665" s="169" t="s">
        <v>2354</v>
      </c>
      <c r="E665" s="170" t="s">
        <v>72</v>
      </c>
      <c r="F665" s="154">
        <v>113.25</v>
      </c>
      <c r="G665" s="155"/>
      <c r="H665" s="155"/>
      <c r="I665" s="157">
        <f t="shared" si="344"/>
        <v>0</v>
      </c>
      <c r="J665" s="158">
        <f t="shared" si="345"/>
        <v>0</v>
      </c>
      <c r="K665" s="158">
        <f t="shared" si="346"/>
        <v>0</v>
      </c>
      <c r="L665" s="158">
        <f t="shared" si="347"/>
        <v>0</v>
      </c>
      <c r="M665" s="162">
        <f t="shared" si="348"/>
        <v>0</v>
      </c>
      <c r="N665" s="185"/>
      <c r="O665" s="145" t="str">
        <f t="shared" si="323"/>
        <v>SUBETAPA</v>
      </c>
      <c r="P665" s="5">
        <f t="shared" si="324"/>
        <v>0</v>
      </c>
      <c r="Q665" s="5">
        <f t="shared" si="325"/>
        <v>0</v>
      </c>
      <c r="R665" s="187"/>
    </row>
    <row r="666">
      <c r="A666" s="466" t="s">
        <v>2355</v>
      </c>
      <c r="B666" s="214" t="s">
        <v>2356</v>
      </c>
      <c r="C666" s="168" t="s">
        <v>2357</v>
      </c>
      <c r="D666" s="169" t="s">
        <v>2358</v>
      </c>
      <c r="E666" s="170" t="s">
        <v>81</v>
      </c>
      <c r="F666" s="178">
        <v>49.5</v>
      </c>
      <c r="G666" s="155"/>
      <c r="H666" s="155"/>
      <c r="I666" s="157">
        <f t="shared" si="344"/>
        <v>0</v>
      </c>
      <c r="J666" s="158">
        <f t="shared" si="345"/>
        <v>0</v>
      </c>
      <c r="K666" s="158">
        <f t="shared" si="346"/>
        <v>0</v>
      </c>
      <c r="L666" s="158">
        <f t="shared" si="347"/>
        <v>0</v>
      </c>
      <c r="M666" s="162">
        <f t="shared" si="348"/>
        <v>0</v>
      </c>
      <c r="N666" s="185"/>
      <c r="O666" s="145"/>
      <c r="P666" s="5"/>
      <c r="Q666" s="5"/>
      <c r="R666" s="187"/>
    </row>
    <row r="667">
      <c r="A667" s="466" t="s">
        <v>2359</v>
      </c>
      <c r="B667" s="214" t="s">
        <v>2360</v>
      </c>
      <c r="C667" s="168" t="s">
        <v>2361</v>
      </c>
      <c r="D667" s="169" t="s">
        <v>2362</v>
      </c>
      <c r="E667" s="170" t="s">
        <v>72</v>
      </c>
      <c r="F667" s="154">
        <v>113.25</v>
      </c>
      <c r="G667" s="155"/>
      <c r="H667" s="155"/>
      <c r="I667" s="157">
        <f t="shared" si="344"/>
        <v>0</v>
      </c>
      <c r="J667" s="158">
        <f t="shared" si="345"/>
        <v>0</v>
      </c>
      <c r="K667" s="158">
        <f t="shared" si="346"/>
        <v>0</v>
      </c>
      <c r="L667" s="158">
        <f t="shared" si="347"/>
        <v>0</v>
      </c>
      <c r="M667" s="162">
        <f t="shared" si="348"/>
        <v>0</v>
      </c>
      <c r="N667" s="185"/>
      <c r="O667" s="145" t="str">
        <f t="shared" ref="O667:O672" si="349">IF(A667="", "", IF(LEN(A667)-LEN(SUBSTITUTE(A667, ".", "")) = 0, "ETAPA_PRINCIPAL", IF(LEN(A667)-LEN(SUBSTITUTE(A667, ".", "")) = 1, "SUBETAPA", "ITEM_OBRA")))
</f>
        <v>SUBETAPA</v>
      </c>
      <c r="P667" s="5">
        <f t="shared" ref="P667:P672" si="350">IF(O667="ETAPA_PRINCIPAL",M667,0)</f>
        <v>0</v>
      </c>
      <c r="Q667" s="5">
        <f t="shared" ref="Q667:Q672" si="351">IF($O667="ETAPA_PRINCIPAL",$L667,0)</f>
        <v>0</v>
      </c>
      <c r="R667" s="187"/>
    </row>
    <row r="668">
      <c r="A668" s="466" t="s">
        <v>2363</v>
      </c>
      <c r="B668" s="214" t="s">
        <v>2364</v>
      </c>
      <c r="C668" s="168" t="s">
        <v>2365</v>
      </c>
      <c r="D668" s="169" t="s">
        <v>2366</v>
      </c>
      <c r="E668" s="170" t="s">
        <v>72</v>
      </c>
      <c r="F668" s="154">
        <v>113.25</v>
      </c>
      <c r="G668" s="155"/>
      <c r="H668" s="155"/>
      <c r="I668" s="157">
        <f t="shared" si="344"/>
        <v>0</v>
      </c>
      <c r="J668" s="158">
        <f t="shared" si="345"/>
        <v>0</v>
      </c>
      <c r="K668" s="158">
        <f t="shared" si="346"/>
        <v>0</v>
      </c>
      <c r="L668" s="158">
        <f t="shared" si="347"/>
        <v>0</v>
      </c>
      <c r="M668" s="162">
        <f t="shared" si="348"/>
        <v>0</v>
      </c>
      <c r="N668" s="185"/>
      <c r="O668" s="145" t="str">
        <f t="shared" si="349"/>
        <v>SUBETAPA</v>
      </c>
      <c r="P668" s="5">
        <f t="shared" si="350"/>
        <v>0</v>
      </c>
      <c r="Q668" s="5">
        <f t="shared" si="351"/>
        <v>0</v>
      </c>
      <c r="R668" s="187"/>
    </row>
    <row r="669">
      <c r="A669" s="466" t="s">
        <v>2367</v>
      </c>
      <c r="B669" s="214" t="s">
        <v>2368</v>
      </c>
      <c r="C669" s="168" t="s">
        <v>2369</v>
      </c>
      <c r="D669" s="169" t="s">
        <v>636</v>
      </c>
      <c r="E669" s="170" t="s">
        <v>72</v>
      </c>
      <c r="F669" s="154">
        <v>113.25</v>
      </c>
      <c r="G669" s="205"/>
      <c r="H669" s="205"/>
      <c r="I669" s="157">
        <f t="shared" si="344"/>
        <v>0</v>
      </c>
      <c r="J669" s="158">
        <f t="shared" si="345"/>
        <v>0</v>
      </c>
      <c r="K669" s="158">
        <f t="shared" si="346"/>
        <v>0</v>
      </c>
      <c r="L669" s="158">
        <f t="shared" si="347"/>
        <v>0</v>
      </c>
      <c r="M669" s="162">
        <f t="shared" si="348"/>
        <v>0</v>
      </c>
      <c r="N669" s="185"/>
      <c r="O669" s="145" t="str">
        <f t="shared" si="349"/>
        <v>SUBETAPA</v>
      </c>
      <c r="P669" s="5">
        <f t="shared" si="350"/>
        <v>0</v>
      </c>
      <c r="Q669" s="5">
        <f t="shared" si="351"/>
        <v>0</v>
      </c>
      <c r="R669" s="187"/>
    </row>
    <row r="670">
      <c r="A670" s="466" t="s">
        <v>2370</v>
      </c>
      <c r="B670" s="560" t="s">
        <v>2371</v>
      </c>
      <c r="C670" s="518" t="s">
        <v>2301</v>
      </c>
      <c r="D670" s="560" t="s">
        <v>2302</v>
      </c>
      <c r="E670" s="561" t="s">
        <v>81</v>
      </c>
      <c r="F670" s="577">
        <v>52.35</v>
      </c>
      <c r="G670" s="353"/>
      <c r="H670" s="353"/>
      <c r="I670" s="442">
        <f t="shared" si="344"/>
        <v>0</v>
      </c>
      <c r="J670" s="364">
        <f t="shared" si="345"/>
        <v>0</v>
      </c>
      <c r="K670" s="364">
        <f t="shared" si="346"/>
        <v>0</v>
      </c>
      <c r="L670" s="364">
        <f t="shared" si="347"/>
        <v>0</v>
      </c>
      <c r="M670" s="366">
        <f t="shared" si="348"/>
        <v>0</v>
      </c>
      <c r="N670" s="578"/>
      <c r="O670" s="145" t="str">
        <f t="shared" si="349"/>
        <v>SUBETAPA</v>
      </c>
      <c r="P670" s="5">
        <f t="shared" si="350"/>
        <v>0</v>
      </c>
      <c r="Q670" s="5">
        <f t="shared" si="351"/>
        <v>0</v>
      </c>
      <c r="R670" s="579"/>
    </row>
    <row r="671">
      <c r="A671" s="466" t="s">
        <v>2372</v>
      </c>
      <c r="B671" s="560" t="s">
        <v>2373</v>
      </c>
      <c r="C671" s="561" t="s">
        <v>2374</v>
      </c>
      <c r="D671" s="560" t="s">
        <v>2375</v>
      </c>
      <c r="E671" s="580" t="s">
        <v>81</v>
      </c>
      <c r="F671" s="154">
        <v>70.0</v>
      </c>
      <c r="G671" s="155"/>
      <c r="H671" s="155"/>
      <c r="I671" s="442">
        <f t="shared" si="344"/>
        <v>0</v>
      </c>
      <c r="J671" s="364">
        <f t="shared" si="345"/>
        <v>0</v>
      </c>
      <c r="K671" s="364">
        <f t="shared" si="346"/>
        <v>0</v>
      </c>
      <c r="L671" s="364">
        <f t="shared" si="347"/>
        <v>0</v>
      </c>
      <c r="M671" s="366">
        <f t="shared" si="348"/>
        <v>0</v>
      </c>
      <c r="N671" s="185"/>
      <c r="O671" s="145" t="str">
        <f t="shared" si="349"/>
        <v>SUBETAPA</v>
      </c>
      <c r="P671" s="5">
        <f t="shared" si="350"/>
        <v>0</v>
      </c>
      <c r="Q671" s="5">
        <f t="shared" si="351"/>
        <v>0</v>
      </c>
      <c r="R671" s="187"/>
    </row>
    <row r="672">
      <c r="A672" s="466" t="s">
        <v>2376</v>
      </c>
      <c r="B672" s="214" t="s">
        <v>2377</v>
      </c>
      <c r="C672" s="168" t="s">
        <v>2378</v>
      </c>
      <c r="D672" s="169" t="s">
        <v>2379</v>
      </c>
      <c r="E672" s="170" t="s">
        <v>72</v>
      </c>
      <c r="F672" s="154">
        <v>328.2</v>
      </c>
      <c r="G672" s="155"/>
      <c r="H672" s="155"/>
      <c r="I672" s="157">
        <f t="shared" si="344"/>
        <v>0</v>
      </c>
      <c r="J672" s="158">
        <f t="shared" si="345"/>
        <v>0</v>
      </c>
      <c r="K672" s="158">
        <f t="shared" si="346"/>
        <v>0</v>
      </c>
      <c r="L672" s="158">
        <f t="shared" si="347"/>
        <v>0</v>
      </c>
      <c r="M672" s="162">
        <f t="shared" si="348"/>
        <v>0</v>
      </c>
      <c r="N672" s="185"/>
      <c r="O672" s="145" t="str">
        <f t="shared" si="349"/>
        <v>SUBETAPA</v>
      </c>
      <c r="P672" s="5">
        <f t="shared" si="350"/>
        <v>0</v>
      </c>
      <c r="Q672" s="5">
        <f t="shared" si="351"/>
        <v>0</v>
      </c>
      <c r="R672" s="187"/>
    </row>
    <row r="673">
      <c r="A673" s="466" t="s">
        <v>2380</v>
      </c>
      <c r="B673" s="214" t="s">
        <v>2381</v>
      </c>
      <c r="C673" s="168" t="s">
        <v>2382</v>
      </c>
      <c r="D673" s="169" t="s">
        <v>2383</v>
      </c>
      <c r="E673" s="170" t="s">
        <v>81</v>
      </c>
      <c r="F673" s="154">
        <v>340.0</v>
      </c>
      <c r="G673" s="155"/>
      <c r="H673" s="155"/>
      <c r="I673" s="157">
        <f t="shared" si="344"/>
        <v>0</v>
      </c>
      <c r="J673" s="158">
        <f t="shared" si="345"/>
        <v>0</v>
      </c>
      <c r="K673" s="158">
        <f t="shared" si="346"/>
        <v>0</v>
      </c>
      <c r="L673" s="158">
        <f t="shared" si="347"/>
        <v>0</v>
      </c>
      <c r="M673" s="162">
        <f t="shared" si="348"/>
        <v>0</v>
      </c>
      <c r="N673" s="185"/>
      <c r="O673" s="145"/>
      <c r="P673" s="5"/>
      <c r="Q673" s="5"/>
      <c r="R673" s="187"/>
    </row>
    <row r="674">
      <c r="A674" s="566"/>
      <c r="B674" s="218"/>
      <c r="C674" s="218"/>
      <c r="D674" s="218"/>
      <c r="E674" s="218"/>
      <c r="F674" s="219"/>
      <c r="G674" s="218"/>
      <c r="H674" s="218"/>
      <c r="I674" s="218"/>
      <c r="J674" s="218"/>
      <c r="K674" s="218"/>
      <c r="L674" s="218"/>
      <c r="M674" s="185"/>
      <c r="N674" s="185"/>
      <c r="O674" s="145" t="str">
        <f t="shared" ref="O674:O719" si="352">IF(A674="", "", IF(LEN(A674)-LEN(SUBSTITUTE(A674, ".", "")) = 0, "ETAPA_PRINCIPAL", IF(LEN(A674)-LEN(SUBSTITUTE(A674, ".", "")) = 1, "SUBETAPA", "ITEM_OBRA")))
</f>
        <v/>
      </c>
      <c r="P674" s="5">
        <f t="shared" ref="P674:P719" si="353">IF(O674="ETAPA_PRINCIPAL",M674,0)</f>
        <v>0</v>
      </c>
      <c r="Q674" s="5">
        <f t="shared" ref="Q674:Q719" si="354">IF($O674="ETAPA_PRINCIPAL",$L674,0)</f>
        <v>0</v>
      </c>
      <c r="R674" s="187"/>
    </row>
    <row r="675">
      <c r="A675" s="188" t="s">
        <v>561</v>
      </c>
      <c r="B675" s="189" t="s">
        <v>2384</v>
      </c>
      <c r="C675" s="87"/>
      <c r="D675" s="87"/>
      <c r="E675" s="190"/>
      <c r="F675" s="190"/>
      <c r="G675" s="190"/>
      <c r="H675" s="190"/>
      <c r="I675" s="191"/>
      <c r="J675" s="138"/>
      <c r="K675" s="138"/>
      <c r="L675" s="138"/>
      <c r="M675" s="138">
        <f>SUM(M676:M683)</f>
        <v>0</v>
      </c>
      <c r="N675" s="185"/>
      <c r="O675" s="145" t="str">
        <f t="shared" si="352"/>
        <v>ETAPA_PRINCIPAL</v>
      </c>
      <c r="P675" s="147">
        <f t="shared" si="353"/>
        <v>0</v>
      </c>
      <c r="Q675" s="147" t="str">
        <f t="shared" si="354"/>
        <v/>
      </c>
      <c r="R675" s="187"/>
    </row>
    <row r="676">
      <c r="A676" s="150" t="s">
        <v>2385</v>
      </c>
      <c r="B676" s="151" t="s">
        <v>2386</v>
      </c>
      <c r="C676" s="152" t="s">
        <v>2387</v>
      </c>
      <c r="D676" s="176" t="s">
        <v>2388</v>
      </c>
      <c r="E676" s="153" t="s">
        <v>72</v>
      </c>
      <c r="F676" s="154">
        <v>1198.0</v>
      </c>
      <c r="G676" s="155"/>
      <c r="H676" s="155"/>
      <c r="I676" s="157">
        <f t="shared" ref="I676:I683" si="355">G676+H676</f>
        <v>0</v>
      </c>
      <c r="J676" s="158">
        <f t="shared" ref="J676:J683" si="356">G676*F676</f>
        <v>0</v>
      </c>
      <c r="K676" s="158">
        <f t="shared" ref="K676:K683" si="357">H676*F676</f>
        <v>0</v>
      </c>
      <c r="L676" s="158">
        <f t="shared" ref="L676:L683" si="358">J676+K676</f>
        <v>0</v>
      </c>
      <c r="M676" s="162">
        <f t="shared" ref="M676:M683" si="359">L676*(1+$M$4)</f>
        <v>0</v>
      </c>
      <c r="N676" s="185"/>
      <c r="O676" s="145" t="str">
        <f t="shared" si="352"/>
        <v>SUBETAPA</v>
      </c>
      <c r="P676" s="5">
        <f t="shared" si="353"/>
        <v>0</v>
      </c>
      <c r="Q676" s="5">
        <f t="shared" si="354"/>
        <v>0</v>
      </c>
      <c r="R676" s="187"/>
    </row>
    <row r="677">
      <c r="A677" s="150" t="s">
        <v>2389</v>
      </c>
      <c r="B677" s="214" t="s">
        <v>2390</v>
      </c>
      <c r="C677" s="168" t="s">
        <v>2391</v>
      </c>
      <c r="D677" s="169" t="s">
        <v>1008</v>
      </c>
      <c r="E677" s="170" t="s">
        <v>447</v>
      </c>
      <c r="F677" s="154">
        <v>598.65</v>
      </c>
      <c r="G677" s="155"/>
      <c r="H677" s="155"/>
      <c r="I677" s="157">
        <f t="shared" si="355"/>
        <v>0</v>
      </c>
      <c r="J677" s="158">
        <f t="shared" si="356"/>
        <v>0</v>
      </c>
      <c r="K677" s="158">
        <f t="shared" si="357"/>
        <v>0</v>
      </c>
      <c r="L677" s="158">
        <f t="shared" si="358"/>
        <v>0</v>
      </c>
      <c r="M677" s="162">
        <f t="shared" si="359"/>
        <v>0</v>
      </c>
      <c r="N677" s="185"/>
      <c r="O677" s="145" t="str">
        <f t="shared" si="352"/>
        <v>SUBETAPA</v>
      </c>
      <c r="P677" s="5">
        <f t="shared" si="353"/>
        <v>0</v>
      </c>
      <c r="Q677" s="5">
        <f t="shared" si="354"/>
        <v>0</v>
      </c>
      <c r="R677" s="187"/>
    </row>
    <row r="678">
      <c r="A678" s="150" t="s">
        <v>2392</v>
      </c>
      <c r="B678" s="151" t="s">
        <v>2393</v>
      </c>
      <c r="C678" s="152" t="s">
        <v>2394</v>
      </c>
      <c r="D678" s="176" t="s">
        <v>2395</v>
      </c>
      <c r="E678" s="153" t="s">
        <v>72</v>
      </c>
      <c r="F678" s="154">
        <v>1198.0</v>
      </c>
      <c r="G678" s="478"/>
      <c r="H678" s="478"/>
      <c r="I678" s="157">
        <f t="shared" si="355"/>
        <v>0</v>
      </c>
      <c r="J678" s="158">
        <f t="shared" si="356"/>
        <v>0</v>
      </c>
      <c r="K678" s="158">
        <f t="shared" si="357"/>
        <v>0</v>
      </c>
      <c r="L678" s="158">
        <f t="shared" si="358"/>
        <v>0</v>
      </c>
      <c r="M678" s="162">
        <f t="shared" si="359"/>
        <v>0</v>
      </c>
      <c r="N678" s="185"/>
      <c r="O678" s="145" t="str">
        <f t="shared" si="352"/>
        <v>SUBETAPA</v>
      </c>
      <c r="P678" s="5">
        <f t="shared" si="353"/>
        <v>0</v>
      </c>
      <c r="Q678" s="5">
        <f t="shared" si="354"/>
        <v>0</v>
      </c>
      <c r="R678" s="187"/>
    </row>
    <row r="679">
      <c r="A679" s="150" t="s">
        <v>2396</v>
      </c>
      <c r="B679" s="214" t="s">
        <v>2397</v>
      </c>
      <c r="C679" s="168" t="s">
        <v>2398</v>
      </c>
      <c r="D679" s="169" t="s">
        <v>484</v>
      </c>
      <c r="E679" s="153" t="s">
        <v>72</v>
      </c>
      <c r="F679" s="154">
        <v>42.85</v>
      </c>
      <c r="G679" s="205"/>
      <c r="H679" s="205"/>
      <c r="I679" s="157">
        <f t="shared" si="355"/>
        <v>0</v>
      </c>
      <c r="J679" s="158">
        <f t="shared" si="356"/>
        <v>0</v>
      </c>
      <c r="K679" s="158">
        <f t="shared" si="357"/>
        <v>0</v>
      </c>
      <c r="L679" s="158">
        <f t="shared" si="358"/>
        <v>0</v>
      </c>
      <c r="M679" s="162">
        <f t="shared" si="359"/>
        <v>0</v>
      </c>
      <c r="N679" s="185"/>
      <c r="O679" s="145" t="str">
        <f t="shared" si="352"/>
        <v>SUBETAPA</v>
      </c>
      <c r="P679" s="5">
        <f t="shared" si="353"/>
        <v>0</v>
      </c>
      <c r="Q679" s="5">
        <f t="shared" si="354"/>
        <v>0</v>
      </c>
      <c r="R679" s="187"/>
    </row>
    <row r="680">
      <c r="A680" s="150" t="s">
        <v>2399</v>
      </c>
      <c r="B680" s="214" t="s">
        <v>2319</v>
      </c>
      <c r="C680" s="168" t="s">
        <v>2320</v>
      </c>
      <c r="D680" s="169" t="s">
        <v>2321</v>
      </c>
      <c r="E680" s="170" t="s">
        <v>72</v>
      </c>
      <c r="F680" s="154">
        <v>18.85</v>
      </c>
      <c r="G680" s="155"/>
      <c r="H680" s="155"/>
      <c r="I680" s="220">
        <f t="shared" si="355"/>
        <v>0</v>
      </c>
      <c r="J680" s="467">
        <f t="shared" si="356"/>
        <v>0</v>
      </c>
      <c r="K680" s="467">
        <f t="shared" si="357"/>
        <v>0</v>
      </c>
      <c r="L680" s="467">
        <f t="shared" si="358"/>
        <v>0</v>
      </c>
      <c r="M680" s="468">
        <f t="shared" si="359"/>
        <v>0</v>
      </c>
      <c r="N680" s="185"/>
      <c r="O680" s="145" t="str">
        <f t="shared" si="352"/>
        <v>SUBETAPA</v>
      </c>
      <c r="P680" s="5">
        <f t="shared" si="353"/>
        <v>0</v>
      </c>
      <c r="Q680" s="5">
        <f t="shared" si="354"/>
        <v>0</v>
      </c>
      <c r="R680" s="187"/>
    </row>
    <row r="681">
      <c r="A681" s="150" t="s">
        <v>2400</v>
      </c>
      <c r="B681" s="560" t="s">
        <v>2401</v>
      </c>
      <c r="C681" s="518" t="s">
        <v>2402</v>
      </c>
      <c r="D681" s="560" t="s">
        <v>2403</v>
      </c>
      <c r="E681" s="170" t="s">
        <v>72</v>
      </c>
      <c r="F681" s="154">
        <v>55.3</v>
      </c>
      <c r="G681" s="478"/>
      <c r="H681" s="478"/>
      <c r="I681" s="581">
        <f t="shared" si="355"/>
        <v>0</v>
      </c>
      <c r="J681" s="335">
        <f t="shared" si="356"/>
        <v>0</v>
      </c>
      <c r="K681" s="335">
        <f t="shared" si="357"/>
        <v>0</v>
      </c>
      <c r="L681" s="335">
        <f t="shared" si="358"/>
        <v>0</v>
      </c>
      <c r="M681" s="341">
        <f t="shared" si="359"/>
        <v>0</v>
      </c>
      <c r="N681" s="233"/>
      <c r="O681" s="145" t="str">
        <f t="shared" si="352"/>
        <v>SUBETAPA</v>
      </c>
      <c r="P681" s="5">
        <f t="shared" si="353"/>
        <v>0</v>
      </c>
      <c r="Q681" s="5">
        <f t="shared" si="354"/>
        <v>0</v>
      </c>
      <c r="R681" s="234"/>
    </row>
    <row r="682">
      <c r="A682" s="150" t="s">
        <v>2404</v>
      </c>
      <c r="B682" s="560" t="s">
        <v>2401</v>
      </c>
      <c r="C682" s="518" t="s">
        <v>2405</v>
      </c>
      <c r="D682" s="560" t="s">
        <v>2406</v>
      </c>
      <c r="E682" s="170" t="s">
        <v>72</v>
      </c>
      <c r="F682" s="154">
        <v>55.3</v>
      </c>
      <c r="G682" s="478"/>
      <c r="H682" s="478"/>
      <c r="I682" s="581">
        <f t="shared" si="355"/>
        <v>0</v>
      </c>
      <c r="J682" s="335">
        <f t="shared" si="356"/>
        <v>0</v>
      </c>
      <c r="K682" s="335">
        <f t="shared" si="357"/>
        <v>0</v>
      </c>
      <c r="L682" s="335">
        <f t="shared" si="358"/>
        <v>0</v>
      </c>
      <c r="M682" s="341">
        <f t="shared" si="359"/>
        <v>0</v>
      </c>
      <c r="N682" s="233"/>
      <c r="O682" s="145" t="str">
        <f t="shared" si="352"/>
        <v>SUBETAPA</v>
      </c>
      <c r="P682" s="5">
        <f t="shared" si="353"/>
        <v>0</v>
      </c>
      <c r="Q682" s="5">
        <f t="shared" si="354"/>
        <v>0</v>
      </c>
      <c r="R682" s="234"/>
    </row>
    <row r="683">
      <c r="A683" s="150" t="s">
        <v>2407</v>
      </c>
      <c r="B683" s="560" t="s">
        <v>2401</v>
      </c>
      <c r="C683" s="518" t="s">
        <v>2394</v>
      </c>
      <c r="D683" s="560" t="s">
        <v>2395</v>
      </c>
      <c r="E683" s="170" t="s">
        <v>72</v>
      </c>
      <c r="F683" s="154">
        <v>55.3</v>
      </c>
      <c r="G683" s="478"/>
      <c r="H683" s="478"/>
      <c r="I683" s="581">
        <f t="shared" si="355"/>
        <v>0</v>
      </c>
      <c r="J683" s="335">
        <f t="shared" si="356"/>
        <v>0</v>
      </c>
      <c r="K683" s="335">
        <f t="shared" si="357"/>
        <v>0</v>
      </c>
      <c r="L683" s="335">
        <f t="shared" si="358"/>
        <v>0</v>
      </c>
      <c r="M683" s="341">
        <f t="shared" si="359"/>
        <v>0</v>
      </c>
      <c r="N683" s="233"/>
      <c r="O683" s="145" t="str">
        <f t="shared" si="352"/>
        <v>SUBETAPA</v>
      </c>
      <c r="P683" s="5">
        <f t="shared" si="353"/>
        <v>0</v>
      </c>
      <c r="Q683" s="5">
        <f t="shared" si="354"/>
        <v>0</v>
      </c>
      <c r="R683" s="234"/>
    </row>
    <row r="684">
      <c r="A684" s="582"/>
      <c r="B684" s="343"/>
      <c r="C684" s="343"/>
      <c r="D684" s="343"/>
      <c r="E684" s="343"/>
      <c r="F684" s="343"/>
      <c r="G684" s="343"/>
      <c r="H684" s="343"/>
      <c r="I684" s="343"/>
      <c r="J684" s="343"/>
      <c r="K684" s="343"/>
      <c r="L684" s="343"/>
      <c r="M684" s="233"/>
      <c r="N684" s="185"/>
      <c r="O684" s="145" t="str">
        <f t="shared" si="352"/>
        <v/>
      </c>
      <c r="P684" s="5">
        <f t="shared" si="353"/>
        <v>0</v>
      </c>
      <c r="Q684" s="5">
        <f t="shared" si="354"/>
        <v>0</v>
      </c>
      <c r="R684" s="187"/>
    </row>
    <row r="685">
      <c r="A685" s="188" t="s">
        <v>582</v>
      </c>
      <c r="B685" s="189" t="s">
        <v>2408</v>
      </c>
      <c r="C685" s="87"/>
      <c r="D685" s="87"/>
      <c r="E685" s="190"/>
      <c r="F685" s="190"/>
      <c r="G685" s="190"/>
      <c r="H685" s="190"/>
      <c r="I685" s="191"/>
      <c r="J685" s="138">
        <f t="shared" ref="J685:L685" si="360">SUM(J686:J689)</f>
        <v>0</v>
      </c>
      <c r="K685" s="138">
        <f t="shared" si="360"/>
        <v>0</v>
      </c>
      <c r="L685" s="138">
        <f t="shared" si="360"/>
        <v>0</v>
      </c>
      <c r="M685" s="138">
        <f>SUM(M686:M696)</f>
        <v>0</v>
      </c>
      <c r="N685" s="185"/>
      <c r="O685" s="145" t="str">
        <f t="shared" si="352"/>
        <v>ETAPA_PRINCIPAL</v>
      </c>
      <c r="P685" s="147">
        <f t="shared" si="353"/>
        <v>0</v>
      </c>
      <c r="Q685" s="147">
        <f t="shared" si="354"/>
        <v>0</v>
      </c>
      <c r="R685" s="187"/>
    </row>
    <row r="686">
      <c r="A686" s="466" t="s">
        <v>2409</v>
      </c>
      <c r="B686" s="214" t="s">
        <v>2410</v>
      </c>
      <c r="C686" s="168" t="s">
        <v>2411</v>
      </c>
      <c r="D686" s="169" t="s">
        <v>2412</v>
      </c>
      <c r="E686" s="170" t="s">
        <v>68</v>
      </c>
      <c r="F686" s="154">
        <v>19.85</v>
      </c>
      <c r="G686" s="155"/>
      <c r="H686" s="155"/>
      <c r="I686" s="220">
        <f t="shared" ref="I686:I696" si="361">G686+H686</f>
        <v>0</v>
      </c>
      <c r="J686" s="467">
        <f t="shared" ref="J686:J696" si="362">G686*F686</f>
        <v>0</v>
      </c>
      <c r="K686" s="467">
        <f t="shared" ref="K686:K696" si="363">H686*F686</f>
        <v>0</v>
      </c>
      <c r="L686" s="467">
        <f t="shared" ref="L686:L696" si="364">J686+K686</f>
        <v>0</v>
      </c>
      <c r="M686" s="468">
        <f t="shared" ref="M686:M696" si="365">L686*(1+$M$4)</f>
        <v>0</v>
      </c>
      <c r="N686" s="185"/>
      <c r="O686" s="145" t="str">
        <f t="shared" si="352"/>
        <v>SUBETAPA</v>
      </c>
      <c r="P686" s="5">
        <f t="shared" si="353"/>
        <v>0</v>
      </c>
      <c r="Q686" s="5">
        <f t="shared" si="354"/>
        <v>0</v>
      </c>
      <c r="R686" s="187"/>
    </row>
    <row r="687">
      <c r="A687" s="466" t="s">
        <v>2413</v>
      </c>
      <c r="B687" s="214" t="s">
        <v>2414</v>
      </c>
      <c r="C687" s="168" t="s">
        <v>2415</v>
      </c>
      <c r="D687" s="169" t="s">
        <v>2416</v>
      </c>
      <c r="E687" s="170" t="s">
        <v>68</v>
      </c>
      <c r="F687" s="154">
        <v>19.85</v>
      </c>
      <c r="G687" s="155"/>
      <c r="H687" s="155"/>
      <c r="I687" s="220">
        <f t="shared" si="361"/>
        <v>0</v>
      </c>
      <c r="J687" s="467">
        <f t="shared" si="362"/>
        <v>0</v>
      </c>
      <c r="K687" s="467">
        <f t="shared" si="363"/>
        <v>0</v>
      </c>
      <c r="L687" s="467">
        <f t="shared" si="364"/>
        <v>0</v>
      </c>
      <c r="M687" s="468">
        <f t="shared" si="365"/>
        <v>0</v>
      </c>
      <c r="N687" s="185"/>
      <c r="O687" s="145" t="str">
        <f t="shared" si="352"/>
        <v>SUBETAPA</v>
      </c>
      <c r="P687" s="5">
        <f t="shared" si="353"/>
        <v>0</v>
      </c>
      <c r="Q687" s="5">
        <f t="shared" si="354"/>
        <v>0</v>
      </c>
      <c r="R687" s="187"/>
    </row>
    <row r="688">
      <c r="A688" s="466" t="s">
        <v>2417</v>
      </c>
      <c r="B688" s="151" t="s">
        <v>2418</v>
      </c>
      <c r="C688" s="152" t="s">
        <v>221</v>
      </c>
      <c r="D688" s="176" t="s">
        <v>222</v>
      </c>
      <c r="E688" s="153" t="s">
        <v>72</v>
      </c>
      <c r="F688" s="154">
        <v>1611.6</v>
      </c>
      <c r="G688" s="155"/>
      <c r="H688" s="155"/>
      <c r="I688" s="157">
        <f t="shared" si="361"/>
        <v>0</v>
      </c>
      <c r="J688" s="158">
        <f t="shared" si="362"/>
        <v>0</v>
      </c>
      <c r="K688" s="158">
        <f t="shared" si="363"/>
        <v>0</v>
      </c>
      <c r="L688" s="158">
        <f t="shared" si="364"/>
        <v>0</v>
      </c>
      <c r="M688" s="162">
        <f t="shared" si="365"/>
        <v>0</v>
      </c>
      <c r="N688" s="185"/>
      <c r="O688" s="145" t="str">
        <f t="shared" si="352"/>
        <v>SUBETAPA</v>
      </c>
      <c r="P688" s="5">
        <f t="shared" si="353"/>
        <v>0</v>
      </c>
      <c r="Q688" s="5">
        <f t="shared" si="354"/>
        <v>0</v>
      </c>
      <c r="R688" s="187"/>
    </row>
    <row r="689">
      <c r="A689" s="466" t="s">
        <v>2419</v>
      </c>
      <c r="B689" s="151" t="s">
        <v>2420</v>
      </c>
      <c r="C689" s="152" t="s">
        <v>2421</v>
      </c>
      <c r="D689" s="176" t="s">
        <v>2422</v>
      </c>
      <c r="E689" s="153" t="s">
        <v>72</v>
      </c>
      <c r="F689" s="154">
        <v>660.16</v>
      </c>
      <c r="G689" s="155"/>
      <c r="H689" s="155"/>
      <c r="I689" s="157">
        <f t="shared" si="361"/>
        <v>0</v>
      </c>
      <c r="J689" s="158">
        <f t="shared" si="362"/>
        <v>0</v>
      </c>
      <c r="K689" s="158">
        <f t="shared" si="363"/>
        <v>0</v>
      </c>
      <c r="L689" s="158">
        <f t="shared" si="364"/>
        <v>0</v>
      </c>
      <c r="M689" s="162">
        <f t="shared" si="365"/>
        <v>0</v>
      </c>
      <c r="N689" s="185"/>
      <c r="O689" s="145" t="str">
        <f t="shared" si="352"/>
        <v>SUBETAPA</v>
      </c>
      <c r="P689" s="5">
        <f t="shared" si="353"/>
        <v>0</v>
      </c>
      <c r="Q689" s="5">
        <f t="shared" si="354"/>
        <v>0</v>
      </c>
      <c r="R689" s="187"/>
    </row>
    <row r="690">
      <c r="A690" s="466" t="s">
        <v>2423</v>
      </c>
      <c r="B690" s="214" t="s">
        <v>2424</v>
      </c>
      <c r="C690" s="168" t="s">
        <v>2425</v>
      </c>
      <c r="D690" s="169" t="s">
        <v>2426</v>
      </c>
      <c r="E690" s="170" t="s">
        <v>644</v>
      </c>
      <c r="F690" s="154">
        <v>480.0</v>
      </c>
      <c r="G690" s="155"/>
      <c r="H690" s="155"/>
      <c r="I690" s="220">
        <f t="shared" si="361"/>
        <v>0</v>
      </c>
      <c r="J690" s="467">
        <f t="shared" si="362"/>
        <v>0</v>
      </c>
      <c r="K690" s="467">
        <f t="shared" si="363"/>
        <v>0</v>
      </c>
      <c r="L690" s="467">
        <f t="shared" si="364"/>
        <v>0</v>
      </c>
      <c r="M690" s="468">
        <f t="shared" si="365"/>
        <v>0</v>
      </c>
      <c r="N690" s="185"/>
      <c r="O690" s="145" t="str">
        <f t="shared" si="352"/>
        <v>SUBETAPA</v>
      </c>
      <c r="P690" s="5">
        <f t="shared" si="353"/>
        <v>0</v>
      </c>
      <c r="Q690" s="5">
        <f t="shared" si="354"/>
        <v>0</v>
      </c>
      <c r="R690" s="187"/>
    </row>
    <row r="691">
      <c r="A691" s="466" t="s">
        <v>2427</v>
      </c>
      <c r="B691" s="214" t="s">
        <v>2428</v>
      </c>
      <c r="C691" s="168" t="s">
        <v>2429</v>
      </c>
      <c r="D691" s="169" t="s">
        <v>2430</v>
      </c>
      <c r="E691" s="170" t="s">
        <v>22</v>
      </c>
      <c r="F691" s="154">
        <v>16.0</v>
      </c>
      <c r="G691" s="155"/>
      <c r="H691" s="155"/>
      <c r="I691" s="220">
        <f t="shared" si="361"/>
        <v>0</v>
      </c>
      <c r="J691" s="467">
        <f t="shared" si="362"/>
        <v>0</v>
      </c>
      <c r="K691" s="467">
        <f t="shared" si="363"/>
        <v>0</v>
      </c>
      <c r="L691" s="467">
        <f t="shared" si="364"/>
        <v>0</v>
      </c>
      <c r="M691" s="468">
        <f t="shared" si="365"/>
        <v>0</v>
      </c>
      <c r="N691" s="185"/>
      <c r="O691" s="145" t="str">
        <f t="shared" si="352"/>
        <v>SUBETAPA</v>
      </c>
      <c r="P691" s="5">
        <f t="shared" si="353"/>
        <v>0</v>
      </c>
      <c r="Q691" s="5">
        <f t="shared" si="354"/>
        <v>0</v>
      </c>
      <c r="R691" s="187"/>
    </row>
    <row r="692">
      <c r="A692" s="466" t="s">
        <v>2431</v>
      </c>
      <c r="B692" s="214" t="s">
        <v>2432</v>
      </c>
      <c r="C692" s="168" t="s">
        <v>2433</v>
      </c>
      <c r="D692" s="169" t="s">
        <v>2434</v>
      </c>
      <c r="E692" s="170" t="s">
        <v>22</v>
      </c>
      <c r="F692" s="154">
        <v>3.0</v>
      </c>
      <c r="G692" s="155"/>
      <c r="H692" s="155"/>
      <c r="I692" s="220">
        <f t="shared" si="361"/>
        <v>0</v>
      </c>
      <c r="J692" s="467">
        <f t="shared" si="362"/>
        <v>0</v>
      </c>
      <c r="K692" s="467">
        <f t="shared" si="363"/>
        <v>0</v>
      </c>
      <c r="L692" s="467">
        <f t="shared" si="364"/>
        <v>0</v>
      </c>
      <c r="M692" s="468">
        <f t="shared" si="365"/>
        <v>0</v>
      </c>
      <c r="N692" s="185"/>
      <c r="O692" s="145" t="str">
        <f t="shared" si="352"/>
        <v>SUBETAPA</v>
      </c>
      <c r="P692" s="5">
        <f t="shared" si="353"/>
        <v>0</v>
      </c>
      <c r="Q692" s="5">
        <f t="shared" si="354"/>
        <v>0</v>
      </c>
      <c r="R692" s="187"/>
    </row>
    <row r="693">
      <c r="A693" s="466" t="s">
        <v>2435</v>
      </c>
      <c r="B693" s="214" t="s">
        <v>2432</v>
      </c>
      <c r="C693" s="168" t="s">
        <v>2436</v>
      </c>
      <c r="D693" s="169" t="str">
        <f>UPPER("Planta - Flor ave do paraíso (strelitzia reginae)")</f>
        <v>PLANTA - FLOR AVE DO PARAÍSO (STRELITZIA REGINAE)</v>
      </c>
      <c r="E693" s="170" t="s">
        <v>22</v>
      </c>
      <c r="F693" s="154">
        <v>2.0</v>
      </c>
      <c r="G693" s="155"/>
      <c r="H693" s="155"/>
      <c r="I693" s="220">
        <f t="shared" si="361"/>
        <v>0</v>
      </c>
      <c r="J693" s="467">
        <f t="shared" si="362"/>
        <v>0</v>
      </c>
      <c r="K693" s="467">
        <f t="shared" si="363"/>
        <v>0</v>
      </c>
      <c r="L693" s="467">
        <f t="shared" si="364"/>
        <v>0</v>
      </c>
      <c r="M693" s="468">
        <f t="shared" si="365"/>
        <v>0</v>
      </c>
      <c r="N693" s="185"/>
      <c r="O693" s="145" t="str">
        <f t="shared" si="352"/>
        <v>SUBETAPA</v>
      </c>
      <c r="P693" s="5">
        <f t="shared" si="353"/>
        <v>0</v>
      </c>
      <c r="Q693" s="5">
        <f t="shared" si="354"/>
        <v>0</v>
      </c>
      <c r="R693" s="187"/>
    </row>
    <row r="694">
      <c r="A694" s="466" t="s">
        <v>2437</v>
      </c>
      <c r="B694" s="214" t="s">
        <v>2432</v>
      </c>
      <c r="C694" s="168" t="s">
        <v>2438</v>
      </c>
      <c r="D694" s="169" t="s">
        <v>2439</v>
      </c>
      <c r="E694" s="170" t="s">
        <v>22</v>
      </c>
      <c r="F694" s="154">
        <v>3.0</v>
      </c>
      <c r="G694" s="155"/>
      <c r="H694" s="155"/>
      <c r="I694" s="220">
        <f t="shared" si="361"/>
        <v>0</v>
      </c>
      <c r="J694" s="467">
        <f t="shared" si="362"/>
        <v>0</v>
      </c>
      <c r="K694" s="467">
        <f t="shared" si="363"/>
        <v>0</v>
      </c>
      <c r="L694" s="467">
        <f t="shared" si="364"/>
        <v>0</v>
      </c>
      <c r="M694" s="468">
        <f t="shared" si="365"/>
        <v>0</v>
      </c>
      <c r="N694" s="185"/>
      <c r="O694" s="145" t="str">
        <f t="shared" si="352"/>
        <v>SUBETAPA</v>
      </c>
      <c r="P694" s="5">
        <f t="shared" si="353"/>
        <v>0</v>
      </c>
      <c r="Q694" s="5">
        <f t="shared" si="354"/>
        <v>0</v>
      </c>
      <c r="R694" s="187"/>
    </row>
    <row r="695">
      <c r="A695" s="466" t="s">
        <v>2440</v>
      </c>
      <c r="B695" s="214" t="s">
        <v>2432</v>
      </c>
      <c r="C695" s="168" t="s">
        <v>2441</v>
      </c>
      <c r="D695" s="169" t="s">
        <v>2442</v>
      </c>
      <c r="E695" s="170" t="s">
        <v>22</v>
      </c>
      <c r="F695" s="154">
        <v>3.0</v>
      </c>
      <c r="G695" s="155"/>
      <c r="H695" s="155"/>
      <c r="I695" s="220">
        <f t="shared" si="361"/>
        <v>0</v>
      </c>
      <c r="J695" s="467">
        <f t="shared" si="362"/>
        <v>0</v>
      </c>
      <c r="K695" s="467">
        <f t="shared" si="363"/>
        <v>0</v>
      </c>
      <c r="L695" s="467">
        <f t="shared" si="364"/>
        <v>0</v>
      </c>
      <c r="M695" s="468">
        <f t="shared" si="365"/>
        <v>0</v>
      </c>
      <c r="N695" s="185"/>
      <c r="O695" s="145" t="str">
        <f t="shared" si="352"/>
        <v>SUBETAPA</v>
      </c>
      <c r="P695" s="5">
        <f t="shared" si="353"/>
        <v>0</v>
      </c>
      <c r="Q695" s="5">
        <f t="shared" si="354"/>
        <v>0</v>
      </c>
      <c r="R695" s="187"/>
    </row>
    <row r="696">
      <c r="A696" s="466" t="s">
        <v>2443</v>
      </c>
      <c r="B696" s="214" t="s">
        <v>2444</v>
      </c>
      <c r="C696" s="168" t="s">
        <v>2445</v>
      </c>
      <c r="D696" s="169" t="s">
        <v>2446</v>
      </c>
      <c r="E696" s="170" t="s">
        <v>22</v>
      </c>
      <c r="F696" s="154">
        <v>10.0</v>
      </c>
      <c r="G696" s="155"/>
      <c r="H696" s="155"/>
      <c r="I696" s="220">
        <f t="shared" si="361"/>
        <v>0</v>
      </c>
      <c r="J696" s="467">
        <f t="shared" si="362"/>
        <v>0</v>
      </c>
      <c r="K696" s="467">
        <f t="shared" si="363"/>
        <v>0</v>
      </c>
      <c r="L696" s="467">
        <f t="shared" si="364"/>
        <v>0</v>
      </c>
      <c r="M696" s="468">
        <f t="shared" si="365"/>
        <v>0</v>
      </c>
      <c r="N696" s="185"/>
      <c r="O696" s="145" t="str">
        <f t="shared" si="352"/>
        <v>SUBETAPA</v>
      </c>
      <c r="P696" s="5">
        <f t="shared" si="353"/>
        <v>0</v>
      </c>
      <c r="Q696" s="5">
        <f t="shared" si="354"/>
        <v>0</v>
      </c>
      <c r="R696" s="187"/>
    </row>
    <row r="697">
      <c r="A697" s="566"/>
      <c r="B697" s="218"/>
      <c r="C697" s="218"/>
      <c r="D697" s="218"/>
      <c r="E697" s="218"/>
      <c r="F697" s="219"/>
      <c r="G697" s="218"/>
      <c r="H697" s="218"/>
      <c r="I697" s="218"/>
      <c r="J697" s="218"/>
      <c r="K697" s="218"/>
      <c r="L697" s="218"/>
      <c r="M697" s="185"/>
      <c r="N697" s="185"/>
      <c r="O697" s="145" t="str">
        <f t="shared" si="352"/>
        <v/>
      </c>
      <c r="P697" s="5">
        <f t="shared" si="353"/>
        <v>0</v>
      </c>
      <c r="Q697" s="5">
        <f t="shared" si="354"/>
        <v>0</v>
      </c>
      <c r="R697" s="187"/>
    </row>
    <row r="698">
      <c r="A698" s="188" t="s">
        <v>607</v>
      </c>
      <c r="B698" s="189" t="s">
        <v>2447</v>
      </c>
      <c r="C698" s="87"/>
      <c r="D698" s="87"/>
      <c r="E698" s="190"/>
      <c r="F698" s="190"/>
      <c r="G698" s="190"/>
      <c r="H698" s="190"/>
      <c r="I698" s="191"/>
      <c r="J698" s="138">
        <f t="shared" ref="J698:M698" si="366">SUM(J699:J714)</f>
        <v>0</v>
      </c>
      <c r="K698" s="138">
        <f t="shared" si="366"/>
        <v>0</v>
      </c>
      <c r="L698" s="138">
        <f t="shared" si="366"/>
        <v>0</v>
      </c>
      <c r="M698" s="138">
        <f t="shared" si="366"/>
        <v>0</v>
      </c>
      <c r="N698" s="185"/>
      <c r="O698" s="145" t="str">
        <f t="shared" si="352"/>
        <v>ETAPA_PRINCIPAL</v>
      </c>
      <c r="P698" s="147">
        <f t="shared" si="353"/>
        <v>0</v>
      </c>
      <c r="Q698" s="147">
        <f t="shared" si="354"/>
        <v>0</v>
      </c>
      <c r="R698" s="187"/>
    </row>
    <row r="699">
      <c r="A699" s="150" t="s">
        <v>2448</v>
      </c>
      <c r="B699" s="151" t="s">
        <v>2449</v>
      </c>
      <c r="C699" s="152" t="s">
        <v>2450</v>
      </c>
      <c r="D699" s="176" t="s">
        <v>2451</v>
      </c>
      <c r="E699" s="153" t="s">
        <v>72</v>
      </c>
      <c r="F699" s="154">
        <v>1198.0</v>
      </c>
      <c r="G699" s="155"/>
      <c r="H699" s="155"/>
      <c r="I699" s="157">
        <f t="shared" ref="I699:I714" si="367">G699+H699</f>
        <v>0</v>
      </c>
      <c r="J699" s="158">
        <f t="shared" ref="J699:J714" si="368">G699*F699</f>
        <v>0</v>
      </c>
      <c r="K699" s="158">
        <f t="shared" ref="K699:K714" si="369">H699*F699</f>
        <v>0</v>
      </c>
      <c r="L699" s="158">
        <f t="shared" ref="L699:L714" si="370">J699+K699</f>
        <v>0</v>
      </c>
      <c r="M699" s="162">
        <f t="shared" ref="M699:M714" si="371">L699*(1+$M$4)</f>
        <v>0</v>
      </c>
      <c r="N699" s="185"/>
      <c r="O699" s="145" t="str">
        <f t="shared" si="352"/>
        <v>SUBETAPA</v>
      </c>
      <c r="P699" s="5">
        <f t="shared" si="353"/>
        <v>0</v>
      </c>
      <c r="Q699" s="5">
        <f t="shared" si="354"/>
        <v>0</v>
      </c>
      <c r="R699" s="187"/>
    </row>
    <row r="700">
      <c r="A700" s="150" t="s">
        <v>2452</v>
      </c>
      <c r="B700" s="151" t="s">
        <v>2453</v>
      </c>
      <c r="C700" s="152" t="s">
        <v>2454</v>
      </c>
      <c r="D700" s="176" t="s">
        <v>2455</v>
      </c>
      <c r="E700" s="153" t="s">
        <v>72</v>
      </c>
      <c r="F700" s="154">
        <v>1198.0</v>
      </c>
      <c r="G700" s="155"/>
      <c r="H700" s="155"/>
      <c r="I700" s="157">
        <f t="shared" si="367"/>
        <v>0</v>
      </c>
      <c r="J700" s="158">
        <f t="shared" si="368"/>
        <v>0</v>
      </c>
      <c r="K700" s="158">
        <f t="shared" si="369"/>
        <v>0</v>
      </c>
      <c r="L700" s="158">
        <f t="shared" si="370"/>
        <v>0</v>
      </c>
      <c r="M700" s="162">
        <f t="shared" si="371"/>
        <v>0</v>
      </c>
      <c r="N700" s="185"/>
      <c r="O700" s="145" t="str">
        <f t="shared" si="352"/>
        <v>SUBETAPA</v>
      </c>
      <c r="P700" s="5">
        <f t="shared" si="353"/>
        <v>0</v>
      </c>
      <c r="Q700" s="5">
        <f t="shared" si="354"/>
        <v>0</v>
      </c>
      <c r="R700" s="187"/>
    </row>
    <row r="701">
      <c r="A701" s="150" t="s">
        <v>2456</v>
      </c>
      <c r="B701" s="151" t="s">
        <v>2457</v>
      </c>
      <c r="C701" s="152" t="s">
        <v>2450</v>
      </c>
      <c r="D701" s="176" t="s">
        <v>2451</v>
      </c>
      <c r="E701" s="153" t="s">
        <v>72</v>
      </c>
      <c r="F701" s="154">
        <v>110.62</v>
      </c>
      <c r="G701" s="155"/>
      <c r="H701" s="155"/>
      <c r="I701" s="157">
        <f t="shared" si="367"/>
        <v>0</v>
      </c>
      <c r="J701" s="158">
        <f t="shared" si="368"/>
        <v>0</v>
      </c>
      <c r="K701" s="158">
        <f t="shared" si="369"/>
        <v>0</v>
      </c>
      <c r="L701" s="158">
        <f t="shared" si="370"/>
        <v>0</v>
      </c>
      <c r="M701" s="162">
        <f t="shared" si="371"/>
        <v>0</v>
      </c>
      <c r="N701" s="185"/>
      <c r="O701" s="145" t="str">
        <f t="shared" si="352"/>
        <v>SUBETAPA</v>
      </c>
      <c r="P701" s="5">
        <f t="shared" si="353"/>
        <v>0</v>
      </c>
      <c r="Q701" s="5">
        <f t="shared" si="354"/>
        <v>0</v>
      </c>
      <c r="R701" s="187"/>
    </row>
    <row r="702">
      <c r="A702" s="150" t="s">
        <v>2458</v>
      </c>
      <c r="B702" s="151" t="s">
        <v>2459</v>
      </c>
      <c r="C702" s="152" t="s">
        <v>2454</v>
      </c>
      <c r="D702" s="176" t="s">
        <v>2455</v>
      </c>
      <c r="E702" s="153" t="s">
        <v>72</v>
      </c>
      <c r="F702" s="154">
        <v>55.31</v>
      </c>
      <c r="G702" s="155"/>
      <c r="H702" s="155"/>
      <c r="I702" s="157">
        <f t="shared" si="367"/>
        <v>0</v>
      </c>
      <c r="J702" s="158">
        <f t="shared" si="368"/>
        <v>0</v>
      </c>
      <c r="K702" s="158">
        <f t="shared" si="369"/>
        <v>0</v>
      </c>
      <c r="L702" s="158">
        <f t="shared" si="370"/>
        <v>0</v>
      </c>
      <c r="M702" s="162">
        <f t="shared" si="371"/>
        <v>0</v>
      </c>
      <c r="N702" s="185"/>
      <c r="O702" s="145" t="str">
        <f t="shared" si="352"/>
        <v>SUBETAPA</v>
      </c>
      <c r="P702" s="5">
        <f t="shared" si="353"/>
        <v>0</v>
      </c>
      <c r="Q702" s="5">
        <f t="shared" si="354"/>
        <v>0</v>
      </c>
      <c r="R702" s="187"/>
    </row>
    <row r="703">
      <c r="A703" s="150" t="s">
        <v>2460</v>
      </c>
      <c r="B703" s="151" t="s">
        <v>2461</v>
      </c>
      <c r="C703" s="152" t="s">
        <v>316</v>
      </c>
      <c r="D703" s="176" t="s">
        <v>317</v>
      </c>
      <c r="E703" s="153" t="s">
        <v>72</v>
      </c>
      <c r="F703" s="154">
        <v>3505.3</v>
      </c>
      <c r="G703" s="155"/>
      <c r="H703" s="155"/>
      <c r="I703" s="157">
        <f t="shared" si="367"/>
        <v>0</v>
      </c>
      <c r="J703" s="158">
        <f t="shared" si="368"/>
        <v>0</v>
      </c>
      <c r="K703" s="158">
        <f t="shared" si="369"/>
        <v>0</v>
      </c>
      <c r="L703" s="158">
        <f t="shared" si="370"/>
        <v>0</v>
      </c>
      <c r="M703" s="162">
        <f t="shared" si="371"/>
        <v>0</v>
      </c>
      <c r="N703" s="185"/>
      <c r="O703" s="145" t="str">
        <f t="shared" si="352"/>
        <v>SUBETAPA</v>
      </c>
      <c r="P703" s="5">
        <f t="shared" si="353"/>
        <v>0</v>
      </c>
      <c r="Q703" s="5">
        <f t="shared" si="354"/>
        <v>0</v>
      </c>
      <c r="R703" s="187"/>
    </row>
    <row r="704">
      <c r="A704" s="150" t="s">
        <v>2462</v>
      </c>
      <c r="B704" s="151" t="s">
        <v>2463</v>
      </c>
      <c r="C704" s="152" t="s">
        <v>2464</v>
      </c>
      <c r="D704" s="169" t="s">
        <v>2465</v>
      </c>
      <c r="E704" s="153" t="s">
        <v>72</v>
      </c>
      <c r="F704" s="154">
        <v>1752.65</v>
      </c>
      <c r="G704" s="155"/>
      <c r="H704" s="155"/>
      <c r="I704" s="157">
        <f t="shared" si="367"/>
        <v>0</v>
      </c>
      <c r="J704" s="158">
        <f t="shared" si="368"/>
        <v>0</v>
      </c>
      <c r="K704" s="158">
        <f t="shared" si="369"/>
        <v>0</v>
      </c>
      <c r="L704" s="158">
        <f t="shared" si="370"/>
        <v>0</v>
      </c>
      <c r="M704" s="162">
        <f t="shared" si="371"/>
        <v>0</v>
      </c>
      <c r="N704" s="185"/>
      <c r="O704" s="145" t="str">
        <f t="shared" si="352"/>
        <v>SUBETAPA</v>
      </c>
      <c r="P704" s="5">
        <f t="shared" si="353"/>
        <v>0</v>
      </c>
      <c r="Q704" s="5">
        <f t="shared" si="354"/>
        <v>0</v>
      </c>
      <c r="R704" s="187"/>
    </row>
    <row r="705">
      <c r="A705" s="150" t="s">
        <v>2466</v>
      </c>
      <c r="B705" s="151" t="s">
        <v>2467</v>
      </c>
      <c r="C705" s="152" t="s">
        <v>316</v>
      </c>
      <c r="D705" s="176" t="s">
        <v>317</v>
      </c>
      <c r="E705" s="153" t="s">
        <v>72</v>
      </c>
      <c r="F705" s="154">
        <v>1200.2</v>
      </c>
      <c r="G705" s="155"/>
      <c r="H705" s="155"/>
      <c r="I705" s="157">
        <f t="shared" si="367"/>
        <v>0</v>
      </c>
      <c r="J705" s="158">
        <f t="shared" si="368"/>
        <v>0</v>
      </c>
      <c r="K705" s="158">
        <f t="shared" si="369"/>
        <v>0</v>
      </c>
      <c r="L705" s="158">
        <f t="shared" si="370"/>
        <v>0</v>
      </c>
      <c r="M705" s="162">
        <f t="shared" si="371"/>
        <v>0</v>
      </c>
      <c r="N705" s="185"/>
      <c r="O705" s="145" t="str">
        <f t="shared" si="352"/>
        <v>SUBETAPA</v>
      </c>
      <c r="P705" s="5">
        <f t="shared" si="353"/>
        <v>0</v>
      </c>
      <c r="Q705" s="5">
        <f t="shared" si="354"/>
        <v>0</v>
      </c>
      <c r="R705" s="187"/>
    </row>
    <row r="706">
      <c r="A706" s="150" t="s">
        <v>2468</v>
      </c>
      <c r="B706" s="151" t="s">
        <v>2469</v>
      </c>
      <c r="C706" s="152" t="s">
        <v>2470</v>
      </c>
      <c r="D706" s="176" t="str">
        <f>upper("Pintura de acabamento com tinta emborrachada - 02 demãos")</f>
        <v>PINTURA DE ACABAMENTO COM TINTA EMBORRACHADA - 02 DEMÃOS</v>
      </c>
      <c r="E706" s="153" t="s">
        <v>72</v>
      </c>
      <c r="F706" s="154">
        <v>600.1</v>
      </c>
      <c r="G706" s="155"/>
      <c r="H706" s="155"/>
      <c r="I706" s="157">
        <f t="shared" si="367"/>
        <v>0</v>
      </c>
      <c r="J706" s="158">
        <f t="shared" si="368"/>
        <v>0</v>
      </c>
      <c r="K706" s="158">
        <f t="shared" si="369"/>
        <v>0</v>
      </c>
      <c r="L706" s="158">
        <f t="shared" si="370"/>
        <v>0</v>
      </c>
      <c r="M706" s="162">
        <f t="shared" si="371"/>
        <v>0</v>
      </c>
      <c r="N706" s="185"/>
      <c r="O706" s="145" t="str">
        <f t="shared" si="352"/>
        <v>SUBETAPA</v>
      </c>
      <c r="P706" s="5">
        <f t="shared" si="353"/>
        <v>0</v>
      </c>
      <c r="Q706" s="5">
        <f t="shared" si="354"/>
        <v>0</v>
      </c>
      <c r="R706" s="187"/>
    </row>
    <row r="707">
      <c r="A707" s="150" t="s">
        <v>2471</v>
      </c>
      <c r="B707" s="151" t="s">
        <v>2472</v>
      </c>
      <c r="C707" s="152" t="s">
        <v>316</v>
      </c>
      <c r="D707" s="176" t="s">
        <v>317</v>
      </c>
      <c r="E707" s="153" t="s">
        <v>72</v>
      </c>
      <c r="F707" s="154">
        <v>857.5</v>
      </c>
      <c r="G707" s="155"/>
      <c r="H707" s="155"/>
      <c r="I707" s="157">
        <f t="shared" si="367"/>
        <v>0</v>
      </c>
      <c r="J707" s="158">
        <f t="shared" si="368"/>
        <v>0</v>
      </c>
      <c r="K707" s="158">
        <f t="shared" si="369"/>
        <v>0</v>
      </c>
      <c r="L707" s="158">
        <f t="shared" si="370"/>
        <v>0</v>
      </c>
      <c r="M707" s="162">
        <f t="shared" si="371"/>
        <v>0</v>
      </c>
      <c r="N707" s="185"/>
      <c r="O707" s="145" t="str">
        <f t="shared" si="352"/>
        <v>SUBETAPA</v>
      </c>
      <c r="P707" s="5">
        <f t="shared" si="353"/>
        <v>0</v>
      </c>
      <c r="Q707" s="5">
        <f t="shared" si="354"/>
        <v>0</v>
      </c>
      <c r="R707" s="187"/>
    </row>
    <row r="708">
      <c r="A708" s="150" t="s">
        <v>2473</v>
      </c>
      <c r="B708" s="151" t="s">
        <v>2474</v>
      </c>
      <c r="C708" s="152" t="s">
        <v>2470</v>
      </c>
      <c r="D708" s="176" t="str">
        <f>upper("Pintura de acabamento com tinta emborrachada - 02 demãos")</f>
        <v>PINTURA DE ACABAMENTO COM TINTA EMBORRACHADA - 02 DEMÃOS</v>
      </c>
      <c r="E708" s="153" t="s">
        <v>72</v>
      </c>
      <c r="F708" s="154">
        <v>428.75</v>
      </c>
      <c r="G708" s="155"/>
      <c r="H708" s="155"/>
      <c r="I708" s="197">
        <f t="shared" si="367"/>
        <v>0</v>
      </c>
      <c r="J708" s="197">
        <f t="shared" si="368"/>
        <v>0</v>
      </c>
      <c r="K708" s="197">
        <f t="shared" si="369"/>
        <v>0</v>
      </c>
      <c r="L708" s="197">
        <f t="shared" si="370"/>
        <v>0</v>
      </c>
      <c r="M708" s="162">
        <f t="shared" si="371"/>
        <v>0</v>
      </c>
      <c r="N708" s="185"/>
      <c r="O708" s="145" t="str">
        <f t="shared" si="352"/>
        <v>SUBETAPA</v>
      </c>
      <c r="P708" s="5">
        <f t="shared" si="353"/>
        <v>0</v>
      </c>
      <c r="Q708" s="5">
        <f t="shared" si="354"/>
        <v>0</v>
      </c>
      <c r="R708" s="187"/>
    </row>
    <row r="709">
      <c r="A709" s="150" t="s">
        <v>2475</v>
      </c>
      <c r="B709" s="151" t="s">
        <v>2476</v>
      </c>
      <c r="C709" s="152" t="s">
        <v>316</v>
      </c>
      <c r="D709" s="383" t="s">
        <v>317</v>
      </c>
      <c r="E709" s="153" t="s">
        <v>72</v>
      </c>
      <c r="F709" s="154">
        <v>848.46</v>
      </c>
      <c r="G709" s="155"/>
      <c r="H709" s="155"/>
      <c r="I709" s="197">
        <f t="shared" si="367"/>
        <v>0</v>
      </c>
      <c r="J709" s="197">
        <f t="shared" si="368"/>
        <v>0</v>
      </c>
      <c r="K709" s="197">
        <f t="shared" si="369"/>
        <v>0</v>
      </c>
      <c r="L709" s="197">
        <f t="shared" si="370"/>
        <v>0</v>
      </c>
      <c r="M709" s="162">
        <f t="shared" si="371"/>
        <v>0</v>
      </c>
      <c r="N709" s="233"/>
      <c r="O709" s="145" t="str">
        <f t="shared" si="352"/>
        <v>SUBETAPA</v>
      </c>
      <c r="P709" s="5">
        <f t="shared" si="353"/>
        <v>0</v>
      </c>
      <c r="Q709" s="5">
        <f t="shared" si="354"/>
        <v>0</v>
      </c>
      <c r="R709" s="234"/>
    </row>
    <row r="710">
      <c r="A710" s="150" t="s">
        <v>2477</v>
      </c>
      <c r="B710" s="151" t="s">
        <v>2478</v>
      </c>
      <c r="C710" s="152" t="s">
        <v>2470</v>
      </c>
      <c r="D710" s="383" t="str">
        <f>UPPER("Pintura de acabamento com tinta emborrachada - 02 demãos")</f>
        <v>PINTURA DE ACABAMENTO COM TINTA EMBORRACHADA - 02 DEMÃOS</v>
      </c>
      <c r="E710" s="153" t="s">
        <v>72</v>
      </c>
      <c r="F710" s="154">
        <v>424.23</v>
      </c>
      <c r="G710" s="155"/>
      <c r="H710" s="155"/>
      <c r="I710" s="197">
        <f t="shared" si="367"/>
        <v>0</v>
      </c>
      <c r="J710" s="197">
        <f t="shared" si="368"/>
        <v>0</v>
      </c>
      <c r="K710" s="197">
        <f t="shared" si="369"/>
        <v>0</v>
      </c>
      <c r="L710" s="197">
        <f t="shared" si="370"/>
        <v>0</v>
      </c>
      <c r="M710" s="162">
        <f t="shared" si="371"/>
        <v>0</v>
      </c>
      <c r="N710" s="233"/>
      <c r="O710" s="145" t="str">
        <f t="shared" si="352"/>
        <v>SUBETAPA</v>
      </c>
      <c r="P710" s="5">
        <f t="shared" si="353"/>
        <v>0</v>
      </c>
      <c r="Q710" s="5">
        <f t="shared" si="354"/>
        <v>0</v>
      </c>
      <c r="R710" s="234"/>
    </row>
    <row r="711" ht="38.25" customHeight="1">
      <c r="A711" s="150" t="s">
        <v>2479</v>
      </c>
      <c r="B711" s="151" t="s">
        <v>2476</v>
      </c>
      <c r="C711" s="152" t="s">
        <v>2480</v>
      </c>
      <c r="D711" s="383" t="s">
        <v>2481</v>
      </c>
      <c r="E711" s="153" t="s">
        <v>72</v>
      </c>
      <c r="F711" s="154">
        <v>848.46</v>
      </c>
      <c r="G711" s="155"/>
      <c r="H711" s="155"/>
      <c r="I711" s="197">
        <f t="shared" si="367"/>
        <v>0</v>
      </c>
      <c r="J711" s="197">
        <f t="shared" si="368"/>
        <v>0</v>
      </c>
      <c r="K711" s="197">
        <f t="shared" si="369"/>
        <v>0</v>
      </c>
      <c r="L711" s="197">
        <f t="shared" si="370"/>
        <v>0</v>
      </c>
      <c r="M711" s="162">
        <f t="shared" si="371"/>
        <v>0</v>
      </c>
      <c r="N711" s="233"/>
      <c r="O711" s="145" t="str">
        <f t="shared" si="352"/>
        <v>SUBETAPA</v>
      </c>
      <c r="P711" s="5">
        <f t="shared" si="353"/>
        <v>0</v>
      </c>
      <c r="Q711" s="5">
        <f t="shared" si="354"/>
        <v>0</v>
      </c>
      <c r="R711" s="234"/>
    </row>
    <row r="712">
      <c r="A712" s="150" t="s">
        <v>2482</v>
      </c>
      <c r="B712" s="151" t="s">
        <v>2483</v>
      </c>
      <c r="C712" s="152" t="s">
        <v>2484</v>
      </c>
      <c r="D712" s="107" t="s">
        <v>2485</v>
      </c>
      <c r="E712" s="153" t="s">
        <v>72</v>
      </c>
      <c r="F712" s="154">
        <v>172.48</v>
      </c>
      <c r="G712" s="155"/>
      <c r="H712" s="155"/>
      <c r="I712" s="197">
        <f t="shared" si="367"/>
        <v>0</v>
      </c>
      <c r="J712" s="197">
        <f t="shared" si="368"/>
        <v>0</v>
      </c>
      <c r="K712" s="197">
        <f t="shared" si="369"/>
        <v>0</v>
      </c>
      <c r="L712" s="197">
        <f t="shared" si="370"/>
        <v>0</v>
      </c>
      <c r="M712" s="162">
        <f t="shared" si="371"/>
        <v>0</v>
      </c>
      <c r="N712" s="233"/>
      <c r="O712" s="145" t="str">
        <f t="shared" si="352"/>
        <v>SUBETAPA</v>
      </c>
      <c r="P712" s="5">
        <f t="shared" si="353"/>
        <v>0</v>
      </c>
      <c r="Q712" s="5">
        <f t="shared" si="354"/>
        <v>0</v>
      </c>
      <c r="R712" s="234"/>
    </row>
    <row r="713">
      <c r="A713" s="150" t="s">
        <v>2486</v>
      </c>
      <c r="B713" s="151" t="s">
        <v>2483</v>
      </c>
      <c r="C713" s="152" t="s">
        <v>2487</v>
      </c>
      <c r="D713" s="107" t="s">
        <v>2488</v>
      </c>
      <c r="E713" s="153" t="s">
        <v>72</v>
      </c>
      <c r="F713" s="154">
        <v>172.48</v>
      </c>
      <c r="G713" s="155"/>
      <c r="H713" s="155"/>
      <c r="I713" s="197">
        <f t="shared" si="367"/>
        <v>0</v>
      </c>
      <c r="J713" s="197">
        <f t="shared" si="368"/>
        <v>0</v>
      </c>
      <c r="K713" s="197">
        <f t="shared" si="369"/>
        <v>0</v>
      </c>
      <c r="L713" s="197">
        <f t="shared" si="370"/>
        <v>0</v>
      </c>
      <c r="M713" s="162">
        <f t="shared" si="371"/>
        <v>0</v>
      </c>
      <c r="N713" s="233"/>
      <c r="O713" s="145" t="str">
        <f t="shared" si="352"/>
        <v>SUBETAPA</v>
      </c>
      <c r="P713" s="5">
        <f t="shared" si="353"/>
        <v>0</v>
      </c>
      <c r="Q713" s="5">
        <f t="shared" si="354"/>
        <v>0</v>
      </c>
      <c r="R713" s="234"/>
    </row>
    <row r="714">
      <c r="A714" s="150" t="s">
        <v>2489</v>
      </c>
      <c r="B714" s="151" t="s">
        <v>2490</v>
      </c>
      <c r="C714" s="152" t="s">
        <v>2491</v>
      </c>
      <c r="D714" s="107" t="s">
        <v>2492</v>
      </c>
      <c r="E714" s="153" t="s">
        <v>72</v>
      </c>
      <c r="F714" s="154">
        <v>172.48</v>
      </c>
      <c r="G714" s="155"/>
      <c r="H714" s="155"/>
      <c r="I714" s="197">
        <f t="shared" si="367"/>
        <v>0</v>
      </c>
      <c r="J714" s="197">
        <f t="shared" si="368"/>
        <v>0</v>
      </c>
      <c r="K714" s="197">
        <f t="shared" si="369"/>
        <v>0</v>
      </c>
      <c r="L714" s="197">
        <f t="shared" si="370"/>
        <v>0</v>
      </c>
      <c r="M714" s="162">
        <f t="shared" si="371"/>
        <v>0</v>
      </c>
      <c r="N714" s="233"/>
      <c r="O714" s="145" t="str">
        <f t="shared" si="352"/>
        <v>SUBETAPA</v>
      </c>
      <c r="P714" s="5">
        <f t="shared" si="353"/>
        <v>0</v>
      </c>
      <c r="Q714" s="5">
        <f t="shared" si="354"/>
        <v>0</v>
      </c>
      <c r="R714" s="234"/>
    </row>
    <row r="715">
      <c r="A715" s="566"/>
      <c r="B715" s="218"/>
      <c r="C715" s="218"/>
      <c r="D715" s="218"/>
      <c r="E715" s="218"/>
      <c r="F715" s="219"/>
      <c r="G715" s="218"/>
      <c r="H715" s="218"/>
      <c r="I715" s="218"/>
      <c r="J715" s="218"/>
      <c r="K715" s="218"/>
      <c r="L715" s="218"/>
      <c r="M715" s="233"/>
      <c r="N715" s="233"/>
      <c r="O715" s="145" t="str">
        <f t="shared" si="352"/>
        <v/>
      </c>
      <c r="P715" s="5">
        <f t="shared" si="353"/>
        <v>0</v>
      </c>
      <c r="Q715" s="5">
        <f t="shared" si="354"/>
        <v>0</v>
      </c>
      <c r="R715" s="234"/>
    </row>
    <row r="716">
      <c r="A716" s="188" t="s">
        <v>614</v>
      </c>
      <c r="B716" s="583" t="s">
        <v>2493</v>
      </c>
      <c r="C716" s="87"/>
      <c r="D716" s="87"/>
      <c r="E716" s="584"/>
      <c r="F716" s="584"/>
      <c r="G716" s="584"/>
      <c r="H716" s="584"/>
      <c r="I716" s="585"/>
      <c r="J716" s="138">
        <f t="shared" ref="J716:M716" si="372">SUM(J717:J760)</f>
        <v>0</v>
      </c>
      <c r="K716" s="138">
        <f t="shared" si="372"/>
        <v>0</v>
      </c>
      <c r="L716" s="138">
        <f t="shared" si="372"/>
        <v>0</v>
      </c>
      <c r="M716" s="138">
        <f t="shared" si="372"/>
        <v>0</v>
      </c>
      <c r="N716" s="233"/>
      <c r="O716" s="145" t="str">
        <f t="shared" si="352"/>
        <v>ETAPA_PRINCIPAL</v>
      </c>
      <c r="P716" s="147">
        <f t="shared" si="353"/>
        <v>0</v>
      </c>
      <c r="Q716" s="147">
        <f t="shared" si="354"/>
        <v>0</v>
      </c>
      <c r="R716" s="234"/>
    </row>
    <row r="717">
      <c r="A717" s="332" t="s">
        <v>2494</v>
      </c>
      <c r="B717" s="333" t="s">
        <v>2495</v>
      </c>
      <c r="C717" s="255" t="s">
        <v>2496</v>
      </c>
      <c r="D717" s="333" t="s">
        <v>2497</v>
      </c>
      <c r="E717" s="332" t="s">
        <v>72</v>
      </c>
      <c r="F717" s="425">
        <v>0.74</v>
      </c>
      <c r="G717" s="586"/>
      <c r="H717" s="586"/>
      <c r="I717" s="364">
        <f t="shared" ref="I717:I760" si="373">G717+H717</f>
        <v>0</v>
      </c>
      <c r="J717" s="364">
        <f t="shared" ref="J717:J760" si="374">G717*F717</f>
        <v>0</v>
      </c>
      <c r="K717" s="364">
        <f t="shared" ref="K717:K760" si="375">H717*F717</f>
        <v>0</v>
      </c>
      <c r="L717" s="364">
        <f t="shared" ref="L717:L760" si="376">J717+K717</f>
        <v>0</v>
      </c>
      <c r="M717" s="366">
        <f t="shared" ref="M717:M760" si="377">L717*(1+$M$4)</f>
        <v>0</v>
      </c>
      <c r="N717" s="233"/>
      <c r="O717" s="145" t="str">
        <f t="shared" si="352"/>
        <v>SUBETAPA</v>
      </c>
      <c r="P717" s="5">
        <f t="shared" si="353"/>
        <v>0</v>
      </c>
      <c r="Q717" s="5">
        <f t="shared" si="354"/>
        <v>0</v>
      </c>
      <c r="R717" s="234"/>
    </row>
    <row r="718">
      <c r="A718" s="332" t="s">
        <v>2498</v>
      </c>
      <c r="B718" s="361" t="s">
        <v>2499</v>
      </c>
      <c r="C718" s="587" t="s">
        <v>2500</v>
      </c>
      <c r="D718" s="361" t="s">
        <v>2501</v>
      </c>
      <c r="E718" s="587" t="s">
        <v>22</v>
      </c>
      <c r="F718" s="425">
        <v>5.0</v>
      </c>
      <c r="G718" s="586"/>
      <c r="H718" s="586"/>
      <c r="I718" s="364">
        <f t="shared" si="373"/>
        <v>0</v>
      </c>
      <c r="J718" s="364">
        <f t="shared" si="374"/>
        <v>0</v>
      </c>
      <c r="K718" s="364">
        <f t="shared" si="375"/>
        <v>0</v>
      </c>
      <c r="L718" s="364">
        <f t="shared" si="376"/>
        <v>0</v>
      </c>
      <c r="M718" s="366">
        <f t="shared" si="377"/>
        <v>0</v>
      </c>
      <c r="N718" s="233"/>
      <c r="O718" s="145" t="str">
        <f t="shared" si="352"/>
        <v>SUBETAPA</v>
      </c>
      <c r="P718" s="5">
        <f t="shared" si="353"/>
        <v>0</v>
      </c>
      <c r="Q718" s="5">
        <f t="shared" si="354"/>
        <v>0</v>
      </c>
      <c r="R718" s="234"/>
    </row>
    <row r="719">
      <c r="A719" s="332" t="s">
        <v>2502</v>
      </c>
      <c r="B719" s="361" t="s">
        <v>2503</v>
      </c>
      <c r="C719" s="355" t="s">
        <v>2504</v>
      </c>
      <c r="D719" s="361" t="s">
        <v>2505</v>
      </c>
      <c r="E719" s="587" t="s">
        <v>22</v>
      </c>
      <c r="F719" s="425">
        <v>11.0</v>
      </c>
      <c r="G719" s="586"/>
      <c r="H719" s="586"/>
      <c r="I719" s="364">
        <f t="shared" si="373"/>
        <v>0</v>
      </c>
      <c r="J719" s="364">
        <f t="shared" si="374"/>
        <v>0</v>
      </c>
      <c r="K719" s="364">
        <f t="shared" si="375"/>
        <v>0</v>
      </c>
      <c r="L719" s="364">
        <f t="shared" si="376"/>
        <v>0</v>
      </c>
      <c r="M719" s="366">
        <f t="shared" si="377"/>
        <v>0</v>
      </c>
      <c r="N719" s="233"/>
      <c r="O719" s="145" t="str">
        <f t="shared" si="352"/>
        <v>SUBETAPA</v>
      </c>
      <c r="P719" s="5">
        <f t="shared" si="353"/>
        <v>0</v>
      </c>
      <c r="Q719" s="5">
        <f t="shared" si="354"/>
        <v>0</v>
      </c>
      <c r="R719" s="234"/>
    </row>
    <row r="720">
      <c r="A720" s="332" t="s">
        <v>2506</v>
      </c>
      <c r="B720" s="361" t="s">
        <v>2507</v>
      </c>
      <c r="C720" s="355" t="s">
        <v>2508</v>
      </c>
      <c r="D720" s="361" t="s">
        <v>2509</v>
      </c>
      <c r="E720" s="587" t="s">
        <v>22</v>
      </c>
      <c r="F720" s="425">
        <v>11.0</v>
      </c>
      <c r="G720" s="586"/>
      <c r="H720" s="586"/>
      <c r="I720" s="364">
        <f t="shared" si="373"/>
        <v>0</v>
      </c>
      <c r="J720" s="364">
        <f t="shared" si="374"/>
        <v>0</v>
      </c>
      <c r="K720" s="364">
        <f t="shared" si="375"/>
        <v>0</v>
      </c>
      <c r="L720" s="364">
        <f t="shared" si="376"/>
        <v>0</v>
      </c>
      <c r="M720" s="366">
        <f t="shared" si="377"/>
        <v>0</v>
      </c>
      <c r="N720" s="233"/>
      <c r="O720" s="145"/>
      <c r="P720" s="5"/>
      <c r="Q720" s="5"/>
      <c r="R720" s="234"/>
    </row>
    <row r="721">
      <c r="A721" s="332" t="s">
        <v>2510</v>
      </c>
      <c r="B721" s="361" t="s">
        <v>2511</v>
      </c>
      <c r="C721" s="355" t="s">
        <v>2512</v>
      </c>
      <c r="D721" s="361" t="s">
        <v>2513</v>
      </c>
      <c r="E721" s="587" t="s">
        <v>22</v>
      </c>
      <c r="F721" s="425">
        <v>3.0</v>
      </c>
      <c r="G721" s="586"/>
      <c r="H721" s="586"/>
      <c r="I721" s="364">
        <f t="shared" si="373"/>
        <v>0</v>
      </c>
      <c r="J721" s="364">
        <f t="shared" si="374"/>
        <v>0</v>
      </c>
      <c r="K721" s="364">
        <f t="shared" si="375"/>
        <v>0</v>
      </c>
      <c r="L721" s="364">
        <f t="shared" si="376"/>
        <v>0</v>
      </c>
      <c r="M721" s="366">
        <f t="shared" si="377"/>
        <v>0</v>
      </c>
      <c r="N721" s="233"/>
      <c r="O721" s="145" t="str">
        <f t="shared" ref="O721:O777" si="378">IF(A721="", "", IF(LEN(A721)-LEN(SUBSTITUTE(A721, ".", "")) = 0, "ETAPA_PRINCIPAL", IF(LEN(A721)-LEN(SUBSTITUTE(A721, ".", "")) = 1, "SUBETAPA", "ITEM_OBRA")))
</f>
        <v>SUBETAPA</v>
      </c>
      <c r="P721" s="5">
        <f t="shared" ref="P721:P777" si="379">IF(O721="ETAPA_PRINCIPAL",M721,0)</f>
        <v>0</v>
      </c>
      <c r="Q721" s="5">
        <f t="shared" ref="Q721:Q777" si="380">IF($O721="ETAPA_PRINCIPAL",$L721,0)</f>
        <v>0</v>
      </c>
      <c r="R721" s="234"/>
    </row>
    <row r="722">
      <c r="A722" s="332" t="s">
        <v>2514</v>
      </c>
      <c r="B722" s="361" t="s">
        <v>2515</v>
      </c>
      <c r="C722" s="355" t="s">
        <v>2516</v>
      </c>
      <c r="D722" s="361" t="s">
        <v>2517</v>
      </c>
      <c r="E722" s="359" t="s">
        <v>22</v>
      </c>
      <c r="F722" s="425">
        <v>2.0</v>
      </c>
      <c r="G722" s="586"/>
      <c r="H722" s="586"/>
      <c r="I722" s="364">
        <f t="shared" si="373"/>
        <v>0</v>
      </c>
      <c r="J722" s="364">
        <f t="shared" si="374"/>
        <v>0</v>
      </c>
      <c r="K722" s="364">
        <f t="shared" si="375"/>
        <v>0</v>
      </c>
      <c r="L722" s="364">
        <f t="shared" si="376"/>
        <v>0</v>
      </c>
      <c r="M722" s="366">
        <f t="shared" si="377"/>
        <v>0</v>
      </c>
      <c r="N722" s="233"/>
      <c r="O722" s="145" t="str">
        <f t="shared" si="378"/>
        <v>SUBETAPA</v>
      </c>
      <c r="P722" s="5">
        <f t="shared" si="379"/>
        <v>0</v>
      </c>
      <c r="Q722" s="5">
        <f t="shared" si="380"/>
        <v>0</v>
      </c>
      <c r="R722" s="234"/>
    </row>
    <row r="723">
      <c r="A723" s="332" t="s">
        <v>2518</v>
      </c>
      <c r="B723" s="333" t="s">
        <v>2519</v>
      </c>
      <c r="C723" s="255" t="s">
        <v>2496</v>
      </c>
      <c r="D723" s="333" t="s">
        <v>2497</v>
      </c>
      <c r="E723" s="332" t="s">
        <v>72</v>
      </c>
      <c r="F723" s="425">
        <v>5.16</v>
      </c>
      <c r="G723" s="586"/>
      <c r="H723" s="586"/>
      <c r="I723" s="364">
        <f t="shared" si="373"/>
        <v>0</v>
      </c>
      <c r="J723" s="364">
        <f t="shared" si="374"/>
        <v>0</v>
      </c>
      <c r="K723" s="364">
        <f t="shared" si="375"/>
        <v>0</v>
      </c>
      <c r="L723" s="364">
        <f t="shared" si="376"/>
        <v>0</v>
      </c>
      <c r="M723" s="366">
        <f t="shared" si="377"/>
        <v>0</v>
      </c>
      <c r="N723" s="233"/>
      <c r="O723" s="145" t="str">
        <f t="shared" si="378"/>
        <v>SUBETAPA</v>
      </c>
      <c r="P723" s="5">
        <f t="shared" si="379"/>
        <v>0</v>
      </c>
      <c r="Q723" s="5">
        <f t="shared" si="380"/>
        <v>0</v>
      </c>
      <c r="R723" s="234"/>
    </row>
    <row r="724">
      <c r="A724" s="332" t="s">
        <v>2520</v>
      </c>
      <c r="B724" s="333" t="s">
        <v>2519</v>
      </c>
      <c r="C724" s="255" t="s">
        <v>2521</v>
      </c>
      <c r="D724" s="333" t="s">
        <v>2522</v>
      </c>
      <c r="E724" s="359" t="s">
        <v>22</v>
      </c>
      <c r="F724" s="334">
        <v>12.0</v>
      </c>
      <c r="G724" s="586"/>
      <c r="H724" s="586"/>
      <c r="I724" s="364">
        <f t="shared" si="373"/>
        <v>0</v>
      </c>
      <c r="J724" s="364">
        <f t="shared" si="374"/>
        <v>0</v>
      </c>
      <c r="K724" s="364">
        <f t="shared" si="375"/>
        <v>0</v>
      </c>
      <c r="L724" s="364">
        <f t="shared" si="376"/>
        <v>0</v>
      </c>
      <c r="M724" s="366">
        <f t="shared" si="377"/>
        <v>0</v>
      </c>
      <c r="N724" s="233"/>
      <c r="O724" s="145" t="str">
        <f t="shared" si="378"/>
        <v>SUBETAPA</v>
      </c>
      <c r="P724" s="5">
        <f t="shared" si="379"/>
        <v>0</v>
      </c>
      <c r="Q724" s="5">
        <f t="shared" si="380"/>
        <v>0</v>
      </c>
      <c r="R724" s="234"/>
    </row>
    <row r="725">
      <c r="A725" s="332" t="s">
        <v>2523</v>
      </c>
      <c r="B725" s="333" t="s">
        <v>2524</v>
      </c>
      <c r="C725" s="255" t="s">
        <v>2496</v>
      </c>
      <c r="D725" s="333" t="s">
        <v>2497</v>
      </c>
      <c r="E725" s="332" t="s">
        <v>72</v>
      </c>
      <c r="F725" s="425">
        <v>2.0</v>
      </c>
      <c r="G725" s="586"/>
      <c r="H725" s="586"/>
      <c r="I725" s="364">
        <f t="shared" si="373"/>
        <v>0</v>
      </c>
      <c r="J725" s="364">
        <f t="shared" si="374"/>
        <v>0</v>
      </c>
      <c r="K725" s="364">
        <f t="shared" si="375"/>
        <v>0</v>
      </c>
      <c r="L725" s="364">
        <f t="shared" si="376"/>
        <v>0</v>
      </c>
      <c r="M725" s="366">
        <f t="shared" si="377"/>
        <v>0</v>
      </c>
      <c r="N725" s="233"/>
      <c r="O725" s="145" t="str">
        <f t="shared" si="378"/>
        <v>SUBETAPA</v>
      </c>
      <c r="P725" s="5">
        <f t="shared" si="379"/>
        <v>0</v>
      </c>
      <c r="Q725" s="5">
        <f t="shared" si="380"/>
        <v>0</v>
      </c>
      <c r="R725" s="234"/>
    </row>
    <row r="726">
      <c r="A726" s="332" t="s">
        <v>2525</v>
      </c>
      <c r="B726" s="333" t="s">
        <v>2524</v>
      </c>
      <c r="C726" s="255" t="s">
        <v>2521</v>
      </c>
      <c r="D726" s="333" t="s">
        <v>2522</v>
      </c>
      <c r="E726" s="359" t="s">
        <v>22</v>
      </c>
      <c r="F726" s="334">
        <v>6.0</v>
      </c>
      <c r="G726" s="586"/>
      <c r="H726" s="586"/>
      <c r="I726" s="364">
        <f t="shared" si="373"/>
        <v>0</v>
      </c>
      <c r="J726" s="364">
        <f t="shared" si="374"/>
        <v>0</v>
      </c>
      <c r="K726" s="364">
        <f t="shared" si="375"/>
        <v>0</v>
      </c>
      <c r="L726" s="364">
        <f t="shared" si="376"/>
        <v>0</v>
      </c>
      <c r="M726" s="366">
        <f t="shared" si="377"/>
        <v>0</v>
      </c>
      <c r="N726" s="233"/>
      <c r="O726" s="145" t="str">
        <f t="shared" si="378"/>
        <v>SUBETAPA</v>
      </c>
      <c r="P726" s="5">
        <f t="shared" si="379"/>
        <v>0</v>
      </c>
      <c r="Q726" s="5">
        <f t="shared" si="380"/>
        <v>0</v>
      </c>
      <c r="R726" s="234"/>
    </row>
    <row r="727">
      <c r="A727" s="332" t="s">
        <v>2526</v>
      </c>
      <c r="B727" s="333" t="s">
        <v>2527</v>
      </c>
      <c r="C727" s="255" t="s">
        <v>2496</v>
      </c>
      <c r="D727" s="333" t="s">
        <v>2497</v>
      </c>
      <c r="E727" s="332" t="s">
        <v>72</v>
      </c>
      <c r="F727" s="425">
        <v>2.16</v>
      </c>
      <c r="G727" s="586"/>
      <c r="H727" s="586"/>
      <c r="I727" s="364">
        <f t="shared" si="373"/>
        <v>0</v>
      </c>
      <c r="J727" s="364">
        <f t="shared" si="374"/>
        <v>0</v>
      </c>
      <c r="K727" s="364">
        <f t="shared" si="375"/>
        <v>0</v>
      </c>
      <c r="L727" s="364">
        <f t="shared" si="376"/>
        <v>0</v>
      </c>
      <c r="M727" s="366">
        <f t="shared" si="377"/>
        <v>0</v>
      </c>
      <c r="N727" s="233"/>
      <c r="O727" s="145" t="str">
        <f t="shared" si="378"/>
        <v>SUBETAPA</v>
      </c>
      <c r="P727" s="5">
        <f t="shared" si="379"/>
        <v>0</v>
      </c>
      <c r="Q727" s="5">
        <f t="shared" si="380"/>
        <v>0</v>
      </c>
      <c r="R727" s="234"/>
    </row>
    <row r="728">
      <c r="A728" s="332" t="s">
        <v>2528</v>
      </c>
      <c r="B728" s="333" t="s">
        <v>2527</v>
      </c>
      <c r="C728" s="255" t="s">
        <v>2521</v>
      </c>
      <c r="D728" s="333" t="s">
        <v>2522</v>
      </c>
      <c r="E728" s="359" t="s">
        <v>22</v>
      </c>
      <c r="F728" s="425">
        <v>6.0</v>
      </c>
      <c r="G728" s="586"/>
      <c r="H728" s="586"/>
      <c r="I728" s="364">
        <f t="shared" si="373"/>
        <v>0</v>
      </c>
      <c r="J728" s="364">
        <f t="shared" si="374"/>
        <v>0</v>
      </c>
      <c r="K728" s="364">
        <f t="shared" si="375"/>
        <v>0</v>
      </c>
      <c r="L728" s="364">
        <f t="shared" si="376"/>
        <v>0</v>
      </c>
      <c r="M728" s="366">
        <f t="shared" si="377"/>
        <v>0</v>
      </c>
      <c r="N728" s="233"/>
      <c r="O728" s="145" t="str">
        <f t="shared" si="378"/>
        <v>SUBETAPA</v>
      </c>
      <c r="P728" s="5">
        <f t="shared" si="379"/>
        <v>0</v>
      </c>
      <c r="Q728" s="5">
        <f t="shared" si="380"/>
        <v>0</v>
      </c>
      <c r="R728" s="234"/>
    </row>
    <row r="729">
      <c r="A729" s="332" t="s">
        <v>2529</v>
      </c>
      <c r="B729" s="333" t="s">
        <v>2530</v>
      </c>
      <c r="C729" s="255" t="s">
        <v>2496</v>
      </c>
      <c r="D729" s="333" t="s">
        <v>2497</v>
      </c>
      <c r="E729" s="332" t="s">
        <v>72</v>
      </c>
      <c r="F729" s="425">
        <v>0.48</v>
      </c>
      <c r="G729" s="586"/>
      <c r="H729" s="586"/>
      <c r="I729" s="364">
        <f t="shared" si="373"/>
        <v>0</v>
      </c>
      <c r="J729" s="364">
        <f t="shared" si="374"/>
        <v>0</v>
      </c>
      <c r="K729" s="364">
        <f t="shared" si="375"/>
        <v>0</v>
      </c>
      <c r="L729" s="364">
        <f t="shared" si="376"/>
        <v>0</v>
      </c>
      <c r="M729" s="366">
        <f t="shared" si="377"/>
        <v>0</v>
      </c>
      <c r="N729" s="233"/>
      <c r="O729" s="145" t="str">
        <f t="shared" si="378"/>
        <v>SUBETAPA</v>
      </c>
      <c r="P729" s="5">
        <f t="shared" si="379"/>
        <v>0</v>
      </c>
      <c r="Q729" s="5">
        <f t="shared" si="380"/>
        <v>0</v>
      </c>
      <c r="R729" s="234"/>
    </row>
    <row r="730">
      <c r="A730" s="332" t="s">
        <v>2531</v>
      </c>
      <c r="B730" s="333" t="s">
        <v>2530</v>
      </c>
      <c r="C730" s="255" t="s">
        <v>2521</v>
      </c>
      <c r="D730" s="333" t="s">
        <v>2522</v>
      </c>
      <c r="E730" s="359" t="s">
        <v>22</v>
      </c>
      <c r="F730" s="334">
        <v>2.0</v>
      </c>
      <c r="G730" s="586"/>
      <c r="H730" s="586"/>
      <c r="I730" s="364">
        <f t="shared" si="373"/>
        <v>0</v>
      </c>
      <c r="J730" s="364">
        <f t="shared" si="374"/>
        <v>0</v>
      </c>
      <c r="K730" s="364">
        <f t="shared" si="375"/>
        <v>0</v>
      </c>
      <c r="L730" s="364">
        <f t="shared" si="376"/>
        <v>0</v>
      </c>
      <c r="M730" s="366">
        <f t="shared" si="377"/>
        <v>0</v>
      </c>
      <c r="N730" s="233"/>
      <c r="O730" s="145" t="str">
        <f t="shared" si="378"/>
        <v>SUBETAPA</v>
      </c>
      <c r="P730" s="5">
        <f t="shared" si="379"/>
        <v>0</v>
      </c>
      <c r="Q730" s="5">
        <f t="shared" si="380"/>
        <v>0</v>
      </c>
      <c r="R730" s="234"/>
    </row>
    <row r="731">
      <c r="A731" s="332" t="s">
        <v>2532</v>
      </c>
      <c r="B731" s="333" t="s">
        <v>2533</v>
      </c>
      <c r="C731" s="255" t="s">
        <v>2496</v>
      </c>
      <c r="D731" s="333" t="s">
        <v>2497</v>
      </c>
      <c r="E731" s="332" t="s">
        <v>72</v>
      </c>
      <c r="F731" s="425">
        <v>0.48</v>
      </c>
      <c r="G731" s="586"/>
      <c r="H731" s="586"/>
      <c r="I731" s="364">
        <f t="shared" si="373"/>
        <v>0</v>
      </c>
      <c r="J731" s="364">
        <f t="shared" si="374"/>
        <v>0</v>
      </c>
      <c r="K731" s="364">
        <f t="shared" si="375"/>
        <v>0</v>
      </c>
      <c r="L731" s="364">
        <f t="shared" si="376"/>
        <v>0</v>
      </c>
      <c r="M731" s="366">
        <f t="shared" si="377"/>
        <v>0</v>
      </c>
      <c r="N731" s="233"/>
      <c r="O731" s="145" t="str">
        <f t="shared" si="378"/>
        <v>SUBETAPA</v>
      </c>
      <c r="P731" s="5">
        <f t="shared" si="379"/>
        <v>0</v>
      </c>
      <c r="Q731" s="5">
        <f t="shared" si="380"/>
        <v>0</v>
      </c>
      <c r="R731" s="234"/>
    </row>
    <row r="732">
      <c r="A732" s="332" t="s">
        <v>2534</v>
      </c>
      <c r="B732" s="333" t="s">
        <v>2533</v>
      </c>
      <c r="C732" s="255" t="s">
        <v>2521</v>
      </c>
      <c r="D732" s="333" t="s">
        <v>2522</v>
      </c>
      <c r="E732" s="359" t="s">
        <v>22</v>
      </c>
      <c r="F732" s="334">
        <v>2.0</v>
      </c>
      <c r="G732" s="586"/>
      <c r="H732" s="586"/>
      <c r="I732" s="364">
        <f t="shared" si="373"/>
        <v>0</v>
      </c>
      <c r="J732" s="364">
        <f t="shared" si="374"/>
        <v>0</v>
      </c>
      <c r="K732" s="364">
        <f t="shared" si="375"/>
        <v>0</v>
      </c>
      <c r="L732" s="364">
        <f t="shared" si="376"/>
        <v>0</v>
      </c>
      <c r="M732" s="366">
        <f t="shared" si="377"/>
        <v>0</v>
      </c>
      <c r="N732" s="233"/>
      <c r="O732" s="145" t="str">
        <f t="shared" si="378"/>
        <v>SUBETAPA</v>
      </c>
      <c r="P732" s="5">
        <f t="shared" si="379"/>
        <v>0</v>
      </c>
      <c r="Q732" s="5">
        <f t="shared" si="380"/>
        <v>0</v>
      </c>
      <c r="R732" s="234"/>
    </row>
    <row r="733">
      <c r="A733" s="332" t="s">
        <v>2535</v>
      </c>
      <c r="B733" s="333" t="s">
        <v>1029</v>
      </c>
      <c r="C733" s="255" t="s">
        <v>2496</v>
      </c>
      <c r="D733" s="333" t="s">
        <v>2497</v>
      </c>
      <c r="E733" s="332" t="s">
        <v>72</v>
      </c>
      <c r="F733" s="425">
        <v>1.63</v>
      </c>
      <c r="G733" s="586"/>
      <c r="H733" s="586"/>
      <c r="I733" s="364">
        <f t="shared" si="373"/>
        <v>0</v>
      </c>
      <c r="J733" s="364">
        <f t="shared" si="374"/>
        <v>0</v>
      </c>
      <c r="K733" s="364">
        <f t="shared" si="375"/>
        <v>0</v>
      </c>
      <c r="L733" s="364">
        <f t="shared" si="376"/>
        <v>0</v>
      </c>
      <c r="M733" s="366">
        <f t="shared" si="377"/>
        <v>0</v>
      </c>
      <c r="N733" s="233"/>
      <c r="O733" s="145" t="str">
        <f t="shared" si="378"/>
        <v>SUBETAPA</v>
      </c>
      <c r="P733" s="5">
        <f t="shared" si="379"/>
        <v>0</v>
      </c>
      <c r="Q733" s="5">
        <f t="shared" si="380"/>
        <v>0</v>
      </c>
      <c r="R733" s="234"/>
    </row>
    <row r="734">
      <c r="A734" s="332" t="s">
        <v>2536</v>
      </c>
      <c r="B734" s="333" t="s">
        <v>1031</v>
      </c>
      <c r="C734" s="255" t="s">
        <v>2496</v>
      </c>
      <c r="D734" s="333" t="s">
        <v>2497</v>
      </c>
      <c r="E734" s="332" t="s">
        <v>72</v>
      </c>
      <c r="F734" s="425">
        <v>4.1</v>
      </c>
      <c r="G734" s="586"/>
      <c r="H734" s="586"/>
      <c r="I734" s="364">
        <f t="shared" si="373"/>
        <v>0</v>
      </c>
      <c r="J734" s="364">
        <f t="shared" si="374"/>
        <v>0</v>
      </c>
      <c r="K734" s="364">
        <f t="shared" si="375"/>
        <v>0</v>
      </c>
      <c r="L734" s="364">
        <f t="shared" si="376"/>
        <v>0</v>
      </c>
      <c r="M734" s="366">
        <f t="shared" si="377"/>
        <v>0</v>
      </c>
      <c r="N734" s="233"/>
      <c r="O734" s="145" t="str">
        <f t="shared" si="378"/>
        <v>SUBETAPA</v>
      </c>
      <c r="P734" s="5">
        <f t="shared" si="379"/>
        <v>0</v>
      </c>
      <c r="Q734" s="5">
        <f t="shared" si="380"/>
        <v>0</v>
      </c>
      <c r="R734" s="234"/>
    </row>
    <row r="735">
      <c r="A735" s="332" t="s">
        <v>2537</v>
      </c>
      <c r="B735" s="333" t="s">
        <v>1033</v>
      </c>
      <c r="C735" s="255" t="s">
        <v>2496</v>
      </c>
      <c r="D735" s="333" t="s">
        <v>2497</v>
      </c>
      <c r="E735" s="332" t="s">
        <v>72</v>
      </c>
      <c r="F735" s="425">
        <v>2.4</v>
      </c>
      <c r="G735" s="586"/>
      <c r="H735" s="586"/>
      <c r="I735" s="364">
        <f t="shared" si="373"/>
        <v>0</v>
      </c>
      <c r="J735" s="364">
        <f t="shared" si="374"/>
        <v>0</v>
      </c>
      <c r="K735" s="364">
        <f t="shared" si="375"/>
        <v>0</v>
      </c>
      <c r="L735" s="364">
        <f t="shared" si="376"/>
        <v>0</v>
      </c>
      <c r="M735" s="366">
        <f t="shared" si="377"/>
        <v>0</v>
      </c>
      <c r="N735" s="233"/>
      <c r="O735" s="145" t="str">
        <f t="shared" si="378"/>
        <v>SUBETAPA</v>
      </c>
      <c r="P735" s="5">
        <f t="shared" si="379"/>
        <v>0</v>
      </c>
      <c r="Q735" s="5">
        <f t="shared" si="380"/>
        <v>0</v>
      </c>
      <c r="R735" s="234"/>
    </row>
    <row r="736">
      <c r="A736" s="332" t="s">
        <v>2538</v>
      </c>
      <c r="B736" s="333" t="s">
        <v>2539</v>
      </c>
      <c r="C736" s="255" t="s">
        <v>2496</v>
      </c>
      <c r="D736" s="333" t="s">
        <v>2497</v>
      </c>
      <c r="E736" s="332" t="s">
        <v>72</v>
      </c>
      <c r="F736" s="425">
        <v>0.49</v>
      </c>
      <c r="G736" s="586"/>
      <c r="H736" s="586"/>
      <c r="I736" s="364">
        <f t="shared" si="373"/>
        <v>0</v>
      </c>
      <c r="J736" s="364">
        <f t="shared" si="374"/>
        <v>0</v>
      </c>
      <c r="K736" s="364">
        <f t="shared" si="375"/>
        <v>0</v>
      </c>
      <c r="L736" s="364">
        <f t="shared" si="376"/>
        <v>0</v>
      </c>
      <c r="M736" s="366">
        <f t="shared" si="377"/>
        <v>0</v>
      </c>
      <c r="N736" s="233"/>
      <c r="O736" s="145" t="str">
        <f t="shared" si="378"/>
        <v>SUBETAPA</v>
      </c>
      <c r="P736" s="5">
        <f t="shared" si="379"/>
        <v>0</v>
      </c>
      <c r="Q736" s="5">
        <f t="shared" si="380"/>
        <v>0</v>
      </c>
      <c r="R736" s="234"/>
    </row>
    <row r="737">
      <c r="A737" s="332" t="s">
        <v>2540</v>
      </c>
      <c r="B737" s="333" t="s">
        <v>2539</v>
      </c>
      <c r="C737" s="255" t="s">
        <v>2521</v>
      </c>
      <c r="D737" s="333" t="s">
        <v>2522</v>
      </c>
      <c r="E737" s="359" t="s">
        <v>22</v>
      </c>
      <c r="F737" s="334">
        <v>2.0</v>
      </c>
      <c r="G737" s="586"/>
      <c r="H737" s="586"/>
      <c r="I737" s="364">
        <f t="shared" si="373"/>
        <v>0</v>
      </c>
      <c r="J737" s="364">
        <f t="shared" si="374"/>
        <v>0</v>
      </c>
      <c r="K737" s="364">
        <f t="shared" si="375"/>
        <v>0</v>
      </c>
      <c r="L737" s="364">
        <f t="shared" si="376"/>
        <v>0</v>
      </c>
      <c r="M737" s="366">
        <f t="shared" si="377"/>
        <v>0</v>
      </c>
      <c r="N737" s="233"/>
      <c r="O737" s="145" t="str">
        <f t="shared" si="378"/>
        <v>SUBETAPA</v>
      </c>
      <c r="P737" s="5">
        <f t="shared" si="379"/>
        <v>0</v>
      </c>
      <c r="Q737" s="5">
        <f t="shared" si="380"/>
        <v>0</v>
      </c>
      <c r="R737" s="234"/>
    </row>
    <row r="738">
      <c r="A738" s="332" t="s">
        <v>2541</v>
      </c>
      <c r="B738" s="333" t="s">
        <v>2542</v>
      </c>
      <c r="C738" s="255" t="s">
        <v>2496</v>
      </c>
      <c r="D738" s="333" t="s">
        <v>2497</v>
      </c>
      <c r="E738" s="332" t="s">
        <v>72</v>
      </c>
      <c r="F738" s="425">
        <v>0.87</v>
      </c>
      <c r="G738" s="586"/>
      <c r="H738" s="586"/>
      <c r="I738" s="364">
        <f t="shared" si="373"/>
        <v>0</v>
      </c>
      <c r="J738" s="364">
        <f t="shared" si="374"/>
        <v>0</v>
      </c>
      <c r="K738" s="364">
        <f t="shared" si="375"/>
        <v>0</v>
      </c>
      <c r="L738" s="364">
        <f t="shared" si="376"/>
        <v>0</v>
      </c>
      <c r="M738" s="366">
        <f t="shared" si="377"/>
        <v>0</v>
      </c>
      <c r="N738" s="233"/>
      <c r="O738" s="145" t="str">
        <f t="shared" si="378"/>
        <v>SUBETAPA</v>
      </c>
      <c r="P738" s="5">
        <f t="shared" si="379"/>
        <v>0</v>
      </c>
      <c r="Q738" s="5">
        <f t="shared" si="380"/>
        <v>0</v>
      </c>
      <c r="R738" s="234"/>
    </row>
    <row r="739">
      <c r="A739" s="332" t="s">
        <v>2543</v>
      </c>
      <c r="B739" s="333" t="s">
        <v>2542</v>
      </c>
      <c r="C739" s="255" t="s">
        <v>1578</v>
      </c>
      <c r="D739" s="333" t="s">
        <v>2544</v>
      </c>
      <c r="E739" s="359" t="s">
        <v>22</v>
      </c>
      <c r="F739" s="425">
        <v>3.0</v>
      </c>
      <c r="G739" s="586"/>
      <c r="H739" s="586"/>
      <c r="I739" s="364">
        <f t="shared" si="373"/>
        <v>0</v>
      </c>
      <c r="J739" s="364">
        <f t="shared" si="374"/>
        <v>0</v>
      </c>
      <c r="K739" s="364">
        <f t="shared" si="375"/>
        <v>0</v>
      </c>
      <c r="L739" s="364">
        <f t="shared" si="376"/>
        <v>0</v>
      </c>
      <c r="M739" s="366">
        <f t="shared" si="377"/>
        <v>0</v>
      </c>
      <c r="N739" s="233"/>
      <c r="O739" s="145" t="str">
        <f t="shared" si="378"/>
        <v>SUBETAPA</v>
      </c>
      <c r="P739" s="5">
        <f t="shared" si="379"/>
        <v>0</v>
      </c>
      <c r="Q739" s="5">
        <f t="shared" si="380"/>
        <v>0</v>
      </c>
      <c r="R739" s="234"/>
    </row>
    <row r="740">
      <c r="A740" s="332" t="s">
        <v>2545</v>
      </c>
      <c r="B740" s="333" t="s">
        <v>2546</v>
      </c>
      <c r="C740" s="255" t="s">
        <v>2496</v>
      </c>
      <c r="D740" s="333" t="s">
        <v>2497</v>
      </c>
      <c r="E740" s="332" t="s">
        <v>72</v>
      </c>
      <c r="F740" s="425">
        <v>0.9</v>
      </c>
      <c r="G740" s="586"/>
      <c r="H740" s="586"/>
      <c r="I740" s="364">
        <f t="shared" si="373"/>
        <v>0</v>
      </c>
      <c r="J740" s="364">
        <f t="shared" si="374"/>
        <v>0</v>
      </c>
      <c r="K740" s="364">
        <f t="shared" si="375"/>
        <v>0</v>
      </c>
      <c r="L740" s="364">
        <f t="shared" si="376"/>
        <v>0</v>
      </c>
      <c r="M740" s="366">
        <f t="shared" si="377"/>
        <v>0</v>
      </c>
      <c r="N740" s="233"/>
      <c r="O740" s="145" t="str">
        <f t="shared" si="378"/>
        <v>SUBETAPA</v>
      </c>
      <c r="P740" s="5">
        <f t="shared" si="379"/>
        <v>0</v>
      </c>
      <c r="Q740" s="5">
        <f t="shared" si="380"/>
        <v>0</v>
      </c>
      <c r="R740" s="234"/>
    </row>
    <row r="741">
      <c r="A741" s="332" t="s">
        <v>2547</v>
      </c>
      <c r="B741" s="333" t="s">
        <v>2546</v>
      </c>
      <c r="C741" s="255" t="s">
        <v>1578</v>
      </c>
      <c r="D741" s="333" t="s">
        <v>2544</v>
      </c>
      <c r="E741" s="359" t="s">
        <v>22</v>
      </c>
      <c r="F741" s="425">
        <v>3.0</v>
      </c>
      <c r="G741" s="586"/>
      <c r="H741" s="586"/>
      <c r="I741" s="364">
        <f t="shared" si="373"/>
        <v>0</v>
      </c>
      <c r="J741" s="364">
        <f t="shared" si="374"/>
        <v>0</v>
      </c>
      <c r="K741" s="364">
        <f t="shared" si="375"/>
        <v>0</v>
      </c>
      <c r="L741" s="364">
        <f t="shared" si="376"/>
        <v>0</v>
      </c>
      <c r="M741" s="366">
        <f t="shared" si="377"/>
        <v>0</v>
      </c>
      <c r="N741" s="233"/>
      <c r="O741" s="145" t="str">
        <f t="shared" si="378"/>
        <v>SUBETAPA</v>
      </c>
      <c r="P741" s="5">
        <f t="shared" si="379"/>
        <v>0</v>
      </c>
      <c r="Q741" s="5">
        <f t="shared" si="380"/>
        <v>0</v>
      </c>
      <c r="R741" s="234"/>
    </row>
    <row r="742">
      <c r="A742" s="332" t="s">
        <v>2548</v>
      </c>
      <c r="B742" s="361" t="s">
        <v>2549</v>
      </c>
      <c r="C742" s="355" t="s">
        <v>2550</v>
      </c>
      <c r="D742" s="361" t="s">
        <v>2551</v>
      </c>
      <c r="E742" s="359" t="s">
        <v>22</v>
      </c>
      <c r="F742" s="425">
        <v>7.0</v>
      </c>
      <c r="G742" s="586"/>
      <c r="H742" s="586"/>
      <c r="I742" s="364">
        <f t="shared" si="373"/>
        <v>0</v>
      </c>
      <c r="J742" s="364">
        <f t="shared" si="374"/>
        <v>0</v>
      </c>
      <c r="K742" s="364">
        <f t="shared" si="375"/>
        <v>0</v>
      </c>
      <c r="L742" s="364">
        <f t="shared" si="376"/>
        <v>0</v>
      </c>
      <c r="M742" s="366">
        <f t="shared" si="377"/>
        <v>0</v>
      </c>
      <c r="N742" s="185"/>
      <c r="O742" s="145" t="str">
        <f t="shared" si="378"/>
        <v>SUBETAPA</v>
      </c>
      <c r="P742" s="5">
        <f t="shared" si="379"/>
        <v>0</v>
      </c>
      <c r="Q742" s="5">
        <f t="shared" si="380"/>
        <v>0</v>
      </c>
      <c r="R742" s="187"/>
    </row>
    <row r="743">
      <c r="A743" s="332" t="s">
        <v>2552</v>
      </c>
      <c r="B743" s="361" t="s">
        <v>2553</v>
      </c>
      <c r="C743" s="355" t="s">
        <v>2554</v>
      </c>
      <c r="D743" s="361" t="s">
        <v>2555</v>
      </c>
      <c r="E743" s="359" t="s">
        <v>22</v>
      </c>
      <c r="F743" s="425">
        <v>8.0</v>
      </c>
      <c r="G743" s="586"/>
      <c r="H743" s="586"/>
      <c r="I743" s="364">
        <f t="shared" si="373"/>
        <v>0</v>
      </c>
      <c r="J743" s="364">
        <f t="shared" si="374"/>
        <v>0</v>
      </c>
      <c r="K743" s="364">
        <f t="shared" si="375"/>
        <v>0</v>
      </c>
      <c r="L743" s="364">
        <f t="shared" si="376"/>
        <v>0</v>
      </c>
      <c r="M743" s="366">
        <f t="shared" si="377"/>
        <v>0</v>
      </c>
      <c r="N743" s="185"/>
      <c r="O743" s="145" t="str">
        <f t="shared" si="378"/>
        <v>SUBETAPA</v>
      </c>
      <c r="P743" s="5">
        <f t="shared" si="379"/>
        <v>0</v>
      </c>
      <c r="Q743" s="5">
        <f t="shared" si="380"/>
        <v>0</v>
      </c>
      <c r="R743" s="187"/>
    </row>
    <row r="744">
      <c r="A744" s="332" t="s">
        <v>2556</v>
      </c>
      <c r="B744" s="361" t="s">
        <v>2557</v>
      </c>
      <c r="C744" s="355" t="s">
        <v>2558</v>
      </c>
      <c r="D744" s="361" t="s">
        <v>2559</v>
      </c>
      <c r="E744" s="359" t="s">
        <v>22</v>
      </c>
      <c r="F744" s="425">
        <v>8.0</v>
      </c>
      <c r="G744" s="586"/>
      <c r="H744" s="586"/>
      <c r="I744" s="364">
        <f t="shared" si="373"/>
        <v>0</v>
      </c>
      <c r="J744" s="364">
        <f t="shared" si="374"/>
        <v>0</v>
      </c>
      <c r="K744" s="364">
        <f t="shared" si="375"/>
        <v>0</v>
      </c>
      <c r="L744" s="364">
        <f t="shared" si="376"/>
        <v>0</v>
      </c>
      <c r="M744" s="366">
        <f t="shared" si="377"/>
        <v>0</v>
      </c>
      <c r="N744" s="185"/>
      <c r="O744" s="145" t="str">
        <f t="shared" si="378"/>
        <v>SUBETAPA</v>
      </c>
      <c r="P744" s="5">
        <f t="shared" si="379"/>
        <v>0</v>
      </c>
      <c r="Q744" s="5">
        <f t="shared" si="380"/>
        <v>0</v>
      </c>
      <c r="R744" s="187"/>
    </row>
    <row r="745">
      <c r="A745" s="332" t="s">
        <v>2560</v>
      </c>
      <c r="B745" s="333" t="s">
        <v>2561</v>
      </c>
      <c r="C745" s="255" t="s">
        <v>2562</v>
      </c>
      <c r="D745" s="333" t="s">
        <v>2563</v>
      </c>
      <c r="E745" s="332" t="s">
        <v>22</v>
      </c>
      <c r="F745" s="425">
        <v>8.0</v>
      </c>
      <c r="G745" s="586"/>
      <c r="H745" s="586"/>
      <c r="I745" s="364">
        <f t="shared" si="373"/>
        <v>0</v>
      </c>
      <c r="J745" s="364">
        <f t="shared" si="374"/>
        <v>0</v>
      </c>
      <c r="K745" s="364">
        <f t="shared" si="375"/>
        <v>0</v>
      </c>
      <c r="L745" s="364">
        <f t="shared" si="376"/>
        <v>0</v>
      </c>
      <c r="M745" s="366">
        <f t="shared" si="377"/>
        <v>0</v>
      </c>
      <c r="N745" s="185"/>
      <c r="O745" s="145" t="str">
        <f t="shared" si="378"/>
        <v>SUBETAPA</v>
      </c>
      <c r="P745" s="5">
        <f t="shared" si="379"/>
        <v>0</v>
      </c>
      <c r="Q745" s="5">
        <f t="shared" si="380"/>
        <v>0</v>
      </c>
      <c r="R745" s="187"/>
    </row>
    <row r="746">
      <c r="A746" s="332" t="s">
        <v>2564</v>
      </c>
      <c r="B746" s="361" t="s">
        <v>2565</v>
      </c>
      <c r="C746" s="355" t="s">
        <v>2566</v>
      </c>
      <c r="D746" s="361" t="s">
        <v>2567</v>
      </c>
      <c r="E746" s="359" t="s">
        <v>22</v>
      </c>
      <c r="F746" s="425">
        <v>22.0</v>
      </c>
      <c r="G746" s="586"/>
      <c r="H746" s="586"/>
      <c r="I746" s="364">
        <f t="shared" si="373"/>
        <v>0</v>
      </c>
      <c r="J746" s="364">
        <f t="shared" si="374"/>
        <v>0</v>
      </c>
      <c r="K746" s="364">
        <f t="shared" si="375"/>
        <v>0</v>
      </c>
      <c r="L746" s="364">
        <f t="shared" si="376"/>
        <v>0</v>
      </c>
      <c r="M746" s="366">
        <f t="shared" si="377"/>
        <v>0</v>
      </c>
      <c r="N746" s="185"/>
      <c r="O746" s="145" t="str">
        <f t="shared" si="378"/>
        <v>SUBETAPA</v>
      </c>
      <c r="P746" s="5">
        <f t="shared" si="379"/>
        <v>0</v>
      </c>
      <c r="Q746" s="5">
        <f t="shared" si="380"/>
        <v>0</v>
      </c>
      <c r="R746" s="187"/>
    </row>
    <row r="747">
      <c r="A747" s="332" t="s">
        <v>2568</v>
      </c>
      <c r="B747" s="361" t="s">
        <v>2569</v>
      </c>
      <c r="C747" s="355" t="s">
        <v>2570</v>
      </c>
      <c r="D747" s="361" t="s">
        <v>2571</v>
      </c>
      <c r="E747" s="359" t="s">
        <v>22</v>
      </c>
      <c r="F747" s="425">
        <v>22.0</v>
      </c>
      <c r="G747" s="586"/>
      <c r="H747" s="586"/>
      <c r="I747" s="364">
        <f t="shared" si="373"/>
        <v>0</v>
      </c>
      <c r="J747" s="364">
        <f t="shared" si="374"/>
        <v>0</v>
      </c>
      <c r="K747" s="364">
        <f t="shared" si="375"/>
        <v>0</v>
      </c>
      <c r="L747" s="364">
        <f t="shared" si="376"/>
        <v>0</v>
      </c>
      <c r="M747" s="366">
        <f t="shared" si="377"/>
        <v>0</v>
      </c>
      <c r="N747" s="185"/>
      <c r="O747" s="145" t="str">
        <f t="shared" si="378"/>
        <v>SUBETAPA</v>
      </c>
      <c r="P747" s="5">
        <f t="shared" si="379"/>
        <v>0</v>
      </c>
      <c r="Q747" s="5">
        <f t="shared" si="380"/>
        <v>0</v>
      </c>
      <c r="R747" s="187"/>
    </row>
    <row r="748">
      <c r="A748" s="332" t="s">
        <v>2572</v>
      </c>
      <c r="B748" s="361" t="s">
        <v>2573</v>
      </c>
      <c r="C748" s="355" t="s">
        <v>2574</v>
      </c>
      <c r="D748" s="361" t="s">
        <v>2575</v>
      </c>
      <c r="E748" s="359" t="s">
        <v>22</v>
      </c>
      <c r="F748" s="425">
        <v>22.0</v>
      </c>
      <c r="G748" s="586"/>
      <c r="H748" s="586"/>
      <c r="I748" s="364">
        <f t="shared" si="373"/>
        <v>0</v>
      </c>
      <c r="J748" s="364">
        <f t="shared" si="374"/>
        <v>0</v>
      </c>
      <c r="K748" s="364">
        <f t="shared" si="375"/>
        <v>0</v>
      </c>
      <c r="L748" s="364">
        <f t="shared" si="376"/>
        <v>0</v>
      </c>
      <c r="M748" s="366">
        <f t="shared" si="377"/>
        <v>0</v>
      </c>
      <c r="N748" s="185"/>
      <c r="O748" s="145" t="str">
        <f t="shared" si="378"/>
        <v>SUBETAPA</v>
      </c>
      <c r="P748" s="5">
        <f t="shared" si="379"/>
        <v>0</v>
      </c>
      <c r="Q748" s="5">
        <f t="shared" si="380"/>
        <v>0</v>
      </c>
      <c r="R748" s="187"/>
    </row>
    <row r="749">
      <c r="A749" s="332" t="s">
        <v>2576</v>
      </c>
      <c r="B749" s="433" t="s">
        <v>2577</v>
      </c>
      <c r="C749" s="471" t="s">
        <v>2578</v>
      </c>
      <c r="D749" s="571" t="s">
        <v>2579</v>
      </c>
      <c r="E749" s="432" t="s">
        <v>22</v>
      </c>
      <c r="F749" s="568">
        <v>9.0</v>
      </c>
      <c r="G749" s="569"/>
      <c r="H749" s="569"/>
      <c r="I749" s="364">
        <f t="shared" si="373"/>
        <v>0</v>
      </c>
      <c r="J749" s="364">
        <f t="shared" si="374"/>
        <v>0</v>
      </c>
      <c r="K749" s="364">
        <f t="shared" si="375"/>
        <v>0</v>
      </c>
      <c r="L749" s="364">
        <f t="shared" si="376"/>
        <v>0</v>
      </c>
      <c r="M749" s="366">
        <f t="shared" si="377"/>
        <v>0</v>
      </c>
      <c r="N749" s="185"/>
      <c r="O749" s="145" t="str">
        <f t="shared" si="378"/>
        <v>SUBETAPA</v>
      </c>
      <c r="P749" s="5">
        <f t="shared" si="379"/>
        <v>0</v>
      </c>
      <c r="Q749" s="5">
        <f t="shared" si="380"/>
        <v>0</v>
      </c>
      <c r="R749" s="187"/>
    </row>
    <row r="750">
      <c r="A750" s="332" t="s">
        <v>2580</v>
      </c>
      <c r="B750" s="470" t="s">
        <v>2581</v>
      </c>
      <c r="C750" s="471" t="s">
        <v>2582</v>
      </c>
      <c r="D750" s="588" t="s">
        <v>2583</v>
      </c>
      <c r="E750" s="469" t="s">
        <v>22</v>
      </c>
      <c r="F750" s="568">
        <v>11.0</v>
      </c>
      <c r="G750" s="569"/>
      <c r="H750" s="569"/>
      <c r="I750" s="364">
        <f t="shared" si="373"/>
        <v>0</v>
      </c>
      <c r="J750" s="364">
        <f t="shared" si="374"/>
        <v>0</v>
      </c>
      <c r="K750" s="364">
        <f t="shared" si="375"/>
        <v>0</v>
      </c>
      <c r="L750" s="364">
        <f t="shared" si="376"/>
        <v>0</v>
      </c>
      <c r="M750" s="366">
        <f t="shared" si="377"/>
        <v>0</v>
      </c>
      <c r="N750" s="185"/>
      <c r="O750" s="145" t="str">
        <f t="shared" si="378"/>
        <v>SUBETAPA</v>
      </c>
      <c r="P750" s="5">
        <f t="shared" si="379"/>
        <v>0</v>
      </c>
      <c r="Q750" s="5">
        <f t="shared" si="380"/>
        <v>0</v>
      </c>
      <c r="R750" s="187"/>
    </row>
    <row r="751">
      <c r="A751" s="332" t="s">
        <v>2584</v>
      </c>
      <c r="B751" s="470" t="s">
        <v>2585</v>
      </c>
      <c r="C751" s="471" t="s">
        <v>2586</v>
      </c>
      <c r="D751" s="588" t="s">
        <v>2587</v>
      </c>
      <c r="E751" s="469" t="s">
        <v>22</v>
      </c>
      <c r="F751" s="568">
        <v>9.0</v>
      </c>
      <c r="G751" s="569"/>
      <c r="H751" s="569"/>
      <c r="I751" s="364">
        <f t="shared" si="373"/>
        <v>0</v>
      </c>
      <c r="J751" s="364">
        <f t="shared" si="374"/>
        <v>0</v>
      </c>
      <c r="K751" s="364">
        <f t="shared" si="375"/>
        <v>0</v>
      </c>
      <c r="L751" s="364">
        <f t="shared" si="376"/>
        <v>0</v>
      </c>
      <c r="M751" s="366">
        <f t="shared" si="377"/>
        <v>0</v>
      </c>
      <c r="N751" s="185"/>
      <c r="O751" s="145" t="str">
        <f t="shared" si="378"/>
        <v>SUBETAPA</v>
      </c>
      <c r="P751" s="5">
        <f t="shared" si="379"/>
        <v>0</v>
      </c>
      <c r="Q751" s="5">
        <f t="shared" si="380"/>
        <v>0</v>
      </c>
      <c r="R751" s="187"/>
    </row>
    <row r="752">
      <c r="A752" s="332" t="s">
        <v>2588</v>
      </c>
      <c r="B752" s="470" t="s">
        <v>2589</v>
      </c>
      <c r="C752" s="471" t="s">
        <v>2590</v>
      </c>
      <c r="D752" s="588" t="s">
        <v>2591</v>
      </c>
      <c r="E752" s="469" t="s">
        <v>72</v>
      </c>
      <c r="F752" s="568">
        <v>4.6</v>
      </c>
      <c r="G752" s="569"/>
      <c r="H752" s="569"/>
      <c r="I752" s="364">
        <f t="shared" si="373"/>
        <v>0</v>
      </c>
      <c r="J752" s="364">
        <f t="shared" si="374"/>
        <v>0</v>
      </c>
      <c r="K752" s="364">
        <f t="shared" si="375"/>
        <v>0</v>
      </c>
      <c r="L752" s="364">
        <f t="shared" si="376"/>
        <v>0</v>
      </c>
      <c r="M752" s="366">
        <f t="shared" si="377"/>
        <v>0</v>
      </c>
      <c r="N752" s="185"/>
      <c r="O752" s="145" t="str">
        <f t="shared" si="378"/>
        <v>SUBETAPA</v>
      </c>
      <c r="P752" s="5">
        <f t="shared" si="379"/>
        <v>0</v>
      </c>
      <c r="Q752" s="5">
        <f t="shared" si="380"/>
        <v>0</v>
      </c>
      <c r="R752" s="187"/>
    </row>
    <row r="753">
      <c r="A753" s="332" t="s">
        <v>2592</v>
      </c>
      <c r="B753" s="433" t="s">
        <v>2593</v>
      </c>
      <c r="C753" s="434" t="s">
        <v>2594</v>
      </c>
      <c r="D753" s="571" t="s">
        <v>2595</v>
      </c>
      <c r="E753" s="432" t="s">
        <v>22</v>
      </c>
      <c r="F753" s="568">
        <v>5.0</v>
      </c>
      <c r="G753" s="569"/>
      <c r="H753" s="569"/>
      <c r="I753" s="364">
        <f t="shared" si="373"/>
        <v>0</v>
      </c>
      <c r="J753" s="364">
        <f t="shared" si="374"/>
        <v>0</v>
      </c>
      <c r="K753" s="364">
        <f t="shared" si="375"/>
        <v>0</v>
      </c>
      <c r="L753" s="364">
        <f t="shared" si="376"/>
        <v>0</v>
      </c>
      <c r="M753" s="366">
        <f t="shared" si="377"/>
        <v>0</v>
      </c>
      <c r="N753" s="185"/>
      <c r="O753" s="145" t="str">
        <f t="shared" si="378"/>
        <v>SUBETAPA</v>
      </c>
      <c r="P753" s="5">
        <f t="shared" si="379"/>
        <v>0</v>
      </c>
      <c r="Q753" s="5">
        <f t="shared" si="380"/>
        <v>0</v>
      </c>
      <c r="R753" s="187"/>
    </row>
    <row r="754">
      <c r="A754" s="332" t="s">
        <v>2596</v>
      </c>
      <c r="B754" s="433" t="s">
        <v>2597</v>
      </c>
      <c r="C754" s="434" t="s">
        <v>2598</v>
      </c>
      <c r="D754" s="571" t="s">
        <v>2599</v>
      </c>
      <c r="E754" s="432" t="s">
        <v>22</v>
      </c>
      <c r="F754" s="568">
        <v>10.0</v>
      </c>
      <c r="G754" s="569"/>
      <c r="H754" s="569"/>
      <c r="I754" s="364">
        <f t="shared" si="373"/>
        <v>0</v>
      </c>
      <c r="J754" s="364">
        <f t="shared" si="374"/>
        <v>0</v>
      </c>
      <c r="K754" s="364">
        <f t="shared" si="375"/>
        <v>0</v>
      </c>
      <c r="L754" s="364">
        <f t="shared" si="376"/>
        <v>0</v>
      </c>
      <c r="M754" s="366">
        <f t="shared" si="377"/>
        <v>0</v>
      </c>
      <c r="N754" s="185"/>
      <c r="O754" s="145" t="str">
        <f t="shared" si="378"/>
        <v>SUBETAPA</v>
      </c>
      <c r="P754" s="5">
        <f t="shared" si="379"/>
        <v>0</v>
      </c>
      <c r="Q754" s="5">
        <f t="shared" si="380"/>
        <v>0</v>
      </c>
      <c r="R754" s="187"/>
    </row>
    <row r="755">
      <c r="A755" s="332" t="s">
        <v>2600</v>
      </c>
      <c r="B755" s="433" t="s">
        <v>2601</v>
      </c>
      <c r="C755" s="434" t="s">
        <v>2602</v>
      </c>
      <c r="D755" s="571" t="s">
        <v>2603</v>
      </c>
      <c r="E755" s="432" t="s">
        <v>22</v>
      </c>
      <c r="F755" s="568">
        <v>5.0</v>
      </c>
      <c r="G755" s="569"/>
      <c r="H755" s="569"/>
      <c r="I755" s="364">
        <f t="shared" si="373"/>
        <v>0</v>
      </c>
      <c r="J755" s="364">
        <f t="shared" si="374"/>
        <v>0</v>
      </c>
      <c r="K755" s="364">
        <f t="shared" si="375"/>
        <v>0</v>
      </c>
      <c r="L755" s="364">
        <f t="shared" si="376"/>
        <v>0</v>
      </c>
      <c r="M755" s="366">
        <f t="shared" si="377"/>
        <v>0</v>
      </c>
      <c r="N755" s="185"/>
      <c r="O755" s="145" t="str">
        <f t="shared" si="378"/>
        <v>SUBETAPA</v>
      </c>
      <c r="P755" s="5">
        <f t="shared" si="379"/>
        <v>0</v>
      </c>
      <c r="Q755" s="5">
        <f t="shared" si="380"/>
        <v>0</v>
      </c>
      <c r="R755" s="187"/>
    </row>
    <row r="756">
      <c r="A756" s="332" t="s">
        <v>2604</v>
      </c>
      <c r="B756" s="433" t="s">
        <v>2605</v>
      </c>
      <c r="C756" s="434" t="s">
        <v>2606</v>
      </c>
      <c r="D756" s="571" t="s">
        <v>2607</v>
      </c>
      <c r="E756" s="432" t="s">
        <v>22</v>
      </c>
      <c r="F756" s="568">
        <v>10.0</v>
      </c>
      <c r="G756" s="569"/>
      <c r="H756" s="569"/>
      <c r="I756" s="364">
        <f t="shared" si="373"/>
        <v>0</v>
      </c>
      <c r="J756" s="364">
        <f t="shared" si="374"/>
        <v>0</v>
      </c>
      <c r="K756" s="364">
        <f t="shared" si="375"/>
        <v>0</v>
      </c>
      <c r="L756" s="364">
        <f t="shared" si="376"/>
        <v>0</v>
      </c>
      <c r="M756" s="366">
        <f t="shared" si="377"/>
        <v>0</v>
      </c>
      <c r="N756" s="185"/>
      <c r="O756" s="145" t="str">
        <f t="shared" si="378"/>
        <v>SUBETAPA</v>
      </c>
      <c r="P756" s="5">
        <f t="shared" si="379"/>
        <v>0</v>
      </c>
      <c r="Q756" s="5">
        <f t="shared" si="380"/>
        <v>0</v>
      </c>
      <c r="R756" s="187"/>
    </row>
    <row r="757">
      <c r="A757" s="332" t="s">
        <v>2608</v>
      </c>
      <c r="B757" s="433" t="s">
        <v>2609</v>
      </c>
      <c r="C757" s="434" t="s">
        <v>2610</v>
      </c>
      <c r="D757" s="571" t="s">
        <v>2611</v>
      </c>
      <c r="E757" s="432" t="s">
        <v>22</v>
      </c>
      <c r="F757" s="568">
        <v>2.0</v>
      </c>
      <c r="G757" s="569"/>
      <c r="H757" s="569"/>
      <c r="I757" s="364">
        <f t="shared" si="373"/>
        <v>0</v>
      </c>
      <c r="J757" s="364">
        <f t="shared" si="374"/>
        <v>0</v>
      </c>
      <c r="K757" s="364">
        <f t="shared" si="375"/>
        <v>0</v>
      </c>
      <c r="L757" s="364">
        <f t="shared" si="376"/>
        <v>0</v>
      </c>
      <c r="M757" s="366">
        <f t="shared" si="377"/>
        <v>0</v>
      </c>
      <c r="N757" s="185"/>
      <c r="O757" s="145" t="str">
        <f t="shared" si="378"/>
        <v>SUBETAPA</v>
      </c>
      <c r="P757" s="5">
        <f t="shared" si="379"/>
        <v>0</v>
      </c>
      <c r="Q757" s="5">
        <f t="shared" si="380"/>
        <v>0</v>
      </c>
      <c r="R757" s="187"/>
    </row>
    <row r="758">
      <c r="A758" s="332" t="s">
        <v>2612</v>
      </c>
      <c r="B758" s="433" t="s">
        <v>2613</v>
      </c>
      <c r="C758" s="434" t="s">
        <v>629</v>
      </c>
      <c r="D758" s="571" t="s">
        <v>2614</v>
      </c>
      <c r="E758" s="432" t="s">
        <v>81</v>
      </c>
      <c r="F758" s="568">
        <v>11.6</v>
      </c>
      <c r="G758" s="569"/>
      <c r="H758" s="569"/>
      <c r="I758" s="364">
        <f t="shared" si="373"/>
        <v>0</v>
      </c>
      <c r="J758" s="364">
        <f t="shared" si="374"/>
        <v>0</v>
      </c>
      <c r="K758" s="364">
        <f t="shared" si="375"/>
        <v>0</v>
      </c>
      <c r="L758" s="364">
        <f t="shared" si="376"/>
        <v>0</v>
      </c>
      <c r="M758" s="366">
        <f t="shared" si="377"/>
        <v>0</v>
      </c>
      <c r="N758" s="185"/>
      <c r="O758" s="145" t="str">
        <f t="shared" si="378"/>
        <v>SUBETAPA</v>
      </c>
      <c r="P758" s="5">
        <f t="shared" si="379"/>
        <v>0</v>
      </c>
      <c r="Q758" s="5">
        <f t="shared" si="380"/>
        <v>0</v>
      </c>
      <c r="R758" s="187"/>
    </row>
    <row r="759">
      <c r="A759" s="332" t="s">
        <v>2615</v>
      </c>
      <c r="B759" s="470" t="s">
        <v>2616</v>
      </c>
      <c r="C759" s="471" t="s">
        <v>2617</v>
      </c>
      <c r="D759" s="588" t="s">
        <v>2618</v>
      </c>
      <c r="E759" s="469" t="s">
        <v>22</v>
      </c>
      <c r="F759" s="568">
        <v>1.0</v>
      </c>
      <c r="G759" s="569"/>
      <c r="H759" s="569"/>
      <c r="I759" s="364">
        <f t="shared" si="373"/>
        <v>0</v>
      </c>
      <c r="J759" s="364">
        <f t="shared" si="374"/>
        <v>0</v>
      </c>
      <c r="K759" s="364">
        <f t="shared" si="375"/>
        <v>0</v>
      </c>
      <c r="L759" s="364">
        <f t="shared" si="376"/>
        <v>0</v>
      </c>
      <c r="M759" s="366">
        <f t="shared" si="377"/>
        <v>0</v>
      </c>
      <c r="N759" s="185"/>
      <c r="O759" s="145" t="str">
        <f t="shared" si="378"/>
        <v>SUBETAPA</v>
      </c>
      <c r="P759" s="5">
        <f t="shared" si="379"/>
        <v>0</v>
      </c>
      <c r="Q759" s="5">
        <f t="shared" si="380"/>
        <v>0</v>
      </c>
      <c r="R759" s="187"/>
    </row>
    <row r="760">
      <c r="A760" s="332" t="s">
        <v>2619</v>
      </c>
      <c r="B760" s="470" t="s">
        <v>2620</v>
      </c>
      <c r="C760" s="471" t="s">
        <v>2621</v>
      </c>
      <c r="D760" s="588" t="s">
        <v>2622</v>
      </c>
      <c r="E760" s="469" t="s">
        <v>22</v>
      </c>
      <c r="F760" s="568">
        <v>3.0</v>
      </c>
      <c r="G760" s="589"/>
      <c r="H760" s="589"/>
      <c r="I760" s="364">
        <f t="shared" si="373"/>
        <v>0</v>
      </c>
      <c r="J760" s="364">
        <f t="shared" si="374"/>
        <v>0</v>
      </c>
      <c r="K760" s="364">
        <f t="shared" si="375"/>
        <v>0</v>
      </c>
      <c r="L760" s="364">
        <f t="shared" si="376"/>
        <v>0</v>
      </c>
      <c r="M760" s="366">
        <f t="shared" si="377"/>
        <v>0</v>
      </c>
      <c r="N760" s="233"/>
      <c r="O760" s="145" t="str">
        <f t="shared" si="378"/>
        <v>SUBETAPA</v>
      </c>
      <c r="P760" s="5">
        <f t="shared" si="379"/>
        <v>0</v>
      </c>
      <c r="Q760" s="5">
        <f t="shared" si="380"/>
        <v>0</v>
      </c>
      <c r="R760" s="234"/>
    </row>
    <row r="761">
      <c r="A761" s="566"/>
      <c r="B761" s="218"/>
      <c r="C761" s="218"/>
      <c r="D761" s="218"/>
      <c r="E761" s="218"/>
      <c r="F761" s="219"/>
      <c r="G761" s="218"/>
      <c r="H761" s="218"/>
      <c r="I761" s="218"/>
      <c r="J761" s="218"/>
      <c r="K761" s="218"/>
      <c r="L761" s="218"/>
      <c r="M761" s="185"/>
      <c r="N761" s="185"/>
      <c r="O761" s="145" t="str">
        <f t="shared" si="378"/>
        <v/>
      </c>
      <c r="P761" s="5">
        <f t="shared" si="379"/>
        <v>0</v>
      </c>
      <c r="Q761" s="5">
        <f t="shared" si="380"/>
        <v>0</v>
      </c>
      <c r="R761" s="187"/>
    </row>
    <row r="762">
      <c r="A762" s="188" t="s">
        <v>621</v>
      </c>
      <c r="B762" s="583" t="s">
        <v>2623</v>
      </c>
      <c r="C762" s="590"/>
      <c r="D762" s="590"/>
      <c r="E762" s="584"/>
      <c r="F762" s="584"/>
      <c r="G762" s="584"/>
      <c r="H762" s="584"/>
      <c r="I762" s="585"/>
      <c r="J762" s="138">
        <f t="shared" ref="J762:M762" si="381">SUM(J763:J766)</f>
        <v>0</v>
      </c>
      <c r="K762" s="138">
        <f t="shared" si="381"/>
        <v>0</v>
      </c>
      <c r="L762" s="138">
        <f t="shared" si="381"/>
        <v>0</v>
      </c>
      <c r="M762" s="138">
        <f t="shared" si="381"/>
        <v>0</v>
      </c>
      <c r="N762" s="185"/>
      <c r="O762" s="145" t="str">
        <f t="shared" si="378"/>
        <v>ETAPA_PRINCIPAL</v>
      </c>
      <c r="P762" s="147">
        <f t="shared" si="379"/>
        <v>0</v>
      </c>
      <c r="Q762" s="147">
        <f t="shared" si="380"/>
        <v>0</v>
      </c>
      <c r="R762" s="187"/>
    </row>
    <row r="763">
      <c r="A763" s="469" t="s">
        <v>2624</v>
      </c>
      <c r="B763" s="470" t="s">
        <v>2625</v>
      </c>
      <c r="C763" s="471" t="s">
        <v>2626</v>
      </c>
      <c r="D763" s="588" t="s">
        <v>2627</v>
      </c>
      <c r="E763" s="469" t="s">
        <v>81</v>
      </c>
      <c r="F763" s="568">
        <v>210.0</v>
      </c>
      <c r="G763" s="589"/>
      <c r="H763" s="589"/>
      <c r="I763" s="591">
        <f t="shared" ref="I763:I766" si="382">SUM(G763:H763)</f>
        <v>0</v>
      </c>
      <c r="J763" s="467">
        <f t="shared" ref="J763:J766" si="383">G763*F763</f>
        <v>0</v>
      </c>
      <c r="K763" s="467">
        <f t="shared" ref="K763:K766" si="384">H763*F763</f>
        <v>0</v>
      </c>
      <c r="L763" s="467">
        <f t="shared" ref="L763:L766" si="385">J763+K763</f>
        <v>0</v>
      </c>
      <c r="M763" s="468">
        <f t="shared" ref="M763:M766" si="386">L763*(1+$M$4)</f>
        <v>0</v>
      </c>
      <c r="N763" s="185"/>
      <c r="O763" s="145" t="str">
        <f t="shared" si="378"/>
        <v>SUBETAPA</v>
      </c>
      <c r="P763" s="5">
        <f t="shared" si="379"/>
        <v>0</v>
      </c>
      <c r="Q763" s="5">
        <f t="shared" si="380"/>
        <v>0</v>
      </c>
      <c r="R763" s="187"/>
    </row>
    <row r="764">
      <c r="A764" s="469" t="s">
        <v>2628</v>
      </c>
      <c r="B764" s="333" t="s">
        <v>2629</v>
      </c>
      <c r="C764" s="255" t="s">
        <v>2630</v>
      </c>
      <c r="D764" s="272" t="s">
        <v>2631</v>
      </c>
      <c r="E764" s="332" t="s">
        <v>72</v>
      </c>
      <c r="F764" s="568">
        <v>15.0</v>
      </c>
      <c r="G764" s="589"/>
      <c r="H764" s="589"/>
      <c r="I764" s="591">
        <f t="shared" si="382"/>
        <v>0</v>
      </c>
      <c r="J764" s="467">
        <f t="shared" si="383"/>
        <v>0</v>
      </c>
      <c r="K764" s="467">
        <f t="shared" si="384"/>
        <v>0</v>
      </c>
      <c r="L764" s="467">
        <f t="shared" si="385"/>
        <v>0</v>
      </c>
      <c r="M764" s="468">
        <f t="shared" si="386"/>
        <v>0</v>
      </c>
      <c r="N764" s="185"/>
      <c r="O764" s="145" t="str">
        <f t="shared" si="378"/>
        <v>SUBETAPA</v>
      </c>
      <c r="P764" s="5">
        <f t="shared" si="379"/>
        <v>0</v>
      </c>
      <c r="Q764" s="5">
        <f t="shared" si="380"/>
        <v>0</v>
      </c>
      <c r="R764" s="187"/>
    </row>
    <row r="765">
      <c r="A765" s="469" t="s">
        <v>2632</v>
      </c>
      <c r="B765" s="470" t="s">
        <v>2633</v>
      </c>
      <c r="C765" s="471" t="s">
        <v>2634</v>
      </c>
      <c r="D765" s="588" t="s">
        <v>2635</v>
      </c>
      <c r="E765" s="469" t="s">
        <v>22</v>
      </c>
      <c r="F765" s="568">
        <v>1.0</v>
      </c>
      <c r="G765" s="569"/>
      <c r="H765" s="569"/>
      <c r="I765" s="438">
        <f t="shared" si="382"/>
        <v>0</v>
      </c>
      <c r="J765" s="158">
        <f t="shared" si="383"/>
        <v>0</v>
      </c>
      <c r="K765" s="158">
        <f t="shared" si="384"/>
        <v>0</v>
      </c>
      <c r="L765" s="158">
        <f t="shared" si="385"/>
        <v>0</v>
      </c>
      <c r="M765" s="162">
        <f t="shared" si="386"/>
        <v>0</v>
      </c>
      <c r="N765" s="185"/>
      <c r="O765" s="145" t="str">
        <f t="shared" si="378"/>
        <v>SUBETAPA</v>
      </c>
      <c r="P765" s="5">
        <f t="shared" si="379"/>
        <v>0</v>
      </c>
      <c r="Q765" s="5">
        <f t="shared" si="380"/>
        <v>0</v>
      </c>
      <c r="R765" s="187"/>
    </row>
    <row r="766">
      <c r="A766" s="469" t="s">
        <v>2636</v>
      </c>
      <c r="B766" s="470" t="s">
        <v>2637</v>
      </c>
      <c r="C766" s="592" t="s">
        <v>2638</v>
      </c>
      <c r="D766" s="593" t="s">
        <v>2639</v>
      </c>
      <c r="E766" s="594" t="s">
        <v>22</v>
      </c>
      <c r="F766" s="568">
        <v>9.0</v>
      </c>
      <c r="G766" s="569"/>
      <c r="H766" s="569"/>
      <c r="I766" s="438">
        <f t="shared" si="382"/>
        <v>0</v>
      </c>
      <c r="J766" s="158">
        <f t="shared" si="383"/>
        <v>0</v>
      </c>
      <c r="K766" s="158">
        <f t="shared" si="384"/>
        <v>0</v>
      </c>
      <c r="L766" s="158">
        <f t="shared" si="385"/>
        <v>0</v>
      </c>
      <c r="M766" s="162">
        <f t="shared" si="386"/>
        <v>0</v>
      </c>
      <c r="N766" s="185"/>
      <c r="O766" s="145" t="str">
        <f t="shared" si="378"/>
        <v>SUBETAPA</v>
      </c>
      <c r="P766" s="5">
        <f t="shared" si="379"/>
        <v>0</v>
      </c>
      <c r="Q766" s="5">
        <f t="shared" si="380"/>
        <v>0</v>
      </c>
      <c r="R766" s="187"/>
    </row>
    <row r="767">
      <c r="A767" s="582"/>
      <c r="B767" s="343"/>
      <c r="C767" s="343"/>
      <c r="D767" s="343"/>
      <c r="E767" s="343"/>
      <c r="F767" s="343"/>
      <c r="G767" s="343"/>
      <c r="H767" s="343"/>
      <c r="I767" s="343"/>
      <c r="J767" s="343"/>
      <c r="K767" s="343"/>
      <c r="L767" s="343"/>
      <c r="M767" s="185"/>
      <c r="N767" s="185"/>
      <c r="O767" s="145" t="str">
        <f t="shared" si="378"/>
        <v/>
      </c>
      <c r="P767" s="5">
        <f t="shared" si="379"/>
        <v>0</v>
      </c>
      <c r="Q767" s="5">
        <f t="shared" si="380"/>
        <v>0</v>
      </c>
      <c r="R767" s="187"/>
    </row>
    <row r="768">
      <c r="A768" s="188" t="s">
        <v>626</v>
      </c>
      <c r="B768" s="583" t="s">
        <v>2640</v>
      </c>
      <c r="C768" s="590"/>
      <c r="D768" s="590"/>
      <c r="E768" s="584"/>
      <c r="F768" s="584"/>
      <c r="G768" s="584"/>
      <c r="H768" s="584"/>
      <c r="I768" s="585"/>
      <c r="J768" s="138">
        <f t="shared" ref="J768:M768" si="387">SUM(J769:J772)</f>
        <v>0</v>
      </c>
      <c r="K768" s="138">
        <f t="shared" si="387"/>
        <v>0</v>
      </c>
      <c r="L768" s="138">
        <f t="shared" si="387"/>
        <v>0</v>
      </c>
      <c r="M768" s="138">
        <f t="shared" si="387"/>
        <v>0</v>
      </c>
      <c r="N768" s="185"/>
      <c r="O768" s="145" t="str">
        <f t="shared" si="378"/>
        <v>ETAPA_PRINCIPAL</v>
      </c>
      <c r="P768" s="147">
        <f t="shared" si="379"/>
        <v>0</v>
      </c>
      <c r="Q768" s="147">
        <f t="shared" si="380"/>
        <v>0</v>
      </c>
      <c r="R768" s="187"/>
    </row>
    <row r="769">
      <c r="A769" s="469" t="s">
        <v>2641</v>
      </c>
      <c r="B769" s="470" t="s">
        <v>2642</v>
      </c>
      <c r="C769" s="471" t="s">
        <v>2643</v>
      </c>
      <c r="D769" s="588" t="s">
        <v>2644</v>
      </c>
      <c r="E769" s="469" t="s">
        <v>22</v>
      </c>
      <c r="F769" s="568">
        <v>7.0</v>
      </c>
      <c r="G769" s="569"/>
      <c r="H769" s="569"/>
      <c r="I769" s="438">
        <f t="shared" ref="I769:I772" si="388">SUM(G769:H769)</f>
        <v>0</v>
      </c>
      <c r="J769" s="158">
        <f t="shared" ref="J769:J772" si="389">G769*F769</f>
        <v>0</v>
      </c>
      <c r="K769" s="158">
        <f t="shared" ref="K769:K772" si="390">H769*F769</f>
        <v>0</v>
      </c>
      <c r="L769" s="158">
        <f t="shared" ref="L769:L772" si="391">J769+K769</f>
        <v>0</v>
      </c>
      <c r="M769" s="162">
        <f t="shared" ref="M769:M772" si="392">L769*(1+$M$4)</f>
        <v>0</v>
      </c>
      <c r="N769" s="185"/>
      <c r="O769" s="145" t="str">
        <f t="shared" si="378"/>
        <v>SUBETAPA</v>
      </c>
      <c r="P769" s="5">
        <f t="shared" si="379"/>
        <v>0</v>
      </c>
      <c r="Q769" s="5">
        <f t="shared" si="380"/>
        <v>0</v>
      </c>
      <c r="R769" s="187"/>
    </row>
    <row r="770">
      <c r="A770" s="469" t="s">
        <v>2645</v>
      </c>
      <c r="B770" s="470" t="s">
        <v>2646</v>
      </c>
      <c r="C770" s="471" t="s">
        <v>2647</v>
      </c>
      <c r="D770" s="588" t="s">
        <v>2648</v>
      </c>
      <c r="E770" s="469" t="s">
        <v>22</v>
      </c>
      <c r="F770" s="568">
        <v>30.0</v>
      </c>
      <c r="G770" s="569"/>
      <c r="H770" s="569"/>
      <c r="I770" s="438">
        <f t="shared" si="388"/>
        <v>0</v>
      </c>
      <c r="J770" s="158">
        <f t="shared" si="389"/>
        <v>0</v>
      </c>
      <c r="K770" s="158">
        <f t="shared" si="390"/>
        <v>0</v>
      </c>
      <c r="L770" s="158">
        <f t="shared" si="391"/>
        <v>0</v>
      </c>
      <c r="M770" s="162">
        <f t="shared" si="392"/>
        <v>0</v>
      </c>
      <c r="N770" s="185"/>
      <c r="O770" s="145" t="str">
        <f t="shared" si="378"/>
        <v>SUBETAPA</v>
      </c>
      <c r="P770" s="5">
        <f t="shared" si="379"/>
        <v>0</v>
      </c>
      <c r="Q770" s="5">
        <f t="shared" si="380"/>
        <v>0</v>
      </c>
      <c r="R770" s="187"/>
    </row>
    <row r="771">
      <c r="A771" s="469" t="s">
        <v>2649</v>
      </c>
      <c r="B771" s="470" t="s">
        <v>2650</v>
      </c>
      <c r="C771" s="471" t="s">
        <v>2647</v>
      </c>
      <c r="D771" s="588" t="s">
        <v>2651</v>
      </c>
      <c r="E771" s="469" t="s">
        <v>22</v>
      </c>
      <c r="F771" s="568">
        <v>43.0</v>
      </c>
      <c r="G771" s="569"/>
      <c r="H771" s="569"/>
      <c r="I771" s="438">
        <f t="shared" si="388"/>
        <v>0</v>
      </c>
      <c r="J771" s="158">
        <f t="shared" si="389"/>
        <v>0</v>
      </c>
      <c r="K771" s="158">
        <f t="shared" si="390"/>
        <v>0</v>
      </c>
      <c r="L771" s="158">
        <f t="shared" si="391"/>
        <v>0</v>
      </c>
      <c r="M771" s="162">
        <f t="shared" si="392"/>
        <v>0</v>
      </c>
      <c r="N771" s="185"/>
      <c r="O771" s="145" t="str">
        <f t="shared" si="378"/>
        <v>SUBETAPA</v>
      </c>
      <c r="P771" s="5">
        <f t="shared" si="379"/>
        <v>0</v>
      </c>
      <c r="Q771" s="5">
        <f t="shared" si="380"/>
        <v>0</v>
      </c>
      <c r="R771" s="187"/>
    </row>
    <row r="772">
      <c r="A772" s="469" t="s">
        <v>2652</v>
      </c>
      <c r="B772" s="470" t="s">
        <v>2653</v>
      </c>
      <c r="C772" s="471" t="s">
        <v>2654</v>
      </c>
      <c r="D772" s="588" t="s">
        <v>2655</v>
      </c>
      <c r="E772" s="469" t="s">
        <v>22</v>
      </c>
      <c r="F772" s="568">
        <v>1.0</v>
      </c>
      <c r="G772" s="569"/>
      <c r="H772" s="569"/>
      <c r="I772" s="438">
        <f t="shared" si="388"/>
        <v>0</v>
      </c>
      <c r="J772" s="158">
        <f t="shared" si="389"/>
        <v>0</v>
      </c>
      <c r="K772" s="158">
        <f t="shared" si="390"/>
        <v>0</v>
      </c>
      <c r="L772" s="158">
        <f t="shared" si="391"/>
        <v>0</v>
      </c>
      <c r="M772" s="162">
        <f t="shared" si="392"/>
        <v>0</v>
      </c>
      <c r="N772" s="185"/>
      <c r="O772" s="145" t="str">
        <f t="shared" si="378"/>
        <v>SUBETAPA</v>
      </c>
      <c r="P772" s="5">
        <f t="shared" si="379"/>
        <v>0</v>
      </c>
      <c r="Q772" s="5">
        <f t="shared" si="380"/>
        <v>0</v>
      </c>
      <c r="R772" s="187"/>
    </row>
    <row r="773">
      <c r="A773" s="566"/>
      <c r="B773" s="218"/>
      <c r="C773" s="218"/>
      <c r="D773" s="218"/>
      <c r="E773" s="218"/>
      <c r="F773" s="219"/>
      <c r="G773" s="218"/>
      <c r="H773" s="218"/>
      <c r="I773" s="218"/>
      <c r="J773" s="218"/>
      <c r="K773" s="218"/>
      <c r="L773" s="218"/>
      <c r="M773" s="185"/>
      <c r="N773" s="185"/>
      <c r="O773" s="145" t="str">
        <f t="shared" si="378"/>
        <v/>
      </c>
      <c r="P773" s="5">
        <f t="shared" si="379"/>
        <v>0</v>
      </c>
      <c r="Q773" s="5">
        <f t="shared" si="380"/>
        <v>0</v>
      </c>
      <c r="R773" s="187"/>
    </row>
    <row r="774">
      <c r="A774" s="188" t="s">
        <v>631</v>
      </c>
      <c r="B774" s="583" t="s">
        <v>2656</v>
      </c>
      <c r="C774" s="590"/>
      <c r="D774" s="590"/>
      <c r="E774" s="584"/>
      <c r="F774" s="584"/>
      <c r="G774" s="584"/>
      <c r="H774" s="584"/>
      <c r="I774" s="585"/>
      <c r="J774" s="138">
        <f t="shared" ref="J774:M774" si="393">SUM(J775:J777)</f>
        <v>0</v>
      </c>
      <c r="K774" s="138">
        <f t="shared" si="393"/>
        <v>0</v>
      </c>
      <c r="L774" s="138">
        <f t="shared" si="393"/>
        <v>0</v>
      </c>
      <c r="M774" s="138">
        <f t="shared" si="393"/>
        <v>0</v>
      </c>
      <c r="N774" s="185"/>
      <c r="O774" s="145" t="str">
        <f t="shared" si="378"/>
        <v>ETAPA_PRINCIPAL</v>
      </c>
      <c r="P774" s="147">
        <f t="shared" si="379"/>
        <v>0</v>
      </c>
      <c r="Q774" s="147">
        <f t="shared" si="380"/>
        <v>0</v>
      </c>
      <c r="R774" s="187"/>
    </row>
    <row r="775">
      <c r="A775" s="469" t="s">
        <v>2657</v>
      </c>
      <c r="B775" s="470" t="s">
        <v>2658</v>
      </c>
      <c r="C775" s="471" t="s">
        <v>2659</v>
      </c>
      <c r="D775" s="588" t="s">
        <v>2660</v>
      </c>
      <c r="E775" s="469" t="s">
        <v>72</v>
      </c>
      <c r="F775" s="154">
        <v>1615.0</v>
      </c>
      <c r="G775" s="569"/>
      <c r="H775" s="569"/>
      <c r="I775" s="591">
        <f t="shared" ref="I775:I777" si="394">SUM(G775:H775)</f>
        <v>0</v>
      </c>
      <c r="J775" s="467">
        <f t="shared" ref="J775:J777" si="395">G775*F775</f>
        <v>0</v>
      </c>
      <c r="K775" s="467">
        <f t="shared" ref="K775:K777" si="396">H775*F775</f>
        <v>0</v>
      </c>
      <c r="L775" s="467">
        <f t="shared" ref="L775:L777" si="397">J775+K775</f>
        <v>0</v>
      </c>
      <c r="M775" s="468">
        <f t="shared" ref="M775:M777" si="398">L775*(1+$M$4)</f>
        <v>0</v>
      </c>
      <c r="N775" s="185"/>
      <c r="O775" s="145" t="str">
        <f t="shared" si="378"/>
        <v>SUBETAPA</v>
      </c>
      <c r="P775" s="5">
        <f t="shared" si="379"/>
        <v>0</v>
      </c>
      <c r="Q775" s="5">
        <f t="shared" si="380"/>
        <v>0</v>
      </c>
      <c r="R775" s="187"/>
    </row>
    <row r="776">
      <c r="A776" s="469" t="s">
        <v>2661</v>
      </c>
      <c r="B776" s="470" t="s">
        <v>2662</v>
      </c>
      <c r="C776" s="471" t="s">
        <v>2663</v>
      </c>
      <c r="D776" s="588" t="s">
        <v>2664</v>
      </c>
      <c r="E776" s="469" t="s">
        <v>68</v>
      </c>
      <c r="F776" s="154">
        <v>120.0</v>
      </c>
      <c r="G776" s="569"/>
      <c r="H776" s="569"/>
      <c r="I776" s="591">
        <f t="shared" si="394"/>
        <v>0</v>
      </c>
      <c r="J776" s="467">
        <f t="shared" si="395"/>
        <v>0</v>
      </c>
      <c r="K776" s="467">
        <f t="shared" si="396"/>
        <v>0</v>
      </c>
      <c r="L776" s="467">
        <f t="shared" si="397"/>
        <v>0</v>
      </c>
      <c r="M776" s="468">
        <f t="shared" si="398"/>
        <v>0</v>
      </c>
      <c r="N776" s="185"/>
      <c r="O776" s="145" t="str">
        <f t="shared" si="378"/>
        <v>SUBETAPA</v>
      </c>
      <c r="P776" s="5">
        <f t="shared" si="379"/>
        <v>0</v>
      </c>
      <c r="Q776" s="5">
        <f t="shared" si="380"/>
        <v>0</v>
      </c>
      <c r="R776" s="187"/>
    </row>
    <row r="777">
      <c r="A777" s="469" t="s">
        <v>2665</v>
      </c>
      <c r="B777" s="470" t="s">
        <v>2662</v>
      </c>
      <c r="C777" s="592" t="s">
        <v>2666</v>
      </c>
      <c r="D777" s="593" t="s">
        <v>2667</v>
      </c>
      <c r="E777" s="594" t="s">
        <v>68</v>
      </c>
      <c r="F777" s="154">
        <v>120.0</v>
      </c>
      <c r="G777" s="569"/>
      <c r="H777" s="569"/>
      <c r="I777" s="591">
        <f t="shared" si="394"/>
        <v>0</v>
      </c>
      <c r="J777" s="467">
        <f t="shared" si="395"/>
        <v>0</v>
      </c>
      <c r="K777" s="467">
        <f t="shared" si="396"/>
        <v>0</v>
      </c>
      <c r="L777" s="467">
        <f t="shared" si="397"/>
        <v>0</v>
      </c>
      <c r="M777" s="468">
        <f t="shared" si="398"/>
        <v>0</v>
      </c>
      <c r="N777" s="185"/>
      <c r="O777" s="145" t="str">
        <f t="shared" si="378"/>
        <v>SUBETAPA</v>
      </c>
      <c r="P777" s="5">
        <f t="shared" si="379"/>
        <v>0</v>
      </c>
      <c r="Q777" s="5">
        <f t="shared" si="380"/>
        <v>0</v>
      </c>
      <c r="R777" s="187"/>
    </row>
    <row r="778">
      <c r="A778" s="595"/>
      <c r="B778" s="596"/>
      <c r="C778" s="597"/>
      <c r="D778" s="598"/>
      <c r="E778" s="595"/>
      <c r="F778" s="599"/>
      <c r="G778" s="600"/>
      <c r="H778" s="600"/>
      <c r="I778" s="600"/>
      <c r="J778" s="600"/>
      <c r="K778" s="600"/>
      <c r="L778" s="600"/>
      <c r="M778" s="601"/>
      <c r="N778" s="185"/>
      <c r="O778" s="187"/>
      <c r="P778" s="187"/>
      <c r="Q778" s="187"/>
      <c r="R778" s="187"/>
    </row>
    <row r="779">
      <c r="A779" s="1"/>
      <c r="N779" s="185"/>
      <c r="O779" s="187"/>
      <c r="P779" s="187"/>
      <c r="Q779" s="187"/>
      <c r="R779" s="187"/>
    </row>
    <row r="780">
      <c r="A780" s="595"/>
      <c r="B780" s="596"/>
      <c r="C780" s="597"/>
      <c r="D780" s="598"/>
      <c r="E780" s="595"/>
      <c r="F780" s="599"/>
      <c r="G780" s="600"/>
      <c r="H780" s="600"/>
      <c r="I780" s="600"/>
      <c r="J780" s="600"/>
      <c r="K780" s="600"/>
      <c r="L780" s="600"/>
      <c r="M780" s="601"/>
      <c r="N780" s="185"/>
      <c r="O780" s="187"/>
      <c r="P780" s="187"/>
      <c r="Q780" s="187"/>
      <c r="R780" s="187"/>
    </row>
    <row r="781">
      <c r="A781" s="595"/>
      <c r="B781" s="596"/>
      <c r="C781" s="597"/>
      <c r="D781" s="598"/>
      <c r="E781" s="595"/>
      <c r="F781" s="599"/>
      <c r="G781" s="600"/>
      <c r="H781" s="600"/>
      <c r="I781" s="600"/>
      <c r="J781" s="600"/>
      <c r="K781" s="600"/>
      <c r="L781" s="600"/>
      <c r="M781" s="601"/>
      <c r="N781" s="185"/>
      <c r="O781" s="187"/>
      <c r="P781" s="187"/>
      <c r="Q781" s="187"/>
      <c r="R781" s="187"/>
    </row>
    <row r="782">
      <c r="A782" s="595"/>
      <c r="B782" s="596"/>
      <c r="C782" s="597"/>
      <c r="D782" s="365" t="s">
        <v>623</v>
      </c>
      <c r="E782" s="595"/>
      <c r="F782" s="599"/>
      <c r="G782" s="600"/>
      <c r="H782" s="600"/>
      <c r="I782" s="600"/>
      <c r="J782" s="600"/>
      <c r="K782" s="600"/>
      <c r="L782" s="600"/>
      <c r="M782" s="601"/>
      <c r="N782" s="185"/>
      <c r="O782" s="187"/>
      <c r="P782" s="187"/>
      <c r="Q782" s="187"/>
      <c r="R782" s="187"/>
    </row>
    <row r="783">
      <c r="A783" s="595"/>
      <c r="B783" s="596"/>
      <c r="C783" s="597"/>
      <c r="D783" s="598"/>
      <c r="E783" s="595"/>
      <c r="F783" s="599"/>
      <c r="G783" s="600"/>
      <c r="H783" s="600"/>
      <c r="I783" s="600"/>
      <c r="J783" s="600"/>
      <c r="K783" s="600"/>
      <c r="L783" s="600"/>
      <c r="M783" s="601"/>
      <c r="N783" s="185"/>
      <c r="O783" s="187"/>
      <c r="P783" s="187"/>
      <c r="Q783" s="187"/>
      <c r="R783" s="187"/>
    </row>
    <row r="784">
      <c r="A784" s="595"/>
      <c r="B784" s="596"/>
      <c r="C784" s="597"/>
      <c r="D784" s="598"/>
      <c r="E784" s="595"/>
      <c r="F784" s="599"/>
      <c r="G784" s="600"/>
      <c r="H784" s="600"/>
      <c r="I784" s="600"/>
      <c r="J784" s="600"/>
      <c r="K784" s="600"/>
      <c r="L784" s="600"/>
      <c r="M784" s="601"/>
      <c r="N784" s="185"/>
      <c r="O784" s="187"/>
      <c r="P784" s="187"/>
      <c r="Q784" s="187"/>
      <c r="R784" s="187"/>
    </row>
    <row r="785">
      <c r="A785" s="595"/>
      <c r="B785" s="596"/>
      <c r="C785" s="597"/>
      <c r="D785" s="598"/>
      <c r="E785" s="595"/>
      <c r="F785" s="599"/>
      <c r="G785" s="600"/>
      <c r="H785" s="600"/>
      <c r="I785" s="600"/>
      <c r="J785" s="600"/>
      <c r="K785" s="600"/>
      <c r="L785" s="600"/>
      <c r="M785" s="601"/>
      <c r="N785" s="185"/>
      <c r="O785" s="187"/>
      <c r="P785" s="187"/>
      <c r="Q785" s="187"/>
      <c r="R785" s="187"/>
    </row>
    <row r="786">
      <c r="A786" s="595"/>
      <c r="B786" s="596"/>
      <c r="C786" s="597"/>
      <c r="D786" s="598"/>
      <c r="E786" s="595"/>
      <c r="F786" s="599"/>
      <c r="G786" s="600"/>
      <c r="H786" s="600"/>
      <c r="I786" s="600"/>
      <c r="J786" s="600"/>
      <c r="K786" s="600"/>
      <c r="L786" s="600"/>
      <c r="M786" s="601"/>
      <c r="N786" s="185"/>
      <c r="O786" s="187"/>
      <c r="P786" s="187"/>
      <c r="Q786" s="187"/>
      <c r="R786" s="187"/>
    </row>
    <row r="787">
      <c r="A787" s="595"/>
      <c r="B787" s="596"/>
      <c r="C787" s="597"/>
      <c r="D787" s="598"/>
      <c r="E787" s="595"/>
      <c r="F787" s="599"/>
      <c r="G787" s="600"/>
      <c r="H787" s="600"/>
      <c r="I787" s="600"/>
      <c r="J787" s="600"/>
      <c r="K787" s="600"/>
      <c r="L787" s="600"/>
      <c r="M787" s="601"/>
      <c r="N787" s="185"/>
      <c r="O787" s="187"/>
      <c r="P787" s="187"/>
      <c r="Q787" s="187"/>
      <c r="R787" s="187"/>
    </row>
    <row r="788">
      <c r="A788" s="595"/>
      <c r="B788" s="596"/>
      <c r="C788" s="597"/>
      <c r="D788" s="598"/>
      <c r="E788" s="595"/>
      <c r="F788" s="599"/>
      <c r="G788" s="600"/>
      <c r="H788" s="600"/>
      <c r="I788" s="600"/>
      <c r="J788" s="600"/>
      <c r="K788" s="600"/>
      <c r="L788" s="600"/>
      <c r="M788" s="601"/>
      <c r="N788" s="185"/>
      <c r="O788" s="187"/>
      <c r="P788" s="187"/>
      <c r="Q788" s="187"/>
      <c r="R788" s="187"/>
    </row>
    <row r="789">
      <c r="A789" s="595"/>
      <c r="B789" s="596"/>
      <c r="C789" s="597"/>
      <c r="D789" s="598"/>
      <c r="E789" s="595"/>
      <c r="F789" s="599"/>
      <c r="G789" s="600"/>
      <c r="H789" s="600"/>
      <c r="I789" s="600"/>
      <c r="J789" s="600"/>
      <c r="K789" s="600"/>
      <c r="L789" s="600"/>
      <c r="M789" s="601"/>
      <c r="N789" s="185"/>
      <c r="O789" s="187"/>
      <c r="P789" s="187"/>
      <c r="Q789" s="187"/>
      <c r="R789" s="187"/>
    </row>
    <row r="790">
      <c r="A790" s="595"/>
      <c r="B790" s="596"/>
      <c r="C790" s="597"/>
      <c r="D790" s="598"/>
      <c r="E790" s="595"/>
      <c r="F790" s="599"/>
      <c r="G790" s="600"/>
      <c r="H790" s="600"/>
      <c r="I790" s="600"/>
      <c r="J790" s="600"/>
      <c r="K790" s="600"/>
      <c r="L790" s="600"/>
      <c r="M790" s="601"/>
      <c r="N790" s="185"/>
      <c r="O790" s="187"/>
      <c r="P790" s="187"/>
      <c r="Q790" s="187"/>
      <c r="R790" s="187"/>
    </row>
    <row r="791">
      <c r="A791" s="595"/>
      <c r="B791" s="596"/>
      <c r="C791" s="597"/>
      <c r="D791" s="598"/>
      <c r="E791" s="595"/>
      <c r="F791" s="599"/>
      <c r="G791" s="600"/>
      <c r="H791" s="600"/>
      <c r="I791" s="600"/>
      <c r="J791" s="600"/>
      <c r="K791" s="600"/>
      <c r="L791" s="600"/>
      <c r="M791" s="601"/>
      <c r="N791" s="185"/>
      <c r="O791" s="187"/>
      <c r="P791" s="187"/>
      <c r="Q791" s="187"/>
      <c r="R791" s="187"/>
    </row>
    <row r="792">
      <c r="A792" s="595"/>
      <c r="B792" s="596"/>
      <c r="C792" s="597"/>
      <c r="D792" s="598"/>
      <c r="E792" s="595"/>
      <c r="F792" s="599"/>
      <c r="G792" s="600"/>
      <c r="H792" s="600"/>
      <c r="I792" s="600"/>
      <c r="J792" s="600"/>
      <c r="K792" s="600"/>
      <c r="L792" s="600"/>
      <c r="M792" s="601"/>
      <c r="N792" s="185"/>
      <c r="O792" s="187"/>
      <c r="P792" s="187"/>
      <c r="Q792" s="187"/>
      <c r="R792" s="187"/>
    </row>
    <row r="793">
      <c r="A793" s="595"/>
      <c r="B793" s="596"/>
      <c r="C793" s="597"/>
      <c r="D793" s="598"/>
      <c r="E793" s="595"/>
      <c r="F793" s="599"/>
      <c r="G793" s="600"/>
      <c r="H793" s="600"/>
      <c r="I793" s="600"/>
      <c r="J793" s="600"/>
      <c r="K793" s="600"/>
      <c r="L793" s="600"/>
      <c r="M793" s="601"/>
      <c r="N793" s="185"/>
      <c r="O793" s="187"/>
      <c r="P793" s="187"/>
      <c r="Q793" s="187"/>
      <c r="R793" s="187"/>
    </row>
    <row r="794">
      <c r="A794" s="595"/>
      <c r="B794" s="596"/>
      <c r="C794" s="597"/>
      <c r="D794" s="598"/>
      <c r="E794" s="595"/>
      <c r="F794" s="599"/>
      <c r="G794" s="600"/>
      <c r="H794" s="600"/>
      <c r="I794" s="600"/>
      <c r="J794" s="600"/>
      <c r="K794" s="600"/>
      <c r="L794" s="600"/>
      <c r="M794" s="601"/>
      <c r="N794" s="185"/>
      <c r="O794" s="187"/>
      <c r="P794" s="187"/>
      <c r="Q794" s="187"/>
      <c r="R794" s="187"/>
    </row>
    <row r="795">
      <c r="A795" s="595"/>
      <c r="B795" s="596"/>
      <c r="C795" s="597"/>
      <c r="D795" s="598"/>
      <c r="E795" s="595"/>
      <c r="F795" s="599"/>
      <c r="G795" s="600"/>
      <c r="H795" s="600"/>
      <c r="I795" s="600"/>
      <c r="J795" s="600"/>
      <c r="K795" s="600"/>
      <c r="L795" s="600"/>
      <c r="M795" s="601"/>
      <c r="N795" s="185"/>
      <c r="O795" s="187"/>
      <c r="P795" s="187"/>
      <c r="Q795" s="187"/>
      <c r="R795" s="187"/>
    </row>
    <row r="796">
      <c r="A796" s="595"/>
      <c r="B796" s="596"/>
      <c r="C796" s="597"/>
      <c r="D796" s="598"/>
      <c r="E796" s="595"/>
      <c r="F796" s="599"/>
      <c r="G796" s="600"/>
      <c r="H796" s="600"/>
      <c r="I796" s="600"/>
      <c r="J796" s="600"/>
      <c r="K796" s="600"/>
      <c r="L796" s="600"/>
      <c r="M796" s="601"/>
      <c r="N796" s="185"/>
      <c r="O796" s="187"/>
      <c r="P796" s="187"/>
      <c r="Q796" s="187"/>
      <c r="R796" s="187"/>
    </row>
    <row r="797">
      <c r="A797" s="595"/>
      <c r="B797" s="596"/>
      <c r="C797" s="597"/>
      <c r="D797" s="598"/>
      <c r="E797" s="595"/>
      <c r="F797" s="599"/>
      <c r="G797" s="600"/>
      <c r="H797" s="600"/>
      <c r="I797" s="600"/>
      <c r="J797" s="600"/>
      <c r="K797" s="600"/>
      <c r="L797" s="600"/>
      <c r="M797" s="601"/>
      <c r="N797" s="185"/>
      <c r="O797" s="187"/>
      <c r="P797" s="187"/>
      <c r="Q797" s="187"/>
      <c r="R797" s="187"/>
    </row>
    <row r="798">
      <c r="A798" s="595"/>
      <c r="B798" s="596"/>
      <c r="C798" s="597"/>
      <c r="D798" s="598"/>
      <c r="E798" s="595"/>
      <c r="F798" s="599"/>
      <c r="G798" s="600"/>
      <c r="H798" s="600"/>
      <c r="I798" s="600"/>
      <c r="J798" s="600"/>
      <c r="K798" s="600"/>
      <c r="L798" s="600"/>
      <c r="M798" s="601"/>
      <c r="N798" s="185"/>
      <c r="O798" s="187"/>
      <c r="P798" s="187"/>
      <c r="Q798" s="187"/>
      <c r="R798" s="187"/>
    </row>
    <row r="799">
      <c r="A799" s="595"/>
      <c r="B799" s="596"/>
      <c r="C799" s="597"/>
      <c r="D799" s="598"/>
      <c r="E799" s="595"/>
      <c r="F799" s="599"/>
      <c r="G799" s="600"/>
      <c r="H799" s="600"/>
      <c r="I799" s="600"/>
      <c r="J799" s="600"/>
      <c r="K799" s="600"/>
      <c r="L799" s="600"/>
      <c r="M799" s="601"/>
      <c r="N799" s="185"/>
      <c r="O799" s="187"/>
      <c r="P799" s="187"/>
      <c r="Q799" s="187"/>
      <c r="R799" s="187"/>
    </row>
    <row r="800">
      <c r="A800" s="595"/>
      <c r="B800" s="596"/>
      <c r="C800" s="597"/>
      <c r="D800" s="598"/>
      <c r="E800" s="595"/>
      <c r="F800" s="599"/>
      <c r="G800" s="600"/>
      <c r="H800" s="600"/>
      <c r="I800" s="600"/>
      <c r="J800" s="600"/>
      <c r="K800" s="600"/>
      <c r="L800" s="600"/>
      <c r="M800" s="601"/>
      <c r="N800" s="185"/>
      <c r="O800" s="187"/>
      <c r="P800" s="187"/>
      <c r="Q800" s="187"/>
      <c r="R800" s="187"/>
    </row>
    <row r="801">
      <c r="A801" s="595"/>
      <c r="B801" s="596"/>
      <c r="C801" s="597"/>
      <c r="D801" s="598"/>
      <c r="E801" s="595"/>
      <c r="F801" s="599"/>
      <c r="G801" s="600"/>
      <c r="H801" s="600"/>
      <c r="I801" s="600"/>
      <c r="J801" s="600"/>
      <c r="K801" s="600"/>
      <c r="L801" s="600"/>
      <c r="M801" s="601"/>
      <c r="N801" s="185"/>
      <c r="O801" s="187"/>
      <c r="P801" s="187"/>
      <c r="Q801" s="187"/>
      <c r="R801" s="187"/>
    </row>
    <row r="802">
      <c r="A802" s="595"/>
      <c r="B802" s="596"/>
      <c r="C802" s="597"/>
      <c r="D802" s="598"/>
      <c r="E802" s="595"/>
      <c r="F802" s="599"/>
      <c r="G802" s="600"/>
      <c r="H802" s="600"/>
      <c r="I802" s="600"/>
      <c r="J802" s="600"/>
      <c r="K802" s="600"/>
      <c r="L802" s="600"/>
      <c r="M802" s="601"/>
      <c r="N802" s="185"/>
      <c r="O802" s="187"/>
      <c r="P802" s="187"/>
      <c r="Q802" s="187"/>
      <c r="R802" s="187"/>
    </row>
    <row r="803">
      <c r="A803" s="595"/>
      <c r="B803" s="596"/>
      <c r="C803" s="597"/>
      <c r="D803" s="598"/>
      <c r="E803" s="595"/>
      <c r="F803" s="599"/>
      <c r="G803" s="600"/>
      <c r="H803" s="600"/>
      <c r="I803" s="600"/>
      <c r="J803" s="600"/>
      <c r="K803" s="600"/>
      <c r="L803" s="600"/>
      <c r="M803" s="601"/>
      <c r="N803" s="185"/>
      <c r="O803" s="187"/>
      <c r="P803" s="187"/>
      <c r="Q803" s="187"/>
      <c r="R803" s="187"/>
    </row>
    <row r="804">
      <c r="A804" s="595"/>
      <c r="B804" s="596"/>
      <c r="C804" s="597"/>
      <c r="D804" s="598"/>
      <c r="E804" s="595"/>
      <c r="F804" s="599"/>
      <c r="G804" s="600"/>
      <c r="H804" s="600"/>
      <c r="I804" s="600"/>
      <c r="J804" s="600"/>
      <c r="K804" s="600"/>
      <c r="L804" s="600"/>
      <c r="M804" s="601"/>
      <c r="N804" s="185"/>
      <c r="O804" s="187"/>
      <c r="P804" s="187"/>
      <c r="Q804" s="187"/>
      <c r="R804" s="187"/>
    </row>
    <row r="805">
      <c r="A805" s="595"/>
      <c r="B805" s="596"/>
      <c r="C805" s="597"/>
      <c r="D805" s="598"/>
      <c r="E805" s="595"/>
      <c r="F805" s="599"/>
      <c r="G805" s="600"/>
      <c r="H805" s="600"/>
      <c r="I805" s="600"/>
      <c r="J805" s="600"/>
      <c r="K805" s="600"/>
      <c r="L805" s="600"/>
      <c r="M805" s="601"/>
      <c r="N805" s="185"/>
      <c r="O805" s="187"/>
      <c r="P805" s="187"/>
      <c r="Q805" s="187"/>
      <c r="R805" s="187"/>
    </row>
    <row r="806">
      <c r="A806" s="595"/>
      <c r="B806" s="596"/>
      <c r="C806" s="597"/>
      <c r="D806" s="598"/>
      <c r="E806" s="595"/>
      <c r="F806" s="599"/>
      <c r="G806" s="600"/>
      <c r="H806" s="600"/>
      <c r="I806" s="600"/>
      <c r="J806" s="600"/>
      <c r="K806" s="600"/>
      <c r="L806" s="600"/>
      <c r="M806" s="601"/>
      <c r="N806" s="185"/>
      <c r="O806" s="187"/>
      <c r="P806" s="187"/>
      <c r="Q806" s="187"/>
      <c r="R806" s="187"/>
    </row>
    <row r="807">
      <c r="A807" s="595"/>
      <c r="B807" s="596"/>
      <c r="C807" s="597"/>
      <c r="D807" s="598"/>
      <c r="E807" s="595"/>
      <c r="F807" s="599"/>
      <c r="G807" s="600"/>
      <c r="H807" s="600"/>
      <c r="I807" s="600"/>
      <c r="J807" s="600"/>
      <c r="K807" s="600"/>
      <c r="L807" s="600"/>
      <c r="M807" s="601"/>
      <c r="N807" s="185"/>
      <c r="O807" s="187"/>
      <c r="P807" s="187"/>
      <c r="Q807" s="187"/>
      <c r="R807" s="187"/>
    </row>
    <row r="808">
      <c r="A808" s="595"/>
      <c r="B808" s="596"/>
      <c r="C808" s="597"/>
      <c r="D808" s="598"/>
      <c r="E808" s="595"/>
      <c r="F808" s="599"/>
      <c r="G808" s="600"/>
      <c r="H808" s="600"/>
      <c r="I808" s="600"/>
      <c r="J808" s="600"/>
      <c r="K808" s="600"/>
      <c r="L808" s="600"/>
      <c r="M808" s="601"/>
      <c r="N808" s="185"/>
      <c r="O808" s="187"/>
      <c r="P808" s="187"/>
      <c r="Q808" s="187"/>
      <c r="R808" s="187"/>
    </row>
    <row r="809">
      <c r="A809" s="595"/>
      <c r="B809" s="596"/>
      <c r="C809" s="597"/>
      <c r="D809" s="598"/>
      <c r="E809" s="595"/>
      <c r="F809" s="599"/>
      <c r="G809" s="600"/>
      <c r="H809" s="600"/>
      <c r="I809" s="600"/>
      <c r="J809" s="600"/>
      <c r="K809" s="600"/>
      <c r="L809" s="600"/>
      <c r="M809" s="601"/>
      <c r="N809" s="185"/>
      <c r="O809" s="187"/>
      <c r="P809" s="187"/>
      <c r="Q809" s="187"/>
      <c r="R809" s="187"/>
    </row>
  </sheetData>
  <mergeCells count="33">
    <mergeCell ref="C7:F7"/>
    <mergeCell ref="C8:F8"/>
    <mergeCell ref="G12:I12"/>
    <mergeCell ref="J12:L12"/>
    <mergeCell ref="M12:M13"/>
    <mergeCell ref="A1:M1"/>
    <mergeCell ref="A2:M2"/>
    <mergeCell ref="C3:F3"/>
    <mergeCell ref="C4:F4"/>
    <mergeCell ref="C5:F5"/>
    <mergeCell ref="C6:F6"/>
    <mergeCell ref="A11:M11"/>
    <mergeCell ref="A3:A10"/>
    <mergeCell ref="A12:A13"/>
    <mergeCell ref="B12:B13"/>
    <mergeCell ref="C12:C13"/>
    <mergeCell ref="D12:D13"/>
    <mergeCell ref="E12:E13"/>
    <mergeCell ref="F12:F13"/>
    <mergeCell ref="B637:D637"/>
    <mergeCell ref="B655:D655"/>
    <mergeCell ref="B675:D675"/>
    <mergeCell ref="B685:D685"/>
    <mergeCell ref="B698:D698"/>
    <mergeCell ref="B716:D716"/>
    <mergeCell ref="A779:M779"/>
    <mergeCell ref="B15:D15"/>
    <mergeCell ref="B20:D20"/>
    <mergeCell ref="B35:D35"/>
    <mergeCell ref="B42:D42"/>
    <mergeCell ref="B70:D70"/>
    <mergeCell ref="B95:D95"/>
    <mergeCell ref="B594:D594"/>
  </mergeCells>
  <printOptions/>
  <pageMargins bottom="0.75" footer="0.0" header="0.0" left="0.25" right="0.25" top="0.75"/>
  <pageSetup fitToHeight="0" paperSize="9" orientation="landscape"/>
  <headerFooter>
    <oddFooter>&amp;R&amp;P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1155CC"/>
    <pageSetUpPr fitToPage="1"/>
  </sheetPr>
  <sheetViews>
    <sheetView showGridLines="0" workbookViewId="0"/>
  </sheetViews>
  <sheetFormatPr customHeight="1" defaultColWidth="14.43" defaultRowHeight="15.0"/>
  <cols>
    <col customWidth="1" min="2" max="2" width="16.29"/>
    <col customWidth="1" min="3" max="3" width="71.71"/>
    <col customWidth="1" min="4" max="4" width="6.86"/>
    <col customWidth="1" min="5" max="5" width="10.57"/>
    <col customWidth="1" min="6" max="6" width="18.0"/>
    <col customWidth="1" min="12" max="12" width="19.43"/>
    <col customWidth="1" min="15" max="31" width="8.71"/>
  </cols>
  <sheetData>
    <row r="1">
      <c r="A1" s="2"/>
      <c r="L1" s="4"/>
      <c r="M1" s="4"/>
      <c r="N1" s="7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</row>
    <row r="2">
      <c r="A2" s="4"/>
      <c r="B2" s="11"/>
      <c r="C2" s="4"/>
      <c r="D2" s="4"/>
      <c r="E2" s="4"/>
      <c r="F2" s="11"/>
      <c r="G2" s="11"/>
      <c r="H2" s="4"/>
      <c r="I2" s="4"/>
      <c r="J2" s="4"/>
      <c r="K2" s="4"/>
      <c r="L2" s="4"/>
      <c r="M2" s="4"/>
      <c r="N2" s="7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</row>
    <row r="3">
      <c r="A3" s="11"/>
      <c r="B3" s="17"/>
      <c r="C3" s="19"/>
      <c r="D3" s="20" t="s">
        <v>0</v>
      </c>
      <c r="E3" s="12"/>
      <c r="F3" s="12"/>
      <c r="G3" s="13"/>
      <c r="H3" s="22"/>
      <c r="I3" s="23"/>
      <c r="J3" s="23"/>
      <c r="K3" s="23"/>
      <c r="L3" s="23"/>
      <c r="M3" s="23"/>
      <c r="N3" s="7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</row>
    <row r="4">
      <c r="B4" s="26"/>
      <c r="C4" s="27"/>
      <c r="D4" s="29" t="s">
        <v>1</v>
      </c>
      <c r="E4" s="30"/>
      <c r="F4" s="30"/>
      <c r="G4" s="32"/>
      <c r="H4" s="33"/>
      <c r="I4" s="23"/>
      <c r="J4" s="23"/>
      <c r="K4" s="23"/>
      <c r="L4" s="35"/>
      <c r="M4" s="36"/>
      <c r="N4" s="7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</row>
    <row r="5">
      <c r="B5" s="26"/>
      <c r="C5" s="27"/>
      <c r="D5" s="42" t="s">
        <v>3</v>
      </c>
      <c r="E5" s="30"/>
      <c r="F5" s="30"/>
      <c r="G5" s="32"/>
      <c r="H5" s="43"/>
      <c r="I5" s="23"/>
      <c r="J5" s="23"/>
      <c r="K5" s="23"/>
      <c r="L5" s="44"/>
      <c r="N5" s="7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</row>
    <row r="6">
      <c r="B6" s="26"/>
      <c r="C6" s="27"/>
      <c r="D6" s="45" t="s">
        <v>4</v>
      </c>
      <c r="E6" s="30"/>
      <c r="F6" s="30"/>
      <c r="G6" s="32"/>
      <c r="H6" s="46"/>
      <c r="I6" s="9"/>
      <c r="J6" s="9"/>
      <c r="K6" s="9"/>
      <c r="L6" s="47"/>
      <c r="M6" s="48"/>
      <c r="N6" s="7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</row>
    <row r="7">
      <c r="B7" s="26"/>
      <c r="C7" s="27"/>
      <c r="D7" s="50" t="s">
        <v>5</v>
      </c>
      <c r="E7" s="30"/>
      <c r="F7" s="30"/>
      <c r="G7" s="32"/>
      <c r="H7" s="33"/>
      <c r="I7" s="9"/>
      <c r="J7" s="9"/>
      <c r="K7" s="9"/>
      <c r="L7" s="47"/>
      <c r="M7" s="51"/>
      <c r="N7" s="7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</row>
    <row r="8">
      <c r="B8" s="26"/>
      <c r="C8" s="27"/>
      <c r="D8" s="50" t="s">
        <v>7</v>
      </c>
      <c r="E8" s="30"/>
      <c r="F8" s="30"/>
      <c r="G8" s="32"/>
      <c r="H8" s="52"/>
      <c r="I8" s="9"/>
      <c r="J8" s="23"/>
      <c r="K8" s="23"/>
      <c r="L8" s="23"/>
      <c r="M8" s="23"/>
      <c r="N8" s="9"/>
      <c r="O8" s="9"/>
      <c r="P8" s="9"/>
      <c r="Q8" s="9"/>
      <c r="R8" s="9"/>
      <c r="S8" s="9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</row>
    <row r="9">
      <c r="B9" s="54"/>
      <c r="C9" s="32"/>
      <c r="D9" s="57"/>
      <c r="E9" s="30"/>
      <c r="F9" s="30"/>
      <c r="G9" s="59"/>
      <c r="H9" s="13"/>
      <c r="I9" s="23"/>
      <c r="J9" s="23"/>
      <c r="K9" s="23"/>
      <c r="L9" s="23"/>
      <c r="M9" s="23"/>
      <c r="N9" s="9"/>
      <c r="O9" s="9"/>
      <c r="P9" s="9"/>
      <c r="Q9" s="9"/>
      <c r="R9" s="9"/>
      <c r="S9" s="9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</row>
    <row r="10">
      <c r="A10" s="64"/>
      <c r="B10" s="64"/>
      <c r="C10" s="64"/>
      <c r="D10" s="55" t="s">
        <v>8</v>
      </c>
      <c r="E10" s="30"/>
      <c r="F10" s="30"/>
      <c r="G10" s="30"/>
      <c r="H10" s="30"/>
      <c r="I10" s="64"/>
      <c r="J10" s="64"/>
      <c r="K10" s="64"/>
      <c r="L10" s="7"/>
      <c r="M10" s="7"/>
      <c r="N10" s="9"/>
      <c r="O10" s="9"/>
      <c r="P10" s="9"/>
      <c r="Q10" s="9"/>
      <c r="R10" s="9"/>
      <c r="S10" s="9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</row>
    <row r="12">
      <c r="A12" s="65" t="s">
        <v>11</v>
      </c>
      <c r="L12" s="7"/>
      <c r="M12" s="7"/>
      <c r="N12" s="9"/>
      <c r="O12" s="9"/>
      <c r="P12" s="9"/>
      <c r="Q12" s="9"/>
      <c r="R12" s="9"/>
      <c r="S12" s="9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</row>
    <row r="13" ht="12.75" customHeight="1">
      <c r="A13" s="69"/>
      <c r="B13" s="71"/>
      <c r="C13" s="69"/>
      <c r="D13" s="69"/>
      <c r="E13" s="69"/>
      <c r="F13" s="71"/>
      <c r="G13" s="71"/>
      <c r="H13" s="69"/>
      <c r="I13" s="69"/>
      <c r="J13" s="69"/>
      <c r="K13" s="6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</row>
    <row r="14" ht="12.75" customHeight="1">
      <c r="A14" s="74"/>
      <c r="B14" s="74"/>
      <c r="C14" s="74"/>
      <c r="D14" s="74"/>
      <c r="E14" s="74"/>
      <c r="F14" s="78"/>
      <c r="G14" s="78"/>
      <c r="H14" s="74"/>
      <c r="I14" s="81"/>
      <c r="J14" s="81"/>
      <c r="K14" s="81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</row>
    <row r="15" ht="28.5" customHeight="1">
      <c r="A15" s="86" t="s">
        <v>14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90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</row>
    <row r="16" ht="12.75" customHeight="1">
      <c r="A16" s="94" t="s">
        <v>15</v>
      </c>
      <c r="B16" s="96" t="s">
        <v>18</v>
      </c>
      <c r="C16" s="98"/>
      <c r="D16" s="98"/>
      <c r="E16" s="98"/>
      <c r="F16" s="99"/>
      <c r="G16" s="101"/>
      <c r="H16" s="104" t="s">
        <v>19</v>
      </c>
      <c r="I16" s="105" t="s">
        <v>22</v>
      </c>
      <c r="J16" s="107"/>
      <c r="K16" s="109"/>
      <c r="L16" s="111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</row>
    <row r="17">
      <c r="A17" s="117"/>
      <c r="B17" s="119" t="s">
        <v>37</v>
      </c>
      <c r="C17" s="120" t="s">
        <v>42</v>
      </c>
      <c r="D17" s="119" t="s">
        <v>22</v>
      </c>
      <c r="E17" s="122" t="s">
        <v>30</v>
      </c>
      <c r="F17" s="123" t="s">
        <v>45</v>
      </c>
      <c r="G17" s="124" t="s">
        <v>46</v>
      </c>
      <c r="H17" s="125" t="s">
        <v>47</v>
      </c>
      <c r="I17" s="125" t="s">
        <v>48</v>
      </c>
      <c r="J17" s="125" t="s">
        <v>49</v>
      </c>
      <c r="K17" s="125" t="s">
        <v>51</v>
      </c>
      <c r="L17" s="111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</row>
    <row r="18">
      <c r="A18" s="127" t="s">
        <v>52</v>
      </c>
      <c r="B18" s="128">
        <v>39485.0</v>
      </c>
      <c r="C18" s="130" t="s">
        <v>53</v>
      </c>
      <c r="D18" s="128" t="s">
        <v>22</v>
      </c>
      <c r="E18" s="131">
        <v>1.0</v>
      </c>
      <c r="F18" s="132"/>
      <c r="G18" s="133"/>
      <c r="H18" s="140">
        <f t="shared" ref="H18:H25" si="1">F18+G18</f>
        <v>0</v>
      </c>
      <c r="I18" s="140">
        <f t="shared" ref="I18:I25" si="2">F18*E18</f>
        <v>0</v>
      </c>
      <c r="J18" s="140">
        <f t="shared" ref="J18:J25" si="3">G18*E18</f>
        <v>0</v>
      </c>
      <c r="K18" s="140">
        <f t="shared" ref="K18:K25" si="4">I18+J18</f>
        <v>0</v>
      </c>
      <c r="L18" s="111"/>
      <c r="M18" s="111"/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</row>
    <row r="19">
      <c r="A19" s="127" t="s">
        <v>62</v>
      </c>
      <c r="B19" s="128">
        <v>88261.0</v>
      </c>
      <c r="C19" s="130" t="s">
        <v>63</v>
      </c>
      <c r="D19" s="128" t="s">
        <v>64</v>
      </c>
      <c r="E19" s="131">
        <v>0.327</v>
      </c>
      <c r="F19" s="132"/>
      <c r="G19" s="133"/>
      <c r="H19" s="140">
        <f t="shared" si="1"/>
        <v>0</v>
      </c>
      <c r="I19" s="140">
        <f t="shared" si="2"/>
        <v>0</v>
      </c>
      <c r="J19" s="140">
        <f t="shared" si="3"/>
        <v>0</v>
      </c>
      <c r="K19" s="140">
        <f t="shared" si="4"/>
        <v>0</v>
      </c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</row>
    <row r="20">
      <c r="A20" s="127" t="s">
        <v>62</v>
      </c>
      <c r="B20" s="128">
        <v>88309.0</v>
      </c>
      <c r="C20" s="130" t="s">
        <v>65</v>
      </c>
      <c r="D20" s="128" t="s">
        <v>64</v>
      </c>
      <c r="E20" s="131">
        <v>2.024</v>
      </c>
      <c r="F20" s="132"/>
      <c r="G20" s="133"/>
      <c r="H20" s="140">
        <f t="shared" si="1"/>
        <v>0</v>
      </c>
      <c r="I20" s="140">
        <f t="shared" si="2"/>
        <v>0</v>
      </c>
      <c r="J20" s="140">
        <f t="shared" si="3"/>
        <v>0</v>
      </c>
      <c r="K20" s="140">
        <f t="shared" si="4"/>
        <v>0</v>
      </c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</row>
    <row r="21">
      <c r="A21" s="127" t="s">
        <v>62</v>
      </c>
      <c r="B21" s="128">
        <v>88316.0</v>
      </c>
      <c r="C21" s="130" t="s">
        <v>66</v>
      </c>
      <c r="D21" s="128" t="s">
        <v>64</v>
      </c>
      <c r="E21" s="131">
        <v>1.5</v>
      </c>
      <c r="F21" s="140"/>
      <c r="G21" s="146"/>
      <c r="H21" s="140">
        <f t="shared" si="1"/>
        <v>0</v>
      </c>
      <c r="I21" s="140">
        <f t="shared" si="2"/>
        <v>0</v>
      </c>
      <c r="J21" s="140">
        <f t="shared" si="3"/>
        <v>0</v>
      </c>
      <c r="K21" s="140">
        <f t="shared" si="4"/>
        <v>0</v>
      </c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</row>
    <row r="22">
      <c r="A22" s="127" t="s">
        <v>62</v>
      </c>
      <c r="B22" s="128">
        <v>88629.0</v>
      </c>
      <c r="C22" s="130" t="s">
        <v>67</v>
      </c>
      <c r="D22" s="128" t="s">
        <v>68</v>
      </c>
      <c r="E22" s="131">
        <v>0.0229</v>
      </c>
      <c r="F22" s="132"/>
      <c r="G22" s="133"/>
      <c r="H22" s="140">
        <f t="shared" si="1"/>
        <v>0</v>
      </c>
      <c r="I22" s="140">
        <f t="shared" si="2"/>
        <v>0</v>
      </c>
      <c r="J22" s="140">
        <f t="shared" si="3"/>
        <v>0</v>
      </c>
      <c r="K22" s="140">
        <f t="shared" si="4"/>
        <v>0</v>
      </c>
      <c r="L22" s="111"/>
      <c r="M22" s="111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</row>
    <row r="23">
      <c r="A23" s="127" t="s">
        <v>52</v>
      </c>
      <c r="B23" s="128">
        <v>12759.0</v>
      </c>
      <c r="C23" s="130" t="s">
        <v>71</v>
      </c>
      <c r="D23" s="128" t="s">
        <v>72</v>
      </c>
      <c r="E23" s="131">
        <f>0.4*0.9</f>
        <v>0.36</v>
      </c>
      <c r="F23" s="132"/>
      <c r="G23" s="133"/>
      <c r="H23" s="140">
        <f t="shared" si="1"/>
        <v>0</v>
      </c>
      <c r="I23" s="140">
        <f t="shared" si="2"/>
        <v>0</v>
      </c>
      <c r="J23" s="140">
        <f t="shared" si="3"/>
        <v>0</v>
      </c>
      <c r="K23" s="140">
        <f t="shared" si="4"/>
        <v>0</v>
      </c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</row>
    <row r="24">
      <c r="A24" s="127" t="s">
        <v>52</v>
      </c>
      <c r="B24" s="128">
        <v>4791.0</v>
      </c>
      <c r="C24" s="130" t="s">
        <v>77</v>
      </c>
      <c r="D24" s="128" t="s">
        <v>78</v>
      </c>
      <c r="E24" s="131">
        <v>0.01</v>
      </c>
      <c r="F24" s="132"/>
      <c r="G24" s="133"/>
      <c r="H24" s="140">
        <f t="shared" si="1"/>
        <v>0</v>
      </c>
      <c r="I24" s="140">
        <f t="shared" si="2"/>
        <v>0</v>
      </c>
      <c r="J24" s="140">
        <f t="shared" si="3"/>
        <v>0</v>
      </c>
      <c r="K24" s="140">
        <f t="shared" si="4"/>
        <v>0</v>
      </c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</row>
    <row r="25">
      <c r="A25" s="127" t="s">
        <v>52</v>
      </c>
      <c r="B25" s="128">
        <v>20017.0</v>
      </c>
      <c r="C25" s="130" t="s">
        <v>80</v>
      </c>
      <c r="D25" s="128" t="s">
        <v>81</v>
      </c>
      <c r="E25" s="131">
        <v>10.4</v>
      </c>
      <c r="F25" s="132"/>
      <c r="G25" s="133"/>
      <c r="H25" s="140">
        <f t="shared" si="1"/>
        <v>0</v>
      </c>
      <c r="I25" s="140">
        <f t="shared" si="2"/>
        <v>0</v>
      </c>
      <c r="J25" s="140">
        <f t="shared" si="3"/>
        <v>0</v>
      </c>
      <c r="K25" s="140">
        <f t="shared" si="4"/>
        <v>0</v>
      </c>
      <c r="L25" s="161"/>
    </row>
    <row r="26">
      <c r="A26" s="117"/>
      <c r="B26" s="119"/>
      <c r="C26" s="120"/>
      <c r="D26" s="119"/>
      <c r="E26" s="122"/>
      <c r="F26" s="123"/>
      <c r="G26" s="124"/>
      <c r="H26" s="125"/>
      <c r="I26" s="166">
        <f t="shared" ref="I26:K26" si="5">SUM(I18:I25)</f>
        <v>0</v>
      </c>
      <c r="J26" s="166">
        <f t="shared" si="5"/>
        <v>0</v>
      </c>
      <c r="K26" s="166">
        <f t="shared" si="5"/>
        <v>0</v>
      </c>
      <c r="L26" s="111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>
      <c r="L27" s="161"/>
    </row>
    <row r="28">
      <c r="A28" s="86" t="s">
        <v>86</v>
      </c>
      <c r="B28" s="87"/>
      <c r="C28" s="87"/>
      <c r="D28" s="87"/>
      <c r="E28" s="87"/>
      <c r="F28" s="87"/>
      <c r="G28" s="87"/>
      <c r="H28" s="87"/>
      <c r="I28" s="87"/>
      <c r="J28" s="87"/>
      <c r="K28" s="87"/>
      <c r="L28" s="90"/>
    </row>
    <row r="29">
      <c r="A29" s="94" t="s">
        <v>15</v>
      </c>
      <c r="B29" s="96" t="s">
        <v>88</v>
      </c>
      <c r="C29" s="98"/>
      <c r="D29" s="98"/>
      <c r="E29" s="98"/>
      <c r="F29" s="99"/>
      <c r="G29" s="101"/>
      <c r="H29" s="104" t="s">
        <v>19</v>
      </c>
      <c r="I29" s="105" t="s">
        <v>22</v>
      </c>
      <c r="J29" s="107"/>
      <c r="K29" s="109"/>
      <c r="L29" s="161"/>
    </row>
    <row r="30">
      <c r="A30" s="117"/>
      <c r="B30" s="119" t="s">
        <v>37</v>
      </c>
      <c r="C30" s="173" t="s">
        <v>42</v>
      </c>
      <c r="D30" s="119" t="s">
        <v>22</v>
      </c>
      <c r="E30" s="122" t="s">
        <v>30</v>
      </c>
      <c r="F30" s="123" t="s">
        <v>45</v>
      </c>
      <c r="G30" s="124" t="s">
        <v>46</v>
      </c>
      <c r="H30" s="125" t="s">
        <v>47</v>
      </c>
      <c r="I30" s="125" t="s">
        <v>48</v>
      </c>
      <c r="J30" s="125" t="s">
        <v>49</v>
      </c>
      <c r="K30" s="125" t="s">
        <v>51</v>
      </c>
      <c r="L30" s="161"/>
    </row>
    <row r="31">
      <c r="A31" s="127" t="s">
        <v>62</v>
      </c>
      <c r="B31" s="128">
        <v>88261.0</v>
      </c>
      <c r="C31" s="130" t="s">
        <v>63</v>
      </c>
      <c r="D31" s="128" t="s">
        <v>64</v>
      </c>
      <c r="E31" s="131">
        <v>1.5</v>
      </c>
      <c r="F31" s="132"/>
      <c r="G31" s="133"/>
      <c r="H31" s="140">
        <f t="shared" ref="H31:H37" si="6">F31+G31</f>
        <v>0</v>
      </c>
      <c r="I31" s="140">
        <f t="shared" ref="I31:I37" si="7">F31*E31</f>
        <v>0</v>
      </c>
      <c r="J31" s="140">
        <f t="shared" ref="J31:J37" si="8">G31*E31</f>
        <v>0</v>
      </c>
      <c r="K31" s="140">
        <f t="shared" ref="K31:K37" si="9">I31+J31</f>
        <v>0</v>
      </c>
      <c r="L31" s="161"/>
    </row>
    <row r="32">
      <c r="A32" s="127" t="s">
        <v>62</v>
      </c>
      <c r="B32" s="128">
        <v>88316.0</v>
      </c>
      <c r="C32" s="130" t="s">
        <v>66</v>
      </c>
      <c r="D32" s="128" t="s">
        <v>64</v>
      </c>
      <c r="E32" s="131">
        <v>5.32</v>
      </c>
      <c r="F32" s="132"/>
      <c r="G32" s="133"/>
      <c r="H32" s="140">
        <f t="shared" si="6"/>
        <v>0</v>
      </c>
      <c r="I32" s="140">
        <f t="shared" si="7"/>
        <v>0</v>
      </c>
      <c r="J32" s="140">
        <f t="shared" si="8"/>
        <v>0</v>
      </c>
      <c r="K32" s="140">
        <f t="shared" si="9"/>
        <v>0</v>
      </c>
      <c r="L32" s="161"/>
    </row>
    <row r="33">
      <c r="A33" s="127" t="s">
        <v>52</v>
      </c>
      <c r="B33" s="128">
        <v>10556.0</v>
      </c>
      <c r="C33" s="130" t="s">
        <v>99</v>
      </c>
      <c r="D33" s="128" t="s">
        <v>22</v>
      </c>
      <c r="E33" s="131">
        <v>1.11</v>
      </c>
      <c r="F33" s="132"/>
      <c r="G33" s="133"/>
      <c r="H33" s="140">
        <f t="shared" si="6"/>
        <v>0</v>
      </c>
      <c r="I33" s="140">
        <f t="shared" si="7"/>
        <v>0</v>
      </c>
      <c r="J33" s="140">
        <f t="shared" si="8"/>
        <v>0</v>
      </c>
      <c r="K33" s="140">
        <f t="shared" si="9"/>
        <v>0</v>
      </c>
      <c r="L33" s="161"/>
    </row>
    <row r="34">
      <c r="A34" s="127" t="s">
        <v>52</v>
      </c>
      <c r="B34" s="128">
        <v>20017.0</v>
      </c>
      <c r="C34" s="130" t="s">
        <v>80</v>
      </c>
      <c r="D34" s="128" t="s">
        <v>81</v>
      </c>
      <c r="E34" s="131">
        <v>10.4</v>
      </c>
      <c r="F34" s="132"/>
      <c r="G34" s="133"/>
      <c r="H34" s="140">
        <f t="shared" si="6"/>
        <v>0</v>
      </c>
      <c r="I34" s="140">
        <f t="shared" si="7"/>
        <v>0</v>
      </c>
      <c r="J34" s="140">
        <f t="shared" si="8"/>
        <v>0</v>
      </c>
      <c r="K34" s="140">
        <f t="shared" si="9"/>
        <v>0</v>
      </c>
      <c r="L34" s="161"/>
    </row>
    <row r="35">
      <c r="A35" s="127" t="s">
        <v>52</v>
      </c>
      <c r="B35" s="128">
        <v>11581.0</v>
      </c>
      <c r="C35" s="130" t="s">
        <v>105</v>
      </c>
      <c r="D35" s="128" t="s">
        <v>81</v>
      </c>
      <c r="E35" s="131">
        <v>2.05</v>
      </c>
      <c r="F35" s="132"/>
      <c r="G35" s="133"/>
      <c r="H35" s="140">
        <f t="shared" si="6"/>
        <v>0</v>
      </c>
      <c r="I35" s="140">
        <f t="shared" si="7"/>
        <v>0</v>
      </c>
      <c r="J35" s="140">
        <f t="shared" si="8"/>
        <v>0</v>
      </c>
      <c r="K35" s="140">
        <f t="shared" si="9"/>
        <v>0</v>
      </c>
      <c r="L35" s="161"/>
    </row>
    <row r="36">
      <c r="A36" s="127" t="s">
        <v>52</v>
      </c>
      <c r="B36" s="128">
        <v>11575.0</v>
      </c>
      <c r="C36" s="130" t="s">
        <v>111</v>
      </c>
      <c r="D36" s="128" t="s">
        <v>22</v>
      </c>
      <c r="E36" s="131">
        <v>1.0</v>
      </c>
      <c r="F36" s="132"/>
      <c r="G36" s="133"/>
      <c r="H36" s="140">
        <f t="shared" si="6"/>
        <v>0</v>
      </c>
      <c r="I36" s="140">
        <f t="shared" si="7"/>
        <v>0</v>
      </c>
      <c r="J36" s="140">
        <f t="shared" si="8"/>
        <v>0</v>
      </c>
      <c r="K36" s="140">
        <f t="shared" si="9"/>
        <v>0</v>
      </c>
      <c r="L36" s="161"/>
    </row>
    <row r="37">
      <c r="A37" s="127" t="s">
        <v>52</v>
      </c>
      <c r="B37" s="128">
        <v>43612.0</v>
      </c>
      <c r="C37" s="130" t="s">
        <v>116</v>
      </c>
      <c r="D37" s="128" t="s">
        <v>117</v>
      </c>
      <c r="E37" s="131">
        <v>1.0</v>
      </c>
      <c r="F37" s="132"/>
      <c r="G37" s="133"/>
      <c r="H37" s="140">
        <f t="shared" si="6"/>
        <v>0</v>
      </c>
      <c r="I37" s="140">
        <f t="shared" si="7"/>
        <v>0</v>
      </c>
      <c r="J37" s="140">
        <f t="shared" si="8"/>
        <v>0</v>
      </c>
      <c r="K37" s="140">
        <f t="shared" si="9"/>
        <v>0</v>
      </c>
      <c r="L37" s="161"/>
    </row>
    <row r="38">
      <c r="A38" s="117"/>
      <c r="B38" s="119"/>
      <c r="C38" s="120"/>
      <c r="D38" s="119"/>
      <c r="E38" s="122"/>
      <c r="F38" s="123"/>
      <c r="G38" s="124"/>
      <c r="H38" s="125"/>
      <c r="I38" s="166">
        <f t="shared" ref="I38:K38" si="10">SUM(I31:I37)</f>
        <v>0</v>
      </c>
      <c r="J38" s="166">
        <f t="shared" si="10"/>
        <v>0</v>
      </c>
      <c r="K38" s="166">
        <f t="shared" si="10"/>
        <v>0</v>
      </c>
      <c r="L38" s="161"/>
    </row>
    <row r="39" ht="12.75" customHeight="1">
      <c r="L39" s="161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ht="12.75" customHeight="1">
      <c r="A40" s="86" t="s">
        <v>126</v>
      </c>
      <c r="B40" s="87"/>
      <c r="C40" s="87"/>
      <c r="D40" s="87"/>
      <c r="E40" s="87"/>
      <c r="F40" s="87"/>
      <c r="G40" s="87"/>
      <c r="H40" s="87"/>
      <c r="I40" s="87"/>
      <c r="J40" s="87"/>
      <c r="K40" s="87"/>
      <c r="L40" s="90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>
      <c r="A41" s="94" t="s">
        <v>15</v>
      </c>
      <c r="B41" s="96" t="s">
        <v>133</v>
      </c>
      <c r="C41" s="98"/>
      <c r="D41" s="98"/>
      <c r="E41" s="98"/>
      <c r="F41" s="99"/>
      <c r="G41" s="101"/>
      <c r="H41" s="104" t="s">
        <v>19</v>
      </c>
      <c r="I41" s="105" t="s">
        <v>72</v>
      </c>
      <c r="J41" s="107"/>
      <c r="K41" s="109"/>
      <c r="L41" s="111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>
      <c r="A42" s="117"/>
      <c r="B42" s="119" t="s">
        <v>37</v>
      </c>
      <c r="C42" s="173" t="s">
        <v>42</v>
      </c>
      <c r="D42" s="119" t="s">
        <v>22</v>
      </c>
      <c r="E42" s="122" t="s">
        <v>30</v>
      </c>
      <c r="F42" s="123" t="s">
        <v>45</v>
      </c>
      <c r="G42" s="124" t="s">
        <v>46</v>
      </c>
      <c r="H42" s="125" t="s">
        <v>47</v>
      </c>
      <c r="I42" s="125" t="s">
        <v>48</v>
      </c>
      <c r="J42" s="125" t="s">
        <v>49</v>
      </c>
      <c r="K42" s="125" t="s">
        <v>51</v>
      </c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</row>
    <row r="43">
      <c r="A43" s="127" t="s">
        <v>52</v>
      </c>
      <c r="B43" s="128">
        <v>142.0</v>
      </c>
      <c r="C43" s="130" t="s">
        <v>138</v>
      </c>
      <c r="D43" s="128" t="s">
        <v>139</v>
      </c>
      <c r="E43" s="131">
        <v>0.89</v>
      </c>
      <c r="F43" s="132"/>
      <c r="G43" s="133"/>
      <c r="H43" s="140">
        <f t="shared" ref="H43:H48" si="11">F43+G43</f>
        <v>0</v>
      </c>
      <c r="I43" s="140">
        <f t="shared" ref="I43:I48" si="12">F43*E43</f>
        <v>0</v>
      </c>
      <c r="J43" s="140">
        <f t="shared" ref="J43:J48" si="13">G43*E43</f>
        <v>0</v>
      </c>
      <c r="K43" s="140">
        <f t="shared" ref="K43:K48" si="14">I43+J43</f>
        <v>0</v>
      </c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</row>
    <row r="44">
      <c r="A44" s="127" t="s">
        <v>52</v>
      </c>
      <c r="B44" s="128">
        <v>7568.0</v>
      </c>
      <c r="C44" s="130" t="s">
        <v>145</v>
      </c>
      <c r="D44" s="128" t="s">
        <v>22</v>
      </c>
      <c r="E44" s="131">
        <v>4.84</v>
      </c>
      <c r="F44" s="132"/>
      <c r="G44" s="133"/>
      <c r="H44" s="140">
        <f t="shared" si="11"/>
        <v>0</v>
      </c>
      <c r="I44" s="140">
        <f t="shared" si="12"/>
        <v>0</v>
      </c>
      <c r="J44" s="140">
        <f t="shared" si="13"/>
        <v>0</v>
      </c>
      <c r="K44" s="140">
        <f t="shared" si="14"/>
        <v>0</v>
      </c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</row>
    <row r="45">
      <c r="A45" s="127" t="s">
        <v>52</v>
      </c>
      <c r="B45" s="128">
        <v>39024.0</v>
      </c>
      <c r="C45" s="130" t="s">
        <v>146</v>
      </c>
      <c r="D45" s="128" t="s">
        <v>22</v>
      </c>
      <c r="E45" s="131">
        <v>0.55</v>
      </c>
      <c r="F45" s="132"/>
      <c r="G45" s="133"/>
      <c r="H45" s="140">
        <f t="shared" si="11"/>
        <v>0</v>
      </c>
      <c r="I45" s="140">
        <f t="shared" si="12"/>
        <v>0</v>
      </c>
      <c r="J45" s="140">
        <f t="shared" si="13"/>
        <v>0</v>
      </c>
      <c r="K45" s="140">
        <f t="shared" si="14"/>
        <v>0</v>
      </c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</row>
    <row r="46">
      <c r="A46" s="127" t="s">
        <v>62</v>
      </c>
      <c r="B46" s="128">
        <v>88309.0</v>
      </c>
      <c r="C46" s="130" t="s">
        <v>65</v>
      </c>
      <c r="D46" s="128" t="s">
        <v>64</v>
      </c>
      <c r="E46" s="131">
        <v>0.36</v>
      </c>
      <c r="F46" s="132"/>
      <c r="G46" s="133"/>
      <c r="H46" s="140">
        <f t="shared" si="11"/>
        <v>0</v>
      </c>
      <c r="I46" s="140">
        <f t="shared" si="12"/>
        <v>0</v>
      </c>
      <c r="J46" s="140">
        <f t="shared" si="13"/>
        <v>0</v>
      </c>
      <c r="K46" s="140">
        <f t="shared" si="14"/>
        <v>0</v>
      </c>
      <c r="L46" s="111"/>
      <c r="M46" s="111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</row>
    <row r="47">
      <c r="A47" s="127" t="s">
        <v>62</v>
      </c>
      <c r="B47" s="128">
        <v>88316.0</v>
      </c>
      <c r="C47" s="130" t="s">
        <v>66</v>
      </c>
      <c r="D47" s="128" t="s">
        <v>64</v>
      </c>
      <c r="E47" s="131">
        <v>0.18</v>
      </c>
      <c r="F47" s="132"/>
      <c r="G47" s="133"/>
      <c r="H47" s="140">
        <f t="shared" si="11"/>
        <v>0</v>
      </c>
      <c r="I47" s="140">
        <f t="shared" si="12"/>
        <v>0</v>
      </c>
      <c r="J47" s="140">
        <f t="shared" si="13"/>
        <v>0</v>
      </c>
      <c r="K47" s="140">
        <f t="shared" si="14"/>
        <v>0</v>
      </c>
      <c r="L47" s="111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>
      <c r="A48" s="127" t="s">
        <v>52</v>
      </c>
      <c r="B48" s="128">
        <v>36888.0</v>
      </c>
      <c r="C48" s="130" t="s">
        <v>158</v>
      </c>
      <c r="D48" s="128" t="s">
        <v>81</v>
      </c>
      <c r="E48" s="131">
        <f>2.202*E46</f>
        <v>0.79272</v>
      </c>
      <c r="F48" s="132"/>
      <c r="G48" s="133"/>
      <c r="H48" s="140">
        <f t="shared" si="11"/>
        <v>0</v>
      </c>
      <c r="I48" s="140">
        <f t="shared" si="12"/>
        <v>0</v>
      </c>
      <c r="J48" s="140">
        <f t="shared" si="13"/>
        <v>0</v>
      </c>
      <c r="K48" s="140">
        <f t="shared" si="14"/>
        <v>0</v>
      </c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</row>
    <row r="49" ht="12.75" customHeight="1">
      <c r="A49" s="117"/>
      <c r="B49" s="119"/>
      <c r="C49" s="120"/>
      <c r="D49" s="119"/>
      <c r="E49" s="122"/>
      <c r="F49" s="123"/>
      <c r="G49" s="124"/>
      <c r="H49" s="125"/>
      <c r="I49" s="166">
        <f t="shared" ref="I49:K49" si="15">SUM(I43:I48)</f>
        <v>0</v>
      </c>
      <c r="J49" s="166">
        <f t="shared" si="15"/>
        <v>0</v>
      </c>
      <c r="K49" s="166">
        <f t="shared" si="15"/>
        <v>0</v>
      </c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</row>
    <row r="50" ht="12.75" customHeight="1">
      <c r="A50" s="208"/>
      <c r="B50" s="208"/>
      <c r="C50" s="208"/>
      <c r="D50" s="208"/>
      <c r="E50" s="208"/>
      <c r="F50" s="209"/>
      <c r="G50" s="209"/>
      <c r="H50" s="208"/>
      <c r="I50" s="208"/>
      <c r="J50" s="208"/>
      <c r="K50" s="208"/>
      <c r="L50" s="111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ht="12.75" customHeight="1">
      <c r="A51" s="86" t="s">
        <v>168</v>
      </c>
      <c r="B51" s="87"/>
      <c r="C51" s="87"/>
      <c r="D51" s="87"/>
      <c r="E51" s="87"/>
      <c r="F51" s="87"/>
      <c r="G51" s="87"/>
      <c r="H51" s="87"/>
      <c r="I51" s="87"/>
      <c r="J51" s="87"/>
      <c r="K51" s="87"/>
      <c r="L51" s="90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  <row r="52">
      <c r="A52" s="94" t="s">
        <v>15</v>
      </c>
      <c r="B52" s="96" t="s">
        <v>172</v>
      </c>
      <c r="C52" s="98"/>
      <c r="D52" s="98"/>
      <c r="E52" s="98"/>
      <c r="F52" s="99"/>
      <c r="G52" s="101"/>
      <c r="H52" s="104" t="s">
        <v>19</v>
      </c>
      <c r="I52" s="105" t="s">
        <v>22</v>
      </c>
      <c r="J52" s="107"/>
      <c r="K52" s="109"/>
      <c r="L52" s="111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</row>
    <row r="53">
      <c r="A53" s="117"/>
      <c r="B53" s="119" t="s">
        <v>37</v>
      </c>
      <c r="C53" s="173" t="s">
        <v>42</v>
      </c>
      <c r="D53" s="119" t="s">
        <v>22</v>
      </c>
      <c r="E53" s="122" t="s">
        <v>30</v>
      </c>
      <c r="F53" s="123" t="s">
        <v>45</v>
      </c>
      <c r="G53" s="124" t="s">
        <v>46</v>
      </c>
      <c r="H53" s="125" t="s">
        <v>47</v>
      </c>
      <c r="I53" s="125" t="s">
        <v>48</v>
      </c>
      <c r="J53" s="125" t="s">
        <v>49</v>
      </c>
      <c r="K53" s="125" t="s">
        <v>51</v>
      </c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</row>
    <row r="54">
      <c r="A54" s="127" t="s">
        <v>52</v>
      </c>
      <c r="B54" s="128">
        <v>142.0</v>
      </c>
      <c r="C54" s="130" t="s">
        <v>138</v>
      </c>
      <c r="D54" s="128" t="s">
        <v>139</v>
      </c>
      <c r="E54" s="131">
        <f>0.0637*7.95</f>
        <v>0.506415</v>
      </c>
      <c r="F54" s="132"/>
      <c r="G54" s="133"/>
      <c r="H54" s="140">
        <f t="shared" ref="H54:H65" si="16">F54+G54</f>
        <v>0</v>
      </c>
      <c r="I54" s="140">
        <f t="shared" ref="I54:I65" si="17">F54*E54</f>
        <v>0</v>
      </c>
      <c r="J54" s="140">
        <f t="shared" ref="J54:J65" si="18">G54*E54</f>
        <v>0</v>
      </c>
      <c r="K54" s="140">
        <f t="shared" ref="K54:K65" si="19">I54+J54</f>
        <v>0</v>
      </c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</row>
    <row r="55">
      <c r="A55" s="127" t="s">
        <v>52</v>
      </c>
      <c r="B55" s="128" t="s">
        <v>188</v>
      </c>
      <c r="C55" s="130" t="s">
        <v>189</v>
      </c>
      <c r="D55" s="128" t="s">
        <v>72</v>
      </c>
      <c r="E55" s="131">
        <v>7.95</v>
      </c>
      <c r="F55" s="132"/>
      <c r="G55" s="133"/>
      <c r="H55" s="140">
        <f t="shared" si="16"/>
        <v>0</v>
      </c>
      <c r="I55" s="140">
        <f t="shared" si="17"/>
        <v>0</v>
      </c>
      <c r="J55" s="140">
        <f t="shared" si="18"/>
        <v>0</v>
      </c>
      <c r="K55" s="140">
        <f t="shared" si="19"/>
        <v>0</v>
      </c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</row>
    <row r="56">
      <c r="A56" s="127" t="s">
        <v>52</v>
      </c>
      <c r="B56" s="128">
        <v>7568.0</v>
      </c>
      <c r="C56" s="130" t="s">
        <v>145</v>
      </c>
      <c r="D56" s="128" t="s">
        <v>22</v>
      </c>
      <c r="E56" s="131">
        <f>4.72*E55</f>
        <v>37.524</v>
      </c>
      <c r="F56" s="132"/>
      <c r="G56" s="133"/>
      <c r="H56" s="140">
        <f t="shared" si="16"/>
        <v>0</v>
      </c>
      <c r="I56" s="140">
        <f t="shared" si="17"/>
        <v>0</v>
      </c>
      <c r="J56" s="140">
        <f t="shared" si="18"/>
        <v>0</v>
      </c>
      <c r="K56" s="140">
        <f t="shared" si="19"/>
        <v>0</v>
      </c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</row>
    <row r="57">
      <c r="A57" s="127" t="s">
        <v>52</v>
      </c>
      <c r="B57" s="128">
        <v>36888.0</v>
      </c>
      <c r="C57" s="130" t="s">
        <v>158</v>
      </c>
      <c r="D57" s="128" t="s">
        <v>81</v>
      </c>
      <c r="E57" s="131">
        <f>2.202*E55</f>
        <v>17.5059</v>
      </c>
      <c r="F57" s="132"/>
      <c r="G57" s="133"/>
      <c r="H57" s="140">
        <f t="shared" si="16"/>
        <v>0</v>
      </c>
      <c r="I57" s="140">
        <f t="shared" si="17"/>
        <v>0</v>
      </c>
      <c r="J57" s="140">
        <f t="shared" si="18"/>
        <v>0</v>
      </c>
      <c r="K57" s="140">
        <f t="shared" si="19"/>
        <v>0</v>
      </c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</row>
    <row r="58">
      <c r="A58" s="127" t="s">
        <v>52</v>
      </c>
      <c r="B58" s="128">
        <v>10506.0</v>
      </c>
      <c r="C58" s="130" t="s">
        <v>200</v>
      </c>
      <c r="D58" s="128" t="s">
        <v>72</v>
      </c>
      <c r="E58" s="131">
        <v>2.4</v>
      </c>
      <c r="F58" s="132"/>
      <c r="G58" s="133"/>
      <c r="H58" s="140">
        <f t="shared" si="16"/>
        <v>0</v>
      </c>
      <c r="I58" s="140">
        <f t="shared" si="17"/>
        <v>0</v>
      </c>
      <c r="J58" s="140">
        <f t="shared" si="18"/>
        <v>0</v>
      </c>
      <c r="K58" s="140">
        <f t="shared" si="19"/>
        <v>0</v>
      </c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</row>
    <row r="59">
      <c r="A59" s="127" t="s">
        <v>52</v>
      </c>
      <c r="B59" s="128">
        <v>11950.0</v>
      </c>
      <c r="C59" s="130" t="s">
        <v>204</v>
      </c>
      <c r="D59" s="128" t="s">
        <v>22</v>
      </c>
      <c r="E59" s="131">
        <f>1.913*E58</f>
        <v>4.5912</v>
      </c>
      <c r="F59" s="132"/>
      <c r="G59" s="133"/>
      <c r="H59" s="140">
        <f t="shared" si="16"/>
        <v>0</v>
      </c>
      <c r="I59" s="140">
        <f t="shared" si="17"/>
        <v>0</v>
      </c>
      <c r="J59" s="140">
        <f t="shared" si="18"/>
        <v>0</v>
      </c>
      <c r="K59" s="140">
        <f t="shared" si="19"/>
        <v>0</v>
      </c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</row>
    <row r="60">
      <c r="A60" s="127" t="s">
        <v>52</v>
      </c>
      <c r="B60" s="128">
        <v>34360.0</v>
      </c>
      <c r="C60" s="130" t="s">
        <v>211</v>
      </c>
      <c r="D60" s="128" t="s">
        <v>78</v>
      </c>
      <c r="E60" s="131">
        <f>0.839*E58</f>
        <v>2.0136</v>
      </c>
      <c r="F60" s="132"/>
      <c r="G60" s="133"/>
      <c r="H60" s="140">
        <f t="shared" si="16"/>
        <v>0</v>
      </c>
      <c r="I60" s="140">
        <f t="shared" si="17"/>
        <v>0</v>
      </c>
      <c r="J60" s="140">
        <f t="shared" si="18"/>
        <v>0</v>
      </c>
      <c r="K60" s="140">
        <f t="shared" si="19"/>
        <v>0</v>
      </c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</row>
    <row r="61">
      <c r="A61" s="127" t="s">
        <v>52</v>
      </c>
      <c r="B61" s="128">
        <v>39432.0</v>
      </c>
      <c r="C61" s="130" t="s">
        <v>217</v>
      </c>
      <c r="D61" s="128" t="s">
        <v>81</v>
      </c>
      <c r="E61" s="131">
        <f>2.605*E58</f>
        <v>6.252</v>
      </c>
      <c r="F61" s="132"/>
      <c r="G61" s="133"/>
      <c r="H61" s="140">
        <f t="shared" si="16"/>
        <v>0</v>
      </c>
      <c r="I61" s="140">
        <f t="shared" si="17"/>
        <v>0</v>
      </c>
      <c r="J61" s="140">
        <f t="shared" si="18"/>
        <v>0</v>
      </c>
      <c r="K61" s="140">
        <f t="shared" si="19"/>
        <v>0</v>
      </c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</row>
    <row r="62">
      <c r="A62" s="127" t="s">
        <v>52</v>
      </c>
      <c r="B62" s="128">
        <v>39961.0</v>
      </c>
      <c r="C62" s="130" t="s">
        <v>223</v>
      </c>
      <c r="D62" s="128" t="s">
        <v>22</v>
      </c>
      <c r="E62" s="131">
        <f>0.346*E58</f>
        <v>0.8304</v>
      </c>
      <c r="F62" s="132"/>
      <c r="G62" s="133"/>
      <c r="H62" s="140">
        <f t="shared" si="16"/>
        <v>0</v>
      </c>
      <c r="I62" s="140">
        <f t="shared" si="17"/>
        <v>0</v>
      </c>
      <c r="J62" s="140">
        <f t="shared" si="18"/>
        <v>0</v>
      </c>
      <c r="K62" s="140">
        <f t="shared" si="19"/>
        <v>0</v>
      </c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</row>
    <row r="63">
      <c r="A63" s="127" t="s">
        <v>62</v>
      </c>
      <c r="B63" s="128">
        <v>88309.0</v>
      </c>
      <c r="C63" s="130" t="s">
        <v>65</v>
      </c>
      <c r="D63" s="128" t="s">
        <v>64</v>
      </c>
      <c r="E63" s="131">
        <f>0.36</f>
        <v>0.36</v>
      </c>
      <c r="F63" s="132"/>
      <c r="G63" s="133"/>
      <c r="H63" s="140">
        <f t="shared" si="16"/>
        <v>0</v>
      </c>
      <c r="I63" s="140">
        <f t="shared" si="17"/>
        <v>0</v>
      </c>
      <c r="J63" s="140">
        <f t="shared" si="18"/>
        <v>0</v>
      </c>
      <c r="K63" s="140">
        <f t="shared" si="19"/>
        <v>0</v>
      </c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</row>
    <row r="64">
      <c r="A64" s="127" t="s">
        <v>62</v>
      </c>
      <c r="B64" s="128">
        <v>88316.0</v>
      </c>
      <c r="C64" s="130" t="s">
        <v>66</v>
      </c>
      <c r="D64" s="128" t="s">
        <v>64</v>
      </c>
      <c r="E64" s="131">
        <f>0.18+1.47</f>
        <v>1.65</v>
      </c>
      <c r="F64" s="132"/>
      <c r="G64" s="133"/>
      <c r="H64" s="140">
        <f t="shared" si="16"/>
        <v>0</v>
      </c>
      <c r="I64" s="140">
        <f t="shared" si="17"/>
        <v>0</v>
      </c>
      <c r="J64" s="140">
        <f t="shared" si="18"/>
        <v>0</v>
      </c>
      <c r="K64" s="140">
        <f t="shared" si="19"/>
        <v>0</v>
      </c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</row>
    <row r="65" ht="12.75" customHeight="1">
      <c r="A65" s="127" t="s">
        <v>62</v>
      </c>
      <c r="B65" s="128">
        <v>88325.0</v>
      </c>
      <c r="C65" s="130" t="s">
        <v>232</v>
      </c>
      <c r="D65" s="128" t="s">
        <v>64</v>
      </c>
      <c r="E65" s="131">
        <v>1.511</v>
      </c>
      <c r="F65" s="132"/>
      <c r="G65" s="133"/>
      <c r="H65" s="140">
        <f t="shared" si="16"/>
        <v>0</v>
      </c>
      <c r="I65" s="140">
        <f t="shared" si="17"/>
        <v>0</v>
      </c>
      <c r="J65" s="140">
        <f t="shared" si="18"/>
        <v>0</v>
      </c>
      <c r="K65" s="140">
        <f t="shared" si="19"/>
        <v>0</v>
      </c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</row>
    <row r="66" ht="12.75" customHeight="1">
      <c r="A66" s="208"/>
      <c r="B66" s="208"/>
      <c r="C66" s="208"/>
      <c r="D66" s="208"/>
      <c r="E66" s="208"/>
      <c r="F66" s="209"/>
      <c r="G66" s="209"/>
      <c r="H66" s="208"/>
      <c r="I66" s="166">
        <f t="shared" ref="I66:K66" si="20">SUM(I54:I65)</f>
        <v>0</v>
      </c>
      <c r="J66" s="166">
        <f t="shared" si="20"/>
        <v>0</v>
      </c>
      <c r="K66" s="166">
        <f t="shared" si="20"/>
        <v>0</v>
      </c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</row>
    <row r="67" ht="12.75" customHeight="1">
      <c r="A67" s="208"/>
      <c r="B67" s="208"/>
      <c r="C67" s="208"/>
      <c r="D67" s="208"/>
      <c r="E67" s="208"/>
      <c r="F67" s="209"/>
      <c r="G67" s="209"/>
      <c r="H67" s="208"/>
      <c r="I67" s="208"/>
      <c r="J67" s="208"/>
      <c r="K67" s="208"/>
      <c r="L67" s="111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</row>
    <row r="68">
      <c r="A68" s="86" t="s">
        <v>239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90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</row>
    <row r="69">
      <c r="A69" s="94" t="s">
        <v>15</v>
      </c>
      <c r="B69" s="235" t="s">
        <v>242</v>
      </c>
      <c r="C69" s="87"/>
      <c r="D69" s="87"/>
      <c r="E69" s="87"/>
      <c r="F69" s="87"/>
      <c r="G69" s="236"/>
      <c r="H69" s="104" t="s">
        <v>19</v>
      </c>
      <c r="I69" s="105" t="s">
        <v>81</v>
      </c>
      <c r="J69" s="107"/>
      <c r="K69" s="109"/>
      <c r="L69" s="111"/>
      <c r="M69" s="83"/>
      <c r="N69" s="83"/>
      <c r="O69" s="83"/>
      <c r="P69" s="83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"/>
      <c r="AB69" s="8"/>
      <c r="AC69" s="8"/>
      <c r="AD69" s="8"/>
      <c r="AE69" s="8"/>
    </row>
    <row r="70">
      <c r="A70" s="173"/>
      <c r="B70" s="237" t="s">
        <v>37</v>
      </c>
      <c r="C70" s="173" t="s">
        <v>42</v>
      </c>
      <c r="D70" s="237" t="s">
        <v>22</v>
      </c>
      <c r="E70" s="238" t="s">
        <v>30</v>
      </c>
      <c r="F70" s="239" t="s">
        <v>45</v>
      </c>
      <c r="G70" s="240" t="s">
        <v>46</v>
      </c>
      <c r="H70" s="241" t="s">
        <v>47</v>
      </c>
      <c r="I70" s="241" t="s">
        <v>48</v>
      </c>
      <c r="J70" s="241" t="s">
        <v>49</v>
      </c>
      <c r="K70" s="241" t="s">
        <v>51</v>
      </c>
      <c r="L70" s="16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</row>
    <row r="71">
      <c r="A71" s="127" t="s">
        <v>52</v>
      </c>
      <c r="B71" s="128">
        <v>586.0</v>
      </c>
      <c r="C71" s="130" t="s">
        <v>249</v>
      </c>
      <c r="D71" s="128" t="s">
        <v>81</v>
      </c>
      <c r="E71" s="242">
        <v>1.0</v>
      </c>
      <c r="F71" s="243"/>
      <c r="G71" s="133"/>
      <c r="H71" s="140">
        <f t="shared" ref="H71:H74" si="21">F71+G71</f>
        <v>0</v>
      </c>
      <c r="I71" s="140">
        <f t="shared" ref="I71:I74" si="22">F71*E71</f>
        <v>0</v>
      </c>
      <c r="J71" s="140">
        <f t="shared" ref="J71:J74" si="23">G71*E71</f>
        <v>0</v>
      </c>
      <c r="K71" s="140">
        <f t="shared" ref="K71:K74" si="24">I71+J71</f>
        <v>0</v>
      </c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</row>
    <row r="72">
      <c r="A72" s="127" t="s">
        <v>52</v>
      </c>
      <c r="B72" s="128">
        <v>39961.0</v>
      </c>
      <c r="C72" s="130" t="s">
        <v>223</v>
      </c>
      <c r="D72" s="128" t="s">
        <v>22</v>
      </c>
      <c r="E72" s="131">
        <v>0.2</v>
      </c>
      <c r="F72" s="132"/>
      <c r="G72" s="133"/>
      <c r="H72" s="140">
        <f t="shared" si="21"/>
        <v>0</v>
      </c>
      <c r="I72" s="140">
        <f t="shared" si="22"/>
        <v>0</v>
      </c>
      <c r="J72" s="140">
        <f t="shared" si="23"/>
        <v>0</v>
      </c>
      <c r="K72" s="140">
        <f t="shared" si="24"/>
        <v>0</v>
      </c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</row>
    <row r="73">
      <c r="A73" s="127" t="s">
        <v>52</v>
      </c>
      <c r="B73" s="128">
        <v>5066.0</v>
      </c>
      <c r="C73" s="130" t="s">
        <v>262</v>
      </c>
      <c r="D73" s="128" t="s">
        <v>78</v>
      </c>
      <c r="E73" s="242">
        <v>0.003</v>
      </c>
      <c r="F73" s="132"/>
      <c r="G73" s="133"/>
      <c r="H73" s="140">
        <f t="shared" si="21"/>
        <v>0</v>
      </c>
      <c r="I73" s="140">
        <f t="shared" si="22"/>
        <v>0</v>
      </c>
      <c r="J73" s="140">
        <f t="shared" si="23"/>
        <v>0</v>
      </c>
      <c r="K73" s="140">
        <f t="shared" si="24"/>
        <v>0</v>
      </c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</row>
    <row r="74" ht="12.75" customHeight="1">
      <c r="A74" s="127" t="s">
        <v>62</v>
      </c>
      <c r="B74" s="128">
        <v>88316.0</v>
      </c>
      <c r="C74" s="130" t="s">
        <v>66</v>
      </c>
      <c r="D74" s="128" t="s">
        <v>64</v>
      </c>
      <c r="E74" s="131">
        <v>0.17</v>
      </c>
      <c r="F74" s="140"/>
      <c r="G74" s="146"/>
      <c r="H74" s="140">
        <f t="shared" si="21"/>
        <v>0</v>
      </c>
      <c r="I74" s="140">
        <f t="shared" si="22"/>
        <v>0</v>
      </c>
      <c r="J74" s="140">
        <f t="shared" si="23"/>
        <v>0</v>
      </c>
      <c r="K74" s="140">
        <f t="shared" si="24"/>
        <v>0</v>
      </c>
      <c r="L74" s="111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</row>
    <row r="75" ht="12.75" customHeight="1">
      <c r="A75" s="69"/>
      <c r="B75" s="69"/>
      <c r="C75" s="69"/>
      <c r="D75" s="69"/>
      <c r="E75" s="69"/>
      <c r="F75" s="71"/>
      <c r="G75" s="71"/>
      <c r="H75" s="69"/>
      <c r="I75" s="166">
        <f t="shared" ref="I75:K75" si="25">ROUND(SUM(I71:I74),2)</f>
        <v>0</v>
      </c>
      <c r="J75" s="166">
        <f t="shared" si="25"/>
        <v>0</v>
      </c>
      <c r="K75" s="166">
        <f t="shared" si="25"/>
        <v>0</v>
      </c>
      <c r="L75" s="111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</row>
    <row r="76">
      <c r="A76" s="69"/>
      <c r="B76" s="69"/>
      <c r="C76" s="69"/>
      <c r="D76" s="69"/>
      <c r="E76" s="69"/>
      <c r="F76" s="71"/>
      <c r="G76" s="71"/>
      <c r="H76" s="69"/>
      <c r="I76" s="69"/>
      <c r="J76" s="69"/>
      <c r="K76" s="69"/>
      <c r="L76" s="111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</row>
    <row r="77">
      <c r="A77" s="86" t="s">
        <v>271</v>
      </c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90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</row>
    <row r="78" ht="12.75" customHeight="1">
      <c r="A78" s="94" t="s">
        <v>15</v>
      </c>
      <c r="B78" s="245" t="s">
        <v>274</v>
      </c>
      <c r="C78" s="87"/>
      <c r="D78" s="87"/>
      <c r="E78" s="87"/>
      <c r="F78" s="87"/>
      <c r="G78" s="236"/>
      <c r="H78" s="104" t="s">
        <v>19</v>
      </c>
      <c r="I78" s="105" t="s">
        <v>22</v>
      </c>
      <c r="J78" s="107"/>
      <c r="K78" s="109"/>
      <c r="L78" s="111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</row>
    <row r="79">
      <c r="A79" s="247"/>
      <c r="B79" s="119" t="s">
        <v>37</v>
      </c>
      <c r="C79" s="109" t="s">
        <v>42</v>
      </c>
      <c r="D79" s="249" t="s">
        <v>22</v>
      </c>
      <c r="E79" s="249" t="s">
        <v>30</v>
      </c>
      <c r="F79" s="104" t="s">
        <v>45</v>
      </c>
      <c r="G79" s="104" t="s">
        <v>46</v>
      </c>
      <c r="H79" s="252" t="s">
        <v>47</v>
      </c>
      <c r="I79" s="252" t="s">
        <v>48</v>
      </c>
      <c r="J79" s="252" t="s">
        <v>49</v>
      </c>
      <c r="K79" s="252" t="s">
        <v>51</v>
      </c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</row>
    <row r="80">
      <c r="A80" s="130" t="s">
        <v>287</v>
      </c>
      <c r="B80" s="255" t="s">
        <v>288</v>
      </c>
      <c r="C80" s="257" t="s">
        <v>289</v>
      </c>
      <c r="D80" s="258" t="s">
        <v>72</v>
      </c>
      <c r="E80" s="260">
        <v>3.08</v>
      </c>
      <c r="F80" s="261"/>
      <c r="G80" s="261"/>
      <c r="H80" s="140">
        <f t="shared" ref="H80:H87" si="26">F80+G80</f>
        <v>0</v>
      </c>
      <c r="I80" s="140">
        <f t="shared" ref="I80:I87" si="27">F80*E80</f>
        <v>0</v>
      </c>
      <c r="J80" s="140">
        <f t="shared" ref="J80:J87" si="28">G80*E80</f>
        <v>0</v>
      </c>
      <c r="K80" s="140">
        <f t="shared" ref="K80:K87" si="29">I80+J80</f>
        <v>0</v>
      </c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</row>
    <row r="81">
      <c r="A81" s="130" t="s">
        <v>287</v>
      </c>
      <c r="B81" s="255" t="s">
        <v>302</v>
      </c>
      <c r="C81" s="257" t="s">
        <v>303</v>
      </c>
      <c r="D81" s="258" t="s">
        <v>72</v>
      </c>
      <c r="E81" s="249">
        <v>0.7</v>
      </c>
      <c r="F81" s="261"/>
      <c r="G81" s="261"/>
      <c r="H81" s="140">
        <f t="shared" si="26"/>
        <v>0</v>
      </c>
      <c r="I81" s="140">
        <f t="shared" si="27"/>
        <v>0</v>
      </c>
      <c r="J81" s="140">
        <f t="shared" si="28"/>
        <v>0</v>
      </c>
      <c r="K81" s="140">
        <f t="shared" si="29"/>
        <v>0</v>
      </c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</row>
    <row r="82">
      <c r="A82" s="130" t="s">
        <v>287</v>
      </c>
      <c r="B82" s="255" t="s">
        <v>309</v>
      </c>
      <c r="C82" s="257" t="s">
        <v>310</v>
      </c>
      <c r="D82" s="258" t="s">
        <v>72</v>
      </c>
      <c r="E82" s="249">
        <v>0.42</v>
      </c>
      <c r="F82" s="261"/>
      <c r="G82" s="261"/>
      <c r="H82" s="140">
        <f t="shared" si="26"/>
        <v>0</v>
      </c>
      <c r="I82" s="140">
        <f t="shared" si="27"/>
        <v>0</v>
      </c>
      <c r="J82" s="140">
        <f t="shared" si="28"/>
        <v>0</v>
      </c>
      <c r="K82" s="140">
        <f t="shared" si="29"/>
        <v>0</v>
      </c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</row>
    <row r="83">
      <c r="A83" s="130" t="s">
        <v>287</v>
      </c>
      <c r="B83" s="255" t="s">
        <v>316</v>
      </c>
      <c r="C83" s="257" t="s">
        <v>317</v>
      </c>
      <c r="D83" s="258" t="s">
        <v>72</v>
      </c>
      <c r="E83" s="260">
        <v>3.08</v>
      </c>
      <c r="F83" s="261"/>
      <c r="G83" s="261"/>
      <c r="H83" s="140">
        <f t="shared" si="26"/>
        <v>0</v>
      </c>
      <c r="I83" s="140">
        <f t="shared" si="27"/>
        <v>0</v>
      </c>
      <c r="J83" s="140">
        <f t="shared" si="28"/>
        <v>0</v>
      </c>
      <c r="K83" s="140">
        <f t="shared" si="29"/>
        <v>0</v>
      </c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</row>
    <row r="84">
      <c r="A84" s="130" t="s">
        <v>287</v>
      </c>
      <c r="B84" s="255" t="s">
        <v>322</v>
      </c>
      <c r="C84" s="257" t="s">
        <v>323</v>
      </c>
      <c r="D84" s="258" t="s">
        <v>72</v>
      </c>
      <c r="E84" s="260">
        <v>3.08</v>
      </c>
      <c r="F84" s="261"/>
      <c r="G84" s="261"/>
      <c r="H84" s="140">
        <f t="shared" si="26"/>
        <v>0</v>
      </c>
      <c r="I84" s="140">
        <f t="shared" si="27"/>
        <v>0</v>
      </c>
      <c r="J84" s="140">
        <f t="shared" si="28"/>
        <v>0</v>
      </c>
      <c r="K84" s="140">
        <f t="shared" si="29"/>
        <v>0</v>
      </c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</row>
    <row r="85">
      <c r="A85" s="130" t="s">
        <v>287</v>
      </c>
      <c r="B85" s="255" t="s">
        <v>326</v>
      </c>
      <c r="C85" s="263" t="s">
        <v>330</v>
      </c>
      <c r="D85" s="258" t="s">
        <v>22</v>
      </c>
      <c r="E85" s="249">
        <v>1.0</v>
      </c>
      <c r="F85" s="261"/>
      <c r="G85" s="261"/>
      <c r="H85" s="140">
        <f t="shared" si="26"/>
        <v>0</v>
      </c>
      <c r="I85" s="140">
        <f t="shared" si="27"/>
        <v>0</v>
      </c>
      <c r="J85" s="140">
        <f t="shared" si="28"/>
        <v>0</v>
      </c>
      <c r="K85" s="140">
        <f t="shared" si="29"/>
        <v>0</v>
      </c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</row>
    <row r="86">
      <c r="A86" s="130" t="s">
        <v>287</v>
      </c>
      <c r="B86" s="255" t="s">
        <v>332</v>
      </c>
      <c r="C86" s="263" t="s">
        <v>334</v>
      </c>
      <c r="D86" s="258" t="s">
        <v>81</v>
      </c>
      <c r="E86" s="249">
        <v>3.3</v>
      </c>
      <c r="F86" s="261"/>
      <c r="G86" s="261"/>
      <c r="H86" s="140">
        <f t="shared" si="26"/>
        <v>0</v>
      </c>
      <c r="I86" s="140">
        <f t="shared" si="27"/>
        <v>0</v>
      </c>
      <c r="J86" s="140">
        <f t="shared" si="28"/>
        <v>0</v>
      </c>
      <c r="K86" s="140">
        <f t="shared" si="29"/>
        <v>0</v>
      </c>
      <c r="L86" s="111"/>
      <c r="M86" s="111"/>
      <c r="N86" s="111"/>
      <c r="O86" s="111"/>
      <c r="P86" s="111"/>
      <c r="Q86" s="111"/>
      <c r="R86" s="111"/>
      <c r="S86" s="111"/>
      <c r="T86" s="111"/>
      <c r="U86" s="111"/>
      <c r="V86" s="111"/>
      <c r="W86" s="111"/>
      <c r="X86" s="111"/>
      <c r="Y86" s="111"/>
      <c r="Z86" s="111"/>
      <c r="AA86" s="111"/>
      <c r="AB86" s="111"/>
      <c r="AC86" s="111"/>
      <c r="AD86" s="111"/>
      <c r="AE86" s="111"/>
    </row>
    <row r="87">
      <c r="A87" s="130" t="s">
        <v>287</v>
      </c>
      <c r="B87" s="255" t="s">
        <v>337</v>
      </c>
      <c r="C87" s="263" t="s">
        <v>338</v>
      </c>
      <c r="D87" s="258" t="s">
        <v>81</v>
      </c>
      <c r="E87" s="249">
        <f>E86</f>
        <v>3.3</v>
      </c>
      <c r="F87" s="261"/>
      <c r="G87" s="261"/>
      <c r="H87" s="140">
        <f t="shared" si="26"/>
        <v>0</v>
      </c>
      <c r="I87" s="140">
        <f t="shared" si="27"/>
        <v>0</v>
      </c>
      <c r="J87" s="140">
        <f t="shared" si="28"/>
        <v>0</v>
      </c>
      <c r="K87" s="140">
        <f t="shared" si="29"/>
        <v>0</v>
      </c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111"/>
    </row>
    <row r="88" ht="12.75" customHeight="1">
      <c r="A88" s="130"/>
      <c r="B88" s="264"/>
      <c r="C88" s="130"/>
      <c r="D88" s="264"/>
      <c r="E88" s="242"/>
      <c r="F88" s="243"/>
      <c r="G88" s="133"/>
      <c r="H88" s="140"/>
      <c r="I88" s="265">
        <f t="shared" ref="I88:K88" si="30">SUM(I80:I87)</f>
        <v>0</v>
      </c>
      <c r="J88" s="265">
        <f t="shared" si="30"/>
        <v>0</v>
      </c>
      <c r="K88" s="265">
        <f t="shared" si="30"/>
        <v>0</v>
      </c>
      <c r="L88" s="111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</row>
    <row r="89" ht="12.75" customHeight="1">
      <c r="A89" s="69"/>
      <c r="B89" s="69"/>
      <c r="C89" s="69"/>
      <c r="D89" s="69"/>
      <c r="E89" s="69"/>
      <c r="F89" s="71"/>
      <c r="G89" s="71"/>
      <c r="H89" s="69"/>
      <c r="I89" s="266"/>
      <c r="J89" s="266"/>
      <c r="K89" s="266"/>
      <c r="L89" s="111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</row>
    <row r="90" ht="12.75" customHeight="1">
      <c r="A90" s="267" t="s">
        <v>344</v>
      </c>
      <c r="B90" s="77"/>
      <c r="C90" s="77"/>
      <c r="D90" s="77"/>
      <c r="E90" s="77"/>
      <c r="F90" s="77"/>
      <c r="G90" s="77"/>
      <c r="H90" s="77"/>
      <c r="I90" s="77"/>
      <c r="J90" s="77"/>
      <c r="K90" s="82"/>
      <c r="L90" s="90"/>
      <c r="M90" s="111"/>
      <c r="N90" s="111"/>
      <c r="O90" s="111"/>
      <c r="P90" s="111"/>
      <c r="Q90" s="111"/>
      <c r="R90" s="111"/>
      <c r="S90" s="111"/>
      <c r="T90" s="111"/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</row>
    <row r="91" ht="12.75" customHeight="1">
      <c r="A91" s="268" t="s">
        <v>15</v>
      </c>
      <c r="B91" s="269"/>
      <c r="C91" s="269"/>
      <c r="D91" s="269"/>
      <c r="E91" s="269"/>
      <c r="F91" s="269"/>
      <c r="G91" s="269"/>
      <c r="H91" s="270" t="s">
        <v>19</v>
      </c>
      <c r="I91" s="271" t="s">
        <v>72</v>
      </c>
      <c r="J91" s="269"/>
      <c r="K91" s="269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</row>
    <row r="92">
      <c r="A92" s="272"/>
      <c r="B92" s="258" t="s">
        <v>37</v>
      </c>
      <c r="C92" s="173" t="s">
        <v>42</v>
      </c>
      <c r="D92" s="258" t="s">
        <v>22</v>
      </c>
      <c r="E92" s="249" t="s">
        <v>30</v>
      </c>
      <c r="F92" s="252" t="s">
        <v>45</v>
      </c>
      <c r="G92" s="273" t="s">
        <v>46</v>
      </c>
      <c r="H92" s="261" t="s">
        <v>47</v>
      </c>
      <c r="I92" s="261" t="s">
        <v>48</v>
      </c>
      <c r="J92" s="261" t="s">
        <v>49</v>
      </c>
      <c r="K92" s="261" t="s">
        <v>51</v>
      </c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111"/>
    </row>
    <row r="93">
      <c r="A93" s="272" t="s">
        <v>62</v>
      </c>
      <c r="B93" s="255" t="s">
        <v>360</v>
      </c>
      <c r="C93" s="272" t="s">
        <v>361</v>
      </c>
      <c r="D93" s="258" t="s">
        <v>81</v>
      </c>
      <c r="E93" s="249">
        <f>0.25*0.25*(1/(0.25))*(1.1)</f>
        <v>0.275</v>
      </c>
      <c r="F93" s="261"/>
      <c r="G93" s="273"/>
      <c r="H93" s="261">
        <f t="shared" ref="H93:H96" si="31">F93+G93</f>
        <v>0</v>
      </c>
      <c r="I93" s="261">
        <f t="shared" ref="I93:I96" si="32">F93*E93</f>
        <v>0</v>
      </c>
      <c r="J93" s="261">
        <f t="shared" ref="J93:J96" si="33">G93*E93</f>
        <v>0</v>
      </c>
      <c r="K93" s="261">
        <f t="shared" ref="K93:K96" si="34">I93+J93</f>
        <v>0</v>
      </c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111"/>
    </row>
    <row r="94">
      <c r="A94" s="272" t="s">
        <v>52</v>
      </c>
      <c r="B94" s="255">
        <v>88309.0</v>
      </c>
      <c r="C94" s="272" t="s">
        <v>65</v>
      </c>
      <c r="D94" s="258" t="s">
        <v>64</v>
      </c>
      <c r="E94" s="249">
        <v>0.44</v>
      </c>
      <c r="F94" s="261"/>
      <c r="G94" s="273"/>
      <c r="H94" s="261">
        <f t="shared" si="31"/>
        <v>0</v>
      </c>
      <c r="I94" s="261">
        <f t="shared" si="32"/>
        <v>0</v>
      </c>
      <c r="J94" s="261">
        <f t="shared" si="33"/>
        <v>0</v>
      </c>
      <c r="K94" s="261">
        <f t="shared" si="34"/>
        <v>0</v>
      </c>
      <c r="L94" s="111"/>
      <c r="M94" s="111"/>
      <c r="N94" s="111"/>
      <c r="O94" s="111"/>
      <c r="P94" s="111"/>
      <c r="Q94" s="111"/>
      <c r="R94" s="111"/>
      <c r="S94" s="111"/>
      <c r="T94" s="111"/>
      <c r="U94" s="111"/>
      <c r="V94" s="111"/>
      <c r="W94" s="111"/>
      <c r="X94" s="111"/>
      <c r="Y94" s="111"/>
      <c r="Z94" s="111"/>
      <c r="AA94" s="111"/>
      <c r="AB94" s="111"/>
      <c r="AC94" s="111"/>
      <c r="AD94" s="111"/>
      <c r="AE94" s="111"/>
    </row>
    <row r="95">
      <c r="A95" s="272" t="s">
        <v>52</v>
      </c>
      <c r="B95" s="255">
        <v>88316.0</v>
      </c>
      <c r="C95" s="272" t="s">
        <v>66</v>
      </c>
      <c r="D95" s="258" t="s">
        <v>64</v>
      </c>
      <c r="E95" s="249">
        <v>0.22</v>
      </c>
      <c r="F95" s="261"/>
      <c r="G95" s="273"/>
      <c r="H95" s="261">
        <f t="shared" si="31"/>
        <v>0</v>
      </c>
      <c r="I95" s="261">
        <f t="shared" si="32"/>
        <v>0</v>
      </c>
      <c r="J95" s="261">
        <f t="shared" si="33"/>
        <v>0</v>
      </c>
      <c r="K95" s="261">
        <f t="shared" si="34"/>
        <v>0</v>
      </c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111"/>
    </row>
    <row r="96" ht="12.75" customHeight="1">
      <c r="A96" s="272" t="s">
        <v>62</v>
      </c>
      <c r="B96" s="255">
        <v>4791.0</v>
      </c>
      <c r="C96" s="272" t="s">
        <v>77</v>
      </c>
      <c r="D96" s="258" t="s">
        <v>78</v>
      </c>
      <c r="E96" s="249">
        <f>ROUND(0.35*0.28*1.3,2)</f>
        <v>0.13</v>
      </c>
      <c r="F96" s="261"/>
      <c r="G96" s="273"/>
      <c r="H96" s="261">
        <f t="shared" si="31"/>
        <v>0</v>
      </c>
      <c r="I96" s="261">
        <f t="shared" si="32"/>
        <v>0</v>
      </c>
      <c r="J96" s="261">
        <f t="shared" si="33"/>
        <v>0</v>
      </c>
      <c r="K96" s="261">
        <f t="shared" si="34"/>
        <v>0</v>
      </c>
      <c r="L96" s="111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ht="12.75" customHeight="1">
      <c r="A97" s="274"/>
      <c r="B97" s="274"/>
      <c r="C97" s="274"/>
      <c r="D97" s="274"/>
      <c r="E97" s="275"/>
      <c r="F97" s="277"/>
      <c r="G97" s="279"/>
      <c r="H97" s="282"/>
      <c r="I97" s="265">
        <f t="shared" ref="I97:K97" si="35">SUM(I93:I96)</f>
        <v>0</v>
      </c>
      <c r="J97" s="265">
        <f t="shared" si="35"/>
        <v>0</v>
      </c>
      <c r="K97" s="265">
        <f t="shared" si="35"/>
        <v>0</v>
      </c>
      <c r="L97" s="111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</row>
    <row r="98" ht="12.75" customHeight="1">
      <c r="A98" s="285"/>
      <c r="B98" s="285"/>
      <c r="C98" s="285"/>
      <c r="D98" s="285"/>
      <c r="E98" s="286"/>
      <c r="F98" s="287"/>
      <c r="G98" s="288"/>
      <c r="H98" s="289"/>
      <c r="I98" s="290"/>
      <c r="J98" s="290"/>
      <c r="K98" s="290"/>
      <c r="L98" s="111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</row>
    <row r="99" ht="12.75" customHeight="1">
      <c r="A99" s="292" t="s">
        <v>388</v>
      </c>
      <c r="B99" s="77"/>
      <c r="C99" s="77"/>
      <c r="D99" s="77"/>
      <c r="E99" s="77"/>
      <c r="F99" s="77"/>
      <c r="G99" s="77"/>
      <c r="H99" s="77"/>
      <c r="I99" s="77"/>
      <c r="J99" s="77"/>
      <c r="K99" s="82"/>
      <c r="L99" s="90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</row>
    <row r="100" ht="12.75" customHeight="1">
      <c r="A100" s="274" t="s">
        <v>15</v>
      </c>
      <c r="B100" s="272"/>
      <c r="C100" s="272"/>
      <c r="D100" s="272"/>
      <c r="E100" s="272"/>
      <c r="F100" s="272"/>
      <c r="G100" s="272"/>
      <c r="H100" s="294" t="s">
        <v>19</v>
      </c>
      <c r="I100" s="294" t="s">
        <v>72</v>
      </c>
      <c r="J100" s="274"/>
      <c r="K100" s="274"/>
      <c r="L100" s="111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</row>
    <row r="101">
      <c r="A101" s="274"/>
      <c r="B101" s="294" t="s">
        <v>37</v>
      </c>
      <c r="C101" s="173" t="s">
        <v>42</v>
      </c>
      <c r="D101" s="294" t="s">
        <v>22</v>
      </c>
      <c r="E101" s="260" t="s">
        <v>30</v>
      </c>
      <c r="F101" s="296" t="s">
        <v>45</v>
      </c>
      <c r="G101" s="297" t="s">
        <v>46</v>
      </c>
      <c r="H101" s="298" t="s">
        <v>47</v>
      </c>
      <c r="I101" s="298" t="s">
        <v>48</v>
      </c>
      <c r="J101" s="298" t="s">
        <v>49</v>
      </c>
      <c r="K101" s="298" t="s">
        <v>51</v>
      </c>
      <c r="L101" s="111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</row>
    <row r="102">
      <c r="A102" s="272" t="s">
        <v>52</v>
      </c>
      <c r="B102" s="258">
        <v>34353.0</v>
      </c>
      <c r="C102" s="272" t="s">
        <v>392</v>
      </c>
      <c r="D102" s="258" t="s">
        <v>78</v>
      </c>
      <c r="E102" s="249">
        <f>8.62*1.6</f>
        <v>13.792</v>
      </c>
      <c r="F102" s="261"/>
      <c r="G102" s="273"/>
      <c r="H102" s="261">
        <f t="shared" ref="H102:H106" si="36">F102+G102</f>
        <v>0</v>
      </c>
      <c r="I102" s="261">
        <f t="shared" ref="I102:I106" si="37">F102*E102</f>
        <v>0</v>
      </c>
      <c r="J102" s="261">
        <f t="shared" ref="J102:J106" si="38">G102*E102</f>
        <v>0</v>
      </c>
      <c r="K102" s="261">
        <f t="shared" ref="K102:K106" si="39">I102+J102</f>
        <v>0</v>
      </c>
      <c r="L102" s="111"/>
      <c r="M102" s="111"/>
      <c r="N102" s="111"/>
      <c r="O102" s="111"/>
      <c r="P102" s="111"/>
      <c r="Q102" s="111"/>
      <c r="R102" s="111"/>
      <c r="S102" s="111"/>
      <c r="T102" s="111"/>
      <c r="U102" s="111"/>
      <c r="V102" s="111"/>
      <c r="W102" s="111"/>
      <c r="X102" s="111"/>
      <c r="Y102" s="111"/>
      <c r="Z102" s="111"/>
      <c r="AA102" s="111"/>
      <c r="AB102" s="111"/>
      <c r="AC102" s="111"/>
      <c r="AD102" s="111"/>
      <c r="AE102" s="111"/>
    </row>
    <row r="103">
      <c r="A103" s="272" t="s">
        <v>52</v>
      </c>
      <c r="B103" s="258">
        <v>34357.0</v>
      </c>
      <c r="C103" s="272" t="s">
        <v>406</v>
      </c>
      <c r="D103" s="258" t="s">
        <v>78</v>
      </c>
      <c r="E103" s="249">
        <f>0.24*1.6</f>
        <v>0.384</v>
      </c>
      <c r="F103" s="261"/>
      <c r="G103" s="273"/>
      <c r="H103" s="261">
        <f t="shared" si="36"/>
        <v>0</v>
      </c>
      <c r="I103" s="261">
        <f t="shared" si="37"/>
        <v>0</v>
      </c>
      <c r="J103" s="261">
        <f t="shared" si="38"/>
        <v>0</v>
      </c>
      <c r="K103" s="261">
        <f t="shared" si="39"/>
        <v>0</v>
      </c>
      <c r="L103" s="111"/>
      <c r="M103" s="111"/>
      <c r="N103" s="111"/>
      <c r="O103" s="111"/>
      <c r="P103" s="111"/>
      <c r="Q103" s="111"/>
      <c r="R103" s="111"/>
      <c r="S103" s="111"/>
      <c r="T103" s="111"/>
      <c r="U103" s="111"/>
      <c r="V103" s="111"/>
      <c r="W103" s="111"/>
      <c r="X103" s="111"/>
      <c r="Y103" s="111"/>
      <c r="Z103" s="111"/>
      <c r="AA103" s="111"/>
      <c r="AB103" s="111"/>
      <c r="AC103" s="111"/>
      <c r="AD103" s="111"/>
      <c r="AE103" s="111"/>
    </row>
    <row r="104">
      <c r="A104" s="272" t="s">
        <v>62</v>
      </c>
      <c r="B104" s="258">
        <v>104658.0</v>
      </c>
      <c r="C104" s="272" t="s">
        <v>415</v>
      </c>
      <c r="D104" s="258" t="s">
        <v>72</v>
      </c>
      <c r="E104" s="249">
        <v>1.05</v>
      </c>
      <c r="F104" s="261"/>
      <c r="G104" s="273"/>
      <c r="H104" s="261">
        <f t="shared" si="36"/>
        <v>0</v>
      </c>
      <c r="I104" s="261">
        <f t="shared" si="37"/>
        <v>0</v>
      </c>
      <c r="J104" s="261">
        <f t="shared" si="38"/>
        <v>0</v>
      </c>
      <c r="K104" s="261">
        <f t="shared" si="39"/>
        <v>0</v>
      </c>
      <c r="L104" s="111"/>
      <c r="M104" s="111"/>
      <c r="N104" s="111"/>
      <c r="O104" s="111"/>
      <c r="P104" s="111"/>
      <c r="Q104" s="111"/>
      <c r="R104" s="111"/>
      <c r="S104" s="111"/>
      <c r="T104" s="111"/>
      <c r="U104" s="111"/>
      <c r="V104" s="111"/>
      <c r="W104" s="111"/>
      <c r="X104" s="111"/>
      <c r="Y104" s="111"/>
      <c r="Z104" s="111"/>
      <c r="AA104" s="111"/>
      <c r="AB104" s="111"/>
      <c r="AC104" s="111"/>
      <c r="AD104" s="111"/>
      <c r="AE104" s="111"/>
    </row>
    <row r="105">
      <c r="A105" s="272" t="s">
        <v>62</v>
      </c>
      <c r="B105" s="258">
        <v>88309.0</v>
      </c>
      <c r="C105" s="272" t="s">
        <v>65</v>
      </c>
      <c r="D105" s="258" t="s">
        <v>64</v>
      </c>
      <c r="E105" s="249">
        <v>0.639</v>
      </c>
      <c r="F105" s="261"/>
      <c r="G105" s="273"/>
      <c r="H105" s="261">
        <f t="shared" si="36"/>
        <v>0</v>
      </c>
      <c r="I105" s="261">
        <f t="shared" si="37"/>
        <v>0</v>
      </c>
      <c r="J105" s="261">
        <f t="shared" si="38"/>
        <v>0</v>
      </c>
      <c r="K105" s="261">
        <f t="shared" si="39"/>
        <v>0</v>
      </c>
      <c r="L105" s="111"/>
      <c r="M105" s="111"/>
      <c r="N105" s="111"/>
      <c r="O105" s="111"/>
      <c r="P105" s="111"/>
      <c r="Q105" s="111"/>
      <c r="R105" s="111"/>
      <c r="S105" s="111"/>
      <c r="T105" s="111"/>
      <c r="U105" s="111"/>
      <c r="V105" s="111"/>
      <c r="W105" s="111"/>
      <c r="X105" s="111"/>
      <c r="Y105" s="111"/>
      <c r="Z105" s="111"/>
      <c r="AA105" s="111"/>
      <c r="AB105" s="111"/>
      <c r="AC105" s="111"/>
      <c r="AD105" s="111"/>
      <c r="AE105" s="111"/>
    </row>
    <row r="106" ht="12.75" customHeight="1">
      <c r="A106" s="272" t="s">
        <v>62</v>
      </c>
      <c r="B106" s="258">
        <v>88316.0</v>
      </c>
      <c r="C106" s="272" t="s">
        <v>66</v>
      </c>
      <c r="D106" s="258" t="s">
        <v>64</v>
      </c>
      <c r="E106" s="249">
        <v>1.279</v>
      </c>
      <c r="F106" s="261"/>
      <c r="G106" s="273"/>
      <c r="H106" s="261">
        <f t="shared" si="36"/>
        <v>0</v>
      </c>
      <c r="I106" s="261">
        <f t="shared" si="37"/>
        <v>0</v>
      </c>
      <c r="J106" s="261">
        <f t="shared" si="38"/>
        <v>0</v>
      </c>
      <c r="K106" s="261">
        <f t="shared" si="39"/>
        <v>0</v>
      </c>
      <c r="L106" s="111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</row>
    <row r="107" ht="12.75" customHeight="1">
      <c r="A107" s="274"/>
      <c r="B107" s="274"/>
      <c r="C107" s="274"/>
      <c r="D107" s="274"/>
      <c r="E107" s="275"/>
      <c r="F107" s="277"/>
      <c r="G107" s="279"/>
      <c r="H107" s="282"/>
      <c r="I107" s="265">
        <f t="shared" ref="I107:K107" si="40">SUM(I102:I106)</f>
        <v>0</v>
      </c>
      <c r="J107" s="265">
        <f t="shared" si="40"/>
        <v>0</v>
      </c>
      <c r="K107" s="265">
        <f t="shared" si="40"/>
        <v>0</v>
      </c>
      <c r="L107" s="111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</row>
    <row r="108" ht="12.75" customHeight="1">
      <c r="A108" s="8"/>
      <c r="B108" s="300"/>
      <c r="C108" s="301"/>
      <c r="D108" s="8"/>
      <c r="E108" s="8"/>
      <c r="F108" s="300"/>
      <c r="G108" s="300"/>
      <c r="H108" s="8"/>
      <c r="I108" s="8"/>
      <c r="J108" s="8"/>
      <c r="K108" s="8"/>
      <c r="L108" s="111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</row>
    <row r="109" ht="12.75" customHeight="1">
      <c r="A109" s="86" t="s">
        <v>421</v>
      </c>
      <c r="B109" s="87"/>
      <c r="C109" s="87"/>
      <c r="D109" s="87"/>
      <c r="E109" s="87"/>
      <c r="F109" s="87"/>
      <c r="G109" s="87"/>
      <c r="H109" s="87"/>
      <c r="I109" s="87"/>
      <c r="J109" s="87"/>
      <c r="K109" s="87"/>
      <c r="L109" s="90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</row>
    <row r="110">
      <c r="A110" s="94" t="s">
        <v>15</v>
      </c>
      <c r="B110" s="302" t="s">
        <v>427</v>
      </c>
      <c r="C110" s="98"/>
      <c r="D110" s="98"/>
      <c r="E110" s="98"/>
      <c r="F110" s="99"/>
      <c r="G110" s="101"/>
      <c r="H110" s="104" t="s">
        <v>19</v>
      </c>
      <c r="I110" s="105" t="s">
        <v>81</v>
      </c>
      <c r="J110" s="107"/>
      <c r="K110" s="109"/>
      <c r="L110" s="111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</row>
    <row r="111">
      <c r="A111" s="117"/>
      <c r="B111" s="119" t="s">
        <v>37</v>
      </c>
      <c r="C111" s="120" t="s">
        <v>42</v>
      </c>
      <c r="D111" s="119" t="s">
        <v>22</v>
      </c>
      <c r="E111" s="122" t="s">
        <v>30</v>
      </c>
      <c r="F111" s="123" t="s">
        <v>45</v>
      </c>
      <c r="G111" s="124" t="s">
        <v>46</v>
      </c>
      <c r="H111" s="125" t="s">
        <v>47</v>
      </c>
      <c r="I111" s="125" t="s">
        <v>48</v>
      </c>
      <c r="J111" s="125" t="s">
        <v>49</v>
      </c>
      <c r="K111" s="125" t="s">
        <v>51</v>
      </c>
      <c r="L111" s="111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</row>
    <row r="112">
      <c r="A112" s="130" t="s">
        <v>62</v>
      </c>
      <c r="B112" s="303">
        <v>88316.0</v>
      </c>
      <c r="C112" s="130" t="s">
        <v>66</v>
      </c>
      <c r="D112" s="303" t="s">
        <v>64</v>
      </c>
      <c r="E112" s="131">
        <v>0.05</v>
      </c>
      <c r="F112" s="140"/>
      <c r="G112" s="146"/>
      <c r="H112" s="140">
        <f t="shared" ref="H112:H113" si="41">F112+G112</f>
        <v>0</v>
      </c>
      <c r="I112" s="140">
        <f t="shared" ref="I112:I113" si="42">F112*E112</f>
        <v>0</v>
      </c>
      <c r="J112" s="140">
        <f t="shared" ref="J112:J113" si="43">G112*E112</f>
        <v>0</v>
      </c>
      <c r="K112" s="140">
        <f t="shared" ref="K112:K113" si="44">H112*E112</f>
        <v>0</v>
      </c>
      <c r="L112" s="111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</row>
    <row r="113" ht="12.75" customHeight="1">
      <c r="A113" s="127" t="s">
        <v>52</v>
      </c>
      <c r="B113" s="128">
        <v>4350.0</v>
      </c>
      <c r="C113" s="130" t="s">
        <v>434</v>
      </c>
      <c r="D113" s="128" t="s">
        <v>22</v>
      </c>
      <c r="E113" s="131">
        <v>1.5</v>
      </c>
      <c r="F113" s="132"/>
      <c r="G113" s="133"/>
      <c r="H113" s="140">
        <f t="shared" si="41"/>
        <v>0</v>
      </c>
      <c r="I113" s="140">
        <f t="shared" si="42"/>
        <v>0</v>
      </c>
      <c r="J113" s="140">
        <f t="shared" si="43"/>
        <v>0</v>
      </c>
      <c r="K113" s="140">
        <f t="shared" si="44"/>
        <v>0</v>
      </c>
      <c r="L113" s="111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</row>
    <row r="114">
      <c r="A114" s="274"/>
      <c r="B114" s="274"/>
      <c r="C114" s="274"/>
      <c r="D114" s="274"/>
      <c r="E114" s="275"/>
      <c r="F114" s="277"/>
      <c r="G114" s="279"/>
      <c r="H114" s="282"/>
      <c r="I114" s="265">
        <f t="shared" ref="I114:K114" si="45">SUM(I109:I113)</f>
        <v>0</v>
      </c>
      <c r="J114" s="265">
        <f t="shared" si="45"/>
        <v>0</v>
      </c>
      <c r="K114" s="265">
        <f t="shared" si="45"/>
        <v>0</v>
      </c>
      <c r="L114" s="111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</row>
    <row r="115" ht="12.75" customHeight="1">
      <c r="A115" s="304"/>
      <c r="B115" s="305"/>
      <c r="C115" s="306"/>
      <c r="D115" s="305"/>
      <c r="E115" s="307"/>
      <c r="F115" s="308"/>
      <c r="G115" s="309"/>
      <c r="H115" s="310"/>
      <c r="I115" s="310"/>
      <c r="J115" s="310"/>
      <c r="K115" s="310"/>
      <c r="L115" s="111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</row>
    <row r="116" ht="12.75" customHeight="1">
      <c r="A116" s="86" t="s">
        <v>442</v>
      </c>
      <c r="B116" s="87"/>
      <c r="C116" s="87"/>
      <c r="D116" s="87"/>
      <c r="E116" s="87"/>
      <c r="F116" s="87"/>
      <c r="G116" s="87"/>
      <c r="H116" s="87"/>
      <c r="I116" s="87"/>
      <c r="J116" s="87"/>
      <c r="K116" s="87"/>
      <c r="L116" s="90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</row>
    <row r="117">
      <c r="A117" s="94" t="s">
        <v>15</v>
      </c>
      <c r="B117" s="302" t="s">
        <v>446</v>
      </c>
      <c r="C117" s="98"/>
      <c r="D117" s="98"/>
      <c r="E117" s="98"/>
      <c r="F117" s="99"/>
      <c r="G117" s="101"/>
      <c r="H117" s="104" t="s">
        <v>19</v>
      </c>
      <c r="I117" s="105" t="s">
        <v>447</v>
      </c>
      <c r="J117" s="107"/>
      <c r="K117" s="109"/>
      <c r="L117" s="111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</row>
    <row r="118">
      <c r="A118" s="117"/>
      <c r="B118" s="119" t="s">
        <v>37</v>
      </c>
      <c r="C118" s="120" t="s">
        <v>42</v>
      </c>
      <c r="D118" s="119" t="s">
        <v>22</v>
      </c>
      <c r="E118" s="122" t="s">
        <v>30</v>
      </c>
      <c r="F118" s="123" t="s">
        <v>45</v>
      </c>
      <c r="G118" s="124" t="s">
        <v>46</v>
      </c>
      <c r="H118" s="125" t="s">
        <v>47</v>
      </c>
      <c r="I118" s="125" t="s">
        <v>48</v>
      </c>
      <c r="J118" s="125" t="s">
        <v>49</v>
      </c>
      <c r="K118" s="125" t="s">
        <v>51</v>
      </c>
      <c r="L118" s="111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</row>
    <row r="119">
      <c r="A119" s="130" t="s">
        <v>62</v>
      </c>
      <c r="B119" s="303">
        <v>88316.0</v>
      </c>
      <c r="C119" s="130" t="s">
        <v>66</v>
      </c>
      <c r="D119" s="303" t="s">
        <v>64</v>
      </c>
      <c r="E119" s="131">
        <v>0.5456</v>
      </c>
      <c r="F119" s="140"/>
      <c r="G119" s="146"/>
      <c r="H119" s="140">
        <f t="shared" ref="H119:H129" si="46">F119+G119</f>
        <v>0</v>
      </c>
      <c r="I119" s="140">
        <f t="shared" ref="I119:I129" si="47">F119*E119</f>
        <v>0</v>
      </c>
      <c r="J119" s="140">
        <f t="shared" ref="J119:J129" si="48">G119*E119</f>
        <v>0</v>
      </c>
      <c r="K119" s="140">
        <f t="shared" ref="K119:K129" si="49">H119*E119</f>
        <v>0</v>
      </c>
      <c r="L119" s="111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</row>
    <row r="120">
      <c r="A120" s="130" t="s">
        <v>62</v>
      </c>
      <c r="B120" s="303">
        <v>88278.0</v>
      </c>
      <c r="C120" s="130" t="s">
        <v>451</v>
      </c>
      <c r="D120" s="303" t="s">
        <v>64</v>
      </c>
      <c r="E120" s="131">
        <v>0.5456</v>
      </c>
      <c r="F120" s="140"/>
      <c r="G120" s="133"/>
      <c r="H120" s="140">
        <f t="shared" si="46"/>
        <v>0</v>
      </c>
      <c r="I120" s="140">
        <f t="shared" si="47"/>
        <v>0</v>
      </c>
      <c r="J120" s="140">
        <f t="shared" si="48"/>
        <v>0</v>
      </c>
      <c r="K120" s="140">
        <f t="shared" si="49"/>
        <v>0</v>
      </c>
      <c r="L120" s="111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</row>
    <row r="121">
      <c r="A121" s="130" t="s">
        <v>52</v>
      </c>
      <c r="B121" s="303">
        <v>43131.0</v>
      </c>
      <c r="C121" s="130" t="s">
        <v>456</v>
      </c>
      <c r="D121" s="303" t="s">
        <v>78</v>
      </c>
      <c r="E121" s="131">
        <v>0.0616</v>
      </c>
      <c r="F121" s="140"/>
      <c r="G121" s="132"/>
      <c r="H121" s="140">
        <f t="shared" si="46"/>
        <v>0</v>
      </c>
      <c r="I121" s="140">
        <f t="shared" si="47"/>
        <v>0</v>
      </c>
      <c r="J121" s="140">
        <f t="shared" si="48"/>
        <v>0</v>
      </c>
      <c r="K121" s="140">
        <f t="shared" si="49"/>
        <v>0</v>
      </c>
      <c r="L121" s="111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</row>
    <row r="122">
      <c r="A122" s="130" t="s">
        <v>52</v>
      </c>
      <c r="B122" s="303">
        <v>40547.0</v>
      </c>
      <c r="C122" s="130" t="s">
        <v>458</v>
      </c>
      <c r="D122" s="303" t="s">
        <v>459</v>
      </c>
      <c r="E122" s="131">
        <v>0.0204</v>
      </c>
      <c r="F122" s="140"/>
      <c r="G122" s="132"/>
      <c r="H122" s="140">
        <f t="shared" si="46"/>
        <v>0</v>
      </c>
      <c r="I122" s="140">
        <f t="shared" si="47"/>
        <v>0</v>
      </c>
      <c r="J122" s="140">
        <f t="shared" si="48"/>
        <v>0</v>
      </c>
      <c r="K122" s="140">
        <f t="shared" si="49"/>
        <v>0</v>
      </c>
      <c r="L122" s="111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</row>
    <row r="123">
      <c r="A123" s="130" t="s">
        <v>52</v>
      </c>
      <c r="B123" s="303">
        <v>39443.0</v>
      </c>
      <c r="C123" s="130" t="s">
        <v>462</v>
      </c>
      <c r="D123" s="303" t="s">
        <v>22</v>
      </c>
      <c r="E123" s="131">
        <v>2.0446</v>
      </c>
      <c r="F123" s="140"/>
      <c r="G123" s="132"/>
      <c r="H123" s="140">
        <f t="shared" si="46"/>
        <v>0</v>
      </c>
      <c r="I123" s="140">
        <f t="shared" si="47"/>
        <v>0</v>
      </c>
      <c r="J123" s="140">
        <f t="shared" si="48"/>
        <v>0</v>
      </c>
      <c r="K123" s="140">
        <f t="shared" si="49"/>
        <v>0</v>
      </c>
      <c r="L123" s="111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</row>
    <row r="124">
      <c r="A124" s="130" t="s">
        <v>52</v>
      </c>
      <c r="B124" s="303">
        <v>39435.0</v>
      </c>
      <c r="C124" s="130" t="s">
        <v>464</v>
      </c>
      <c r="D124" s="303" t="s">
        <v>22</v>
      </c>
      <c r="E124" s="131">
        <v>9.6469</v>
      </c>
      <c r="F124" s="140"/>
      <c r="G124" s="132"/>
      <c r="H124" s="140">
        <f t="shared" si="46"/>
        <v>0</v>
      </c>
      <c r="I124" s="140">
        <f t="shared" si="47"/>
        <v>0</v>
      </c>
      <c r="J124" s="140">
        <f t="shared" si="48"/>
        <v>0</v>
      </c>
      <c r="K124" s="140">
        <f t="shared" si="49"/>
        <v>0</v>
      </c>
      <c r="L124" s="111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</row>
    <row r="125">
      <c r="A125" s="130" t="s">
        <v>52</v>
      </c>
      <c r="B125" s="303">
        <v>39434.0</v>
      </c>
      <c r="C125" s="130" t="s">
        <v>471</v>
      </c>
      <c r="D125" s="303" t="s">
        <v>78</v>
      </c>
      <c r="E125" s="131">
        <v>0.6926</v>
      </c>
      <c r="F125" s="140"/>
      <c r="G125" s="132"/>
      <c r="H125" s="140">
        <f t="shared" si="46"/>
        <v>0</v>
      </c>
      <c r="I125" s="140">
        <f t="shared" si="47"/>
        <v>0</v>
      </c>
      <c r="J125" s="140">
        <f t="shared" si="48"/>
        <v>0</v>
      </c>
      <c r="K125" s="140">
        <f t="shared" si="49"/>
        <v>0</v>
      </c>
      <c r="L125" s="111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</row>
    <row r="126">
      <c r="A126" s="130" t="s">
        <v>52</v>
      </c>
      <c r="B126" s="303">
        <v>39432.0</v>
      </c>
      <c r="C126" s="130" t="s">
        <v>217</v>
      </c>
      <c r="D126" s="303" t="s">
        <v>81</v>
      </c>
      <c r="E126" s="131">
        <v>1.4276</v>
      </c>
      <c r="F126" s="140"/>
      <c r="G126" s="132"/>
      <c r="H126" s="140">
        <f t="shared" si="46"/>
        <v>0</v>
      </c>
      <c r="I126" s="140">
        <f t="shared" si="47"/>
        <v>0</v>
      </c>
      <c r="J126" s="140">
        <f t="shared" si="48"/>
        <v>0</v>
      </c>
      <c r="K126" s="140">
        <f t="shared" si="49"/>
        <v>0</v>
      </c>
      <c r="L126" s="111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</row>
    <row r="127">
      <c r="A127" s="130" t="s">
        <v>52</v>
      </c>
      <c r="B127" s="303">
        <v>39430.0</v>
      </c>
      <c r="C127" s="130" t="s">
        <v>477</v>
      </c>
      <c r="D127" s="303" t="s">
        <v>22</v>
      </c>
      <c r="E127" s="131">
        <v>2.0446</v>
      </c>
      <c r="F127" s="140"/>
      <c r="G127" s="132"/>
      <c r="H127" s="140">
        <f t="shared" si="46"/>
        <v>0</v>
      </c>
      <c r="I127" s="140">
        <f t="shared" si="47"/>
        <v>0</v>
      </c>
      <c r="J127" s="140">
        <f t="shared" si="48"/>
        <v>0</v>
      </c>
      <c r="K127" s="140">
        <f t="shared" si="49"/>
        <v>0</v>
      </c>
      <c r="L127" s="111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</row>
    <row r="128">
      <c r="A128" s="130" t="s">
        <v>52</v>
      </c>
      <c r="B128" s="303">
        <v>39427.0</v>
      </c>
      <c r="C128" s="130" t="s">
        <v>483</v>
      </c>
      <c r="D128" s="303" t="s">
        <v>81</v>
      </c>
      <c r="E128" s="131">
        <v>2.2212</v>
      </c>
      <c r="F128" s="140"/>
      <c r="G128" s="132"/>
      <c r="H128" s="140">
        <f t="shared" si="46"/>
        <v>0</v>
      </c>
      <c r="I128" s="140">
        <f t="shared" si="47"/>
        <v>0</v>
      </c>
      <c r="J128" s="140">
        <f t="shared" si="48"/>
        <v>0</v>
      </c>
      <c r="K128" s="140">
        <f t="shared" si="49"/>
        <v>0</v>
      </c>
      <c r="L128" s="111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</row>
    <row r="129" ht="30.0" customHeight="1">
      <c r="A129" s="130" t="s">
        <v>52</v>
      </c>
      <c r="B129" s="303">
        <v>39417.0</v>
      </c>
      <c r="C129" s="130" t="s">
        <v>484</v>
      </c>
      <c r="D129" s="303" t="s">
        <v>81</v>
      </c>
      <c r="E129" s="131">
        <v>1.0838</v>
      </c>
      <c r="F129" s="140"/>
      <c r="G129" s="132"/>
      <c r="H129" s="140">
        <f t="shared" si="46"/>
        <v>0</v>
      </c>
      <c r="I129" s="140">
        <f t="shared" si="47"/>
        <v>0</v>
      </c>
      <c r="J129" s="140">
        <f t="shared" si="48"/>
        <v>0</v>
      </c>
      <c r="K129" s="140">
        <f t="shared" si="49"/>
        <v>0</v>
      </c>
      <c r="L129" s="111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</row>
    <row r="130">
      <c r="A130" s="274"/>
      <c r="B130" s="274"/>
      <c r="C130" s="274"/>
      <c r="D130" s="274"/>
      <c r="E130" s="275"/>
      <c r="F130" s="277"/>
      <c r="G130" s="279"/>
      <c r="H130" s="282"/>
      <c r="I130" s="265">
        <f t="shared" ref="I130:K130" si="50">SUM(I119:I129)</f>
        <v>0</v>
      </c>
      <c r="J130" s="265">
        <f t="shared" si="50"/>
        <v>0</v>
      </c>
      <c r="K130" s="265">
        <f t="shared" si="50"/>
        <v>0</v>
      </c>
      <c r="L130" s="111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</row>
    <row r="131">
      <c r="A131" s="304"/>
      <c r="B131" s="305"/>
      <c r="C131" s="306"/>
      <c r="D131" s="305"/>
      <c r="E131" s="307"/>
      <c r="F131" s="308"/>
      <c r="G131" s="309"/>
      <c r="H131" s="310"/>
      <c r="I131" s="310"/>
      <c r="J131" s="310"/>
      <c r="K131" s="310"/>
      <c r="L131" s="111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</row>
    <row r="132">
      <c r="A132" s="304"/>
      <c r="B132" s="305"/>
      <c r="C132" s="306"/>
      <c r="D132" s="305"/>
      <c r="E132" s="307"/>
      <c r="F132" s="308"/>
      <c r="G132" s="309"/>
      <c r="H132" s="310"/>
      <c r="I132" s="310"/>
      <c r="J132" s="310"/>
      <c r="K132" s="310"/>
      <c r="L132" s="111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</row>
    <row r="133">
      <c r="A133" s="311" t="s">
        <v>490</v>
      </c>
      <c r="B133" s="87"/>
      <c r="C133" s="87"/>
      <c r="D133" s="87"/>
      <c r="E133" s="87"/>
      <c r="F133" s="87"/>
      <c r="G133" s="87"/>
      <c r="H133" s="87"/>
      <c r="I133" s="87"/>
      <c r="J133" s="87"/>
      <c r="K133" s="87"/>
      <c r="L133" s="312"/>
      <c r="M133" s="83"/>
      <c r="N133" s="83"/>
      <c r="O133" s="83"/>
      <c r="P133" s="83"/>
      <c r="Q133" s="83"/>
      <c r="R133" s="83"/>
      <c r="S133" s="83"/>
      <c r="T133" s="83"/>
      <c r="U133" s="83"/>
      <c r="V133" s="83"/>
      <c r="W133" s="83"/>
      <c r="X133" s="83"/>
      <c r="Y133" s="83"/>
      <c r="Z133" s="83"/>
      <c r="AA133" s="83"/>
      <c r="AB133" s="83"/>
      <c r="AC133" s="83"/>
      <c r="AD133" s="83"/>
      <c r="AE133" s="83"/>
    </row>
    <row r="134">
      <c r="A134" s="263" t="s">
        <v>15</v>
      </c>
      <c r="B134" s="313" t="s">
        <v>492</v>
      </c>
      <c r="C134" s="314"/>
      <c r="D134" s="314"/>
      <c r="E134" s="315" t="s">
        <v>493</v>
      </c>
      <c r="F134" s="316"/>
      <c r="G134" s="317"/>
      <c r="H134" s="241" t="s">
        <v>19</v>
      </c>
      <c r="I134" s="319" t="s">
        <v>22</v>
      </c>
      <c r="J134" s="320"/>
      <c r="K134" s="320"/>
      <c r="L134" s="161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</row>
    <row r="135">
      <c r="A135" s="173"/>
      <c r="B135" s="237" t="s">
        <v>37</v>
      </c>
      <c r="C135" s="322" t="s">
        <v>42</v>
      </c>
      <c r="D135" s="237" t="s">
        <v>22</v>
      </c>
      <c r="E135" s="238" t="s">
        <v>30</v>
      </c>
      <c r="F135" s="239" t="s">
        <v>45</v>
      </c>
      <c r="G135" s="240" t="s">
        <v>46</v>
      </c>
      <c r="H135" s="241" t="s">
        <v>47</v>
      </c>
      <c r="I135" s="241" t="s">
        <v>48</v>
      </c>
      <c r="J135" s="241" t="s">
        <v>49</v>
      </c>
      <c r="K135" s="241" t="s">
        <v>51</v>
      </c>
      <c r="L135" s="161"/>
      <c r="M135" s="83"/>
      <c r="N135" s="83"/>
      <c r="O135" s="83"/>
      <c r="P135" s="83"/>
      <c r="Q135" s="83"/>
      <c r="R135" s="83"/>
      <c r="S135" s="83"/>
      <c r="T135" s="83"/>
      <c r="U135" s="83"/>
      <c r="V135" s="83"/>
      <c r="W135" s="83"/>
      <c r="X135" s="83"/>
      <c r="Y135" s="83"/>
      <c r="Z135" s="83"/>
      <c r="AA135" s="83"/>
      <c r="AB135" s="83"/>
      <c r="AC135" s="83"/>
      <c r="AD135" s="83"/>
      <c r="AE135" s="83"/>
    </row>
    <row r="136">
      <c r="A136" s="268" t="s">
        <v>62</v>
      </c>
      <c r="B136" s="270">
        <v>88264.0</v>
      </c>
      <c r="C136" s="268" t="s">
        <v>496</v>
      </c>
      <c r="D136" s="270" t="s">
        <v>64</v>
      </c>
      <c r="E136" s="326">
        <v>0.5388</v>
      </c>
      <c r="F136" s="328"/>
      <c r="G136" s="329"/>
      <c r="H136" s="328">
        <f t="shared" ref="H136:H139" si="51">F136+G136</f>
        <v>0</v>
      </c>
      <c r="I136" s="328">
        <f t="shared" ref="I136:I139" si="52">F136*E136</f>
        <v>0</v>
      </c>
      <c r="J136" s="328">
        <f t="shared" ref="J136:J139" si="53">G136*E136</f>
        <v>0</v>
      </c>
      <c r="K136" s="328">
        <f t="shared" ref="K136:K139" si="54">H136*E136</f>
        <v>0</v>
      </c>
      <c r="L136" s="161"/>
      <c r="M136" s="83"/>
      <c r="N136" s="83"/>
      <c r="O136" s="83"/>
      <c r="P136" s="83"/>
      <c r="Q136" s="83"/>
      <c r="R136" s="83"/>
      <c r="S136" s="83"/>
      <c r="T136" s="83"/>
      <c r="U136" s="83"/>
      <c r="V136" s="83"/>
      <c r="W136" s="83"/>
      <c r="X136" s="83"/>
      <c r="Y136" s="83"/>
      <c r="Z136" s="83"/>
      <c r="AA136" s="83"/>
      <c r="AB136" s="83"/>
      <c r="AC136" s="83"/>
      <c r="AD136" s="83"/>
      <c r="AE136" s="83"/>
    </row>
    <row r="137">
      <c r="A137" s="268" t="s">
        <v>62</v>
      </c>
      <c r="B137" s="270">
        <v>88247.0</v>
      </c>
      <c r="C137" s="268" t="s">
        <v>503</v>
      </c>
      <c r="D137" s="270" t="s">
        <v>64</v>
      </c>
      <c r="E137" s="326">
        <v>0.168375</v>
      </c>
      <c r="F137" s="328"/>
      <c r="G137" s="331"/>
      <c r="H137" s="328">
        <f t="shared" si="51"/>
        <v>0</v>
      </c>
      <c r="I137" s="328">
        <f t="shared" si="52"/>
        <v>0</v>
      </c>
      <c r="J137" s="328">
        <f t="shared" si="53"/>
        <v>0</v>
      </c>
      <c r="K137" s="328">
        <f t="shared" si="54"/>
        <v>0</v>
      </c>
      <c r="L137" s="161"/>
      <c r="M137" s="83"/>
      <c r="N137" s="83"/>
      <c r="O137" s="83"/>
      <c r="P137" s="83"/>
      <c r="Q137" s="83"/>
      <c r="R137" s="83"/>
      <c r="S137" s="83"/>
      <c r="T137" s="83"/>
      <c r="U137" s="83"/>
      <c r="V137" s="83"/>
      <c r="W137" s="83"/>
      <c r="X137" s="83"/>
      <c r="Y137" s="83"/>
      <c r="Z137" s="83"/>
      <c r="AA137" s="83"/>
      <c r="AB137" s="83"/>
      <c r="AC137" s="83"/>
      <c r="AD137" s="83"/>
      <c r="AE137" s="83"/>
    </row>
    <row r="138">
      <c r="A138" s="268" t="s">
        <v>52</v>
      </c>
      <c r="B138" s="270" t="s">
        <v>508</v>
      </c>
      <c r="C138" s="268" t="s">
        <v>509</v>
      </c>
      <c r="D138" s="270" t="s">
        <v>22</v>
      </c>
      <c r="E138" s="326">
        <v>1.0</v>
      </c>
      <c r="F138" s="328"/>
      <c r="G138" s="336"/>
      <c r="H138" s="328">
        <f t="shared" si="51"/>
        <v>0</v>
      </c>
      <c r="I138" s="328">
        <f t="shared" si="52"/>
        <v>0</v>
      </c>
      <c r="J138" s="328">
        <f t="shared" si="53"/>
        <v>0</v>
      </c>
      <c r="K138" s="328">
        <f t="shared" si="54"/>
        <v>0</v>
      </c>
      <c r="L138" s="161"/>
      <c r="M138" s="83"/>
      <c r="N138" s="83"/>
      <c r="O138" s="83"/>
      <c r="P138" s="83"/>
      <c r="Q138" s="83"/>
      <c r="R138" s="83"/>
      <c r="S138" s="83"/>
      <c r="T138" s="83"/>
      <c r="U138" s="83"/>
      <c r="V138" s="83"/>
      <c r="W138" s="83"/>
      <c r="X138" s="83"/>
      <c r="Y138" s="83"/>
      <c r="Z138" s="83"/>
      <c r="AA138" s="83"/>
      <c r="AB138" s="83"/>
      <c r="AC138" s="83"/>
      <c r="AD138" s="83"/>
      <c r="AE138" s="83"/>
    </row>
    <row r="139">
      <c r="A139" s="268" t="s">
        <v>52</v>
      </c>
      <c r="B139" s="270">
        <v>39387.0</v>
      </c>
      <c r="C139" s="268" t="s">
        <v>513</v>
      </c>
      <c r="D139" s="270" t="s">
        <v>22</v>
      </c>
      <c r="E139" s="326">
        <v>2.0</v>
      </c>
      <c r="F139" s="328"/>
      <c r="G139" s="336"/>
      <c r="H139" s="328">
        <f t="shared" si="51"/>
        <v>0</v>
      </c>
      <c r="I139" s="328">
        <f t="shared" si="52"/>
        <v>0</v>
      </c>
      <c r="J139" s="328">
        <f t="shared" si="53"/>
        <v>0</v>
      </c>
      <c r="K139" s="328">
        <f t="shared" si="54"/>
        <v>0</v>
      </c>
      <c r="L139" s="161"/>
      <c r="M139" s="83"/>
      <c r="N139" s="83"/>
      <c r="O139" s="83"/>
      <c r="P139" s="83"/>
      <c r="Q139" s="83"/>
      <c r="R139" s="83"/>
      <c r="S139" s="83"/>
      <c r="T139" s="83"/>
      <c r="U139" s="83"/>
      <c r="V139" s="83"/>
      <c r="W139" s="83"/>
      <c r="X139" s="83"/>
      <c r="Y139" s="83"/>
      <c r="Z139" s="83"/>
      <c r="AA139" s="83"/>
      <c r="AB139" s="83"/>
      <c r="AC139" s="83"/>
      <c r="AD139" s="83"/>
      <c r="AE139" s="83"/>
    </row>
    <row r="140">
      <c r="A140" s="173"/>
      <c r="B140" s="173"/>
      <c r="C140" s="173"/>
      <c r="D140" s="173"/>
      <c r="E140" s="337"/>
      <c r="F140" s="338"/>
      <c r="G140" s="339"/>
      <c r="H140" s="340"/>
      <c r="I140" s="342">
        <f t="shared" ref="I140:K140" si="55">SUM(I136:I139)</f>
        <v>0</v>
      </c>
      <c r="J140" s="342">
        <f t="shared" si="55"/>
        <v>0</v>
      </c>
      <c r="K140" s="342">
        <f t="shared" si="55"/>
        <v>0</v>
      </c>
      <c r="L140" s="161"/>
      <c r="M140" s="83"/>
      <c r="N140" s="83"/>
      <c r="O140" s="83"/>
      <c r="P140" s="83"/>
      <c r="Q140" s="83"/>
      <c r="R140" s="83"/>
      <c r="S140" s="83"/>
      <c r="T140" s="83"/>
      <c r="U140" s="83"/>
      <c r="V140" s="83"/>
      <c r="W140" s="83"/>
      <c r="X140" s="83"/>
      <c r="Y140" s="83"/>
      <c r="Z140" s="83"/>
      <c r="AA140" s="83"/>
      <c r="AB140" s="83"/>
      <c r="AC140" s="83"/>
      <c r="AD140" s="83"/>
      <c r="AE140" s="83"/>
    </row>
    <row r="141">
      <c r="A141" s="304"/>
      <c r="B141" s="305"/>
      <c r="C141" s="306"/>
      <c r="D141" s="305"/>
      <c r="E141" s="307"/>
      <c r="F141" s="308"/>
      <c r="G141" s="309"/>
      <c r="H141" s="310"/>
      <c r="I141" s="310"/>
      <c r="J141" s="310"/>
      <c r="K141" s="310"/>
      <c r="L141" s="111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</row>
    <row r="142">
      <c r="A142" s="304"/>
      <c r="B142" s="305"/>
      <c r="C142" s="306"/>
      <c r="D142" s="305"/>
      <c r="E142" s="307"/>
      <c r="F142" s="308"/>
      <c r="G142" s="309"/>
      <c r="H142" s="310"/>
      <c r="I142" s="310"/>
      <c r="J142" s="310"/>
      <c r="K142" s="310"/>
      <c r="L142" s="111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</row>
    <row r="143">
      <c r="A143" s="311" t="s">
        <v>521</v>
      </c>
      <c r="B143" s="87"/>
      <c r="C143" s="87"/>
      <c r="D143" s="87"/>
      <c r="E143" s="87"/>
      <c r="F143" s="87"/>
      <c r="G143" s="87"/>
      <c r="H143" s="87"/>
      <c r="I143" s="87"/>
      <c r="J143" s="87"/>
      <c r="K143" s="87"/>
      <c r="L143" s="312"/>
      <c r="M143" s="83"/>
      <c r="N143" s="83"/>
      <c r="O143" s="83"/>
      <c r="P143" s="83"/>
      <c r="Q143" s="83"/>
      <c r="R143" s="83"/>
      <c r="S143" s="83"/>
      <c r="T143" s="83"/>
      <c r="U143" s="83"/>
      <c r="V143" s="83"/>
      <c r="W143" s="83"/>
      <c r="X143" s="83"/>
      <c r="Y143" s="83"/>
      <c r="Z143" s="83"/>
      <c r="AA143" s="83"/>
      <c r="AB143" s="83"/>
      <c r="AC143" s="83"/>
      <c r="AD143" s="83"/>
      <c r="AE143" s="83"/>
    </row>
    <row r="144">
      <c r="A144" s="263" t="s">
        <v>15</v>
      </c>
      <c r="B144" s="313" t="s">
        <v>524</v>
      </c>
      <c r="C144" s="314"/>
      <c r="D144" s="314"/>
      <c r="E144" s="315" t="s">
        <v>493</v>
      </c>
      <c r="F144" s="316"/>
      <c r="G144" s="317"/>
      <c r="H144" s="241" t="s">
        <v>19</v>
      </c>
      <c r="I144" s="319" t="s">
        <v>22</v>
      </c>
      <c r="J144" s="320"/>
      <c r="K144" s="320"/>
      <c r="L144" s="161"/>
      <c r="M144" s="83"/>
      <c r="N144" s="83"/>
      <c r="O144" s="83"/>
      <c r="P144" s="83"/>
      <c r="Q144" s="83"/>
      <c r="R144" s="83"/>
      <c r="S144" s="83"/>
      <c r="T144" s="83"/>
      <c r="U144" s="83"/>
      <c r="V144" s="83"/>
      <c r="W144" s="83"/>
      <c r="X144" s="83"/>
      <c r="Y144" s="83"/>
      <c r="Z144" s="83"/>
      <c r="AA144" s="83"/>
      <c r="AB144" s="83"/>
      <c r="AC144" s="83"/>
      <c r="AD144" s="83"/>
      <c r="AE144" s="83"/>
    </row>
    <row r="145">
      <c r="A145" s="173"/>
      <c r="B145" s="237" t="s">
        <v>37</v>
      </c>
      <c r="C145" s="322" t="s">
        <v>42</v>
      </c>
      <c r="D145" s="237" t="s">
        <v>22</v>
      </c>
      <c r="E145" s="238" t="s">
        <v>30</v>
      </c>
      <c r="F145" s="239" t="s">
        <v>45</v>
      </c>
      <c r="G145" s="240" t="s">
        <v>46</v>
      </c>
      <c r="H145" s="241" t="s">
        <v>47</v>
      </c>
      <c r="I145" s="241" t="s">
        <v>48</v>
      </c>
      <c r="J145" s="241" t="s">
        <v>49</v>
      </c>
      <c r="K145" s="241" t="s">
        <v>51</v>
      </c>
      <c r="L145" s="161"/>
      <c r="M145" s="83"/>
      <c r="N145" s="83"/>
      <c r="O145" s="83"/>
      <c r="P145" s="83"/>
      <c r="Q145" s="83"/>
      <c r="R145" s="83"/>
      <c r="S145" s="83"/>
      <c r="T145" s="83"/>
      <c r="U145" s="83"/>
      <c r="V145" s="83"/>
      <c r="W145" s="83"/>
      <c r="X145" s="83"/>
      <c r="Y145" s="83"/>
      <c r="Z145" s="83"/>
      <c r="AA145" s="83"/>
      <c r="AB145" s="83"/>
      <c r="AC145" s="83"/>
      <c r="AD145" s="83"/>
      <c r="AE145" s="83"/>
    </row>
    <row r="146">
      <c r="A146" s="268" t="s">
        <v>62</v>
      </c>
      <c r="B146" s="270">
        <v>88264.0</v>
      </c>
      <c r="C146" s="268" t="s">
        <v>496</v>
      </c>
      <c r="D146" s="270" t="s">
        <v>64</v>
      </c>
      <c r="E146" s="326">
        <v>0.5388</v>
      </c>
      <c r="F146" s="328"/>
      <c r="G146" s="329"/>
      <c r="H146" s="328">
        <f t="shared" ref="H146:H149" si="56">F146+G146</f>
        <v>0</v>
      </c>
      <c r="I146" s="328">
        <f t="shared" ref="I146:I149" si="57">F146*E146</f>
        <v>0</v>
      </c>
      <c r="J146" s="328">
        <f t="shared" ref="J146:J149" si="58">G146*E146</f>
        <v>0</v>
      </c>
      <c r="K146" s="328">
        <f t="shared" ref="K146:K148" si="59">H146*E146</f>
        <v>0</v>
      </c>
      <c r="L146" s="161"/>
      <c r="M146" s="83"/>
      <c r="N146" s="83"/>
      <c r="O146" s="83"/>
      <c r="P146" s="83"/>
      <c r="Q146" s="83"/>
      <c r="R146" s="83"/>
      <c r="S146" s="83"/>
      <c r="T146" s="83"/>
      <c r="U146" s="83"/>
      <c r="V146" s="83"/>
      <c r="W146" s="83"/>
      <c r="X146" s="83"/>
      <c r="Y146" s="83"/>
      <c r="Z146" s="83"/>
      <c r="AA146" s="83"/>
      <c r="AB146" s="83"/>
      <c r="AC146" s="83"/>
      <c r="AD146" s="83"/>
      <c r="AE146" s="83"/>
    </row>
    <row r="147">
      <c r="A147" s="268" t="s">
        <v>62</v>
      </c>
      <c r="B147" s="270">
        <v>88247.0</v>
      </c>
      <c r="C147" s="268" t="s">
        <v>503</v>
      </c>
      <c r="D147" s="270" t="s">
        <v>64</v>
      </c>
      <c r="E147" s="326">
        <v>0.168375</v>
      </c>
      <c r="F147" s="328"/>
      <c r="G147" s="331"/>
      <c r="H147" s="328">
        <f t="shared" si="56"/>
        <v>0</v>
      </c>
      <c r="I147" s="328">
        <f t="shared" si="57"/>
        <v>0</v>
      </c>
      <c r="J147" s="328">
        <f t="shared" si="58"/>
        <v>0</v>
      </c>
      <c r="K147" s="328">
        <f t="shared" si="59"/>
        <v>0</v>
      </c>
      <c r="L147" s="161"/>
      <c r="M147" s="83"/>
      <c r="N147" s="83"/>
      <c r="O147" s="83"/>
      <c r="P147" s="83"/>
      <c r="Q147" s="83"/>
      <c r="R147" s="83"/>
      <c r="S147" s="83"/>
      <c r="T147" s="83"/>
      <c r="U147" s="83"/>
      <c r="V147" s="83"/>
      <c r="W147" s="83"/>
      <c r="X147" s="83"/>
      <c r="Y147" s="83"/>
      <c r="Z147" s="83"/>
      <c r="AA147" s="83"/>
      <c r="AB147" s="83"/>
      <c r="AC147" s="83"/>
      <c r="AD147" s="83"/>
      <c r="AE147" s="83"/>
    </row>
    <row r="148">
      <c r="A148" s="272" t="s">
        <v>52</v>
      </c>
      <c r="B148" s="258">
        <v>39391.0</v>
      </c>
      <c r="C148" s="272" t="s">
        <v>533</v>
      </c>
      <c r="D148" s="258" t="s">
        <v>22</v>
      </c>
      <c r="E148" s="352">
        <v>1.0</v>
      </c>
      <c r="F148" s="353"/>
      <c r="G148" s="354"/>
      <c r="H148" s="353">
        <f t="shared" si="56"/>
        <v>0</v>
      </c>
      <c r="I148" s="353">
        <f t="shared" si="57"/>
        <v>0</v>
      </c>
      <c r="J148" s="353">
        <f t="shared" si="58"/>
        <v>0</v>
      </c>
      <c r="K148" s="353">
        <f t="shared" si="59"/>
        <v>0</v>
      </c>
      <c r="L148" s="234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</row>
    <row r="149">
      <c r="A149" s="127" t="s">
        <v>52</v>
      </c>
      <c r="B149" s="128">
        <v>11950.0</v>
      </c>
      <c r="C149" s="130" t="s">
        <v>204</v>
      </c>
      <c r="D149" s="128" t="s">
        <v>22</v>
      </c>
      <c r="E149" s="131">
        <v>2.0</v>
      </c>
      <c r="F149" s="132"/>
      <c r="G149" s="133"/>
      <c r="H149" s="140">
        <f t="shared" si="56"/>
        <v>0</v>
      </c>
      <c r="I149" s="140">
        <f t="shared" si="57"/>
        <v>0</v>
      </c>
      <c r="J149" s="140">
        <f t="shared" si="58"/>
        <v>0</v>
      </c>
      <c r="K149" s="140">
        <f>I149+J149</f>
        <v>0</v>
      </c>
      <c r="L149" s="111"/>
      <c r="M149" s="111"/>
      <c r="N149" s="111"/>
      <c r="O149" s="111"/>
      <c r="P149" s="111"/>
      <c r="Q149" s="111"/>
      <c r="R149" s="111"/>
      <c r="S149" s="111"/>
      <c r="T149" s="111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</row>
    <row r="150">
      <c r="A150" s="173"/>
      <c r="B150" s="173"/>
      <c r="C150" s="173"/>
      <c r="D150" s="173"/>
      <c r="E150" s="337"/>
      <c r="F150" s="338"/>
      <c r="G150" s="339"/>
      <c r="H150" s="340"/>
      <c r="I150" s="342">
        <f t="shared" ref="I150:K150" si="60">SUM(I146:I149)</f>
        <v>0</v>
      </c>
      <c r="J150" s="342">
        <f t="shared" si="60"/>
        <v>0</v>
      </c>
      <c r="K150" s="342">
        <f t="shared" si="60"/>
        <v>0</v>
      </c>
      <c r="L150" s="161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</row>
    <row r="151">
      <c r="A151" s="304"/>
      <c r="B151" s="305"/>
      <c r="C151" s="306"/>
      <c r="D151" s="305"/>
      <c r="E151" s="307"/>
      <c r="F151" s="308"/>
      <c r="G151" s="309"/>
      <c r="H151" s="310"/>
      <c r="I151" s="310"/>
      <c r="J151" s="310"/>
      <c r="K151" s="310"/>
      <c r="L151" s="111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</row>
    <row r="152">
      <c r="A152" s="304"/>
      <c r="B152" s="305"/>
      <c r="C152" s="306"/>
      <c r="D152" s="305"/>
      <c r="E152" s="307"/>
      <c r="F152" s="308"/>
      <c r="G152" s="309"/>
      <c r="H152" s="310"/>
      <c r="I152" s="310"/>
      <c r="J152" s="310"/>
      <c r="K152" s="310"/>
      <c r="L152" s="111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</row>
    <row r="153">
      <c r="A153" s="311" t="s">
        <v>540</v>
      </c>
      <c r="B153" s="87"/>
      <c r="C153" s="87"/>
      <c r="D153" s="87"/>
      <c r="E153" s="87"/>
      <c r="F153" s="87"/>
      <c r="G153" s="87"/>
      <c r="H153" s="87"/>
      <c r="I153" s="87"/>
      <c r="J153" s="87"/>
      <c r="K153" s="87"/>
      <c r="L153" s="312"/>
      <c r="M153" s="83"/>
      <c r="N153" s="83"/>
      <c r="O153" s="83"/>
      <c r="P153" s="83"/>
      <c r="Q153" s="83"/>
      <c r="R153" s="83"/>
      <c r="S153" s="83"/>
      <c r="T153" s="83"/>
      <c r="U153" s="83"/>
      <c r="V153" s="83"/>
      <c r="W153" s="83"/>
      <c r="X153" s="83"/>
      <c r="Y153" s="83"/>
      <c r="Z153" s="83"/>
      <c r="AA153" s="83"/>
      <c r="AB153" s="83"/>
      <c r="AC153" s="83"/>
      <c r="AD153" s="83"/>
      <c r="AE153" s="83"/>
    </row>
    <row r="154">
      <c r="A154" s="263" t="s">
        <v>15</v>
      </c>
      <c r="B154" s="313" t="s">
        <v>546</v>
      </c>
      <c r="C154" s="314"/>
      <c r="D154" s="314"/>
      <c r="E154" s="315" t="s">
        <v>547</v>
      </c>
      <c r="F154" s="316"/>
      <c r="G154" s="317"/>
      <c r="H154" s="241" t="s">
        <v>19</v>
      </c>
      <c r="I154" s="319" t="s">
        <v>22</v>
      </c>
      <c r="J154" s="320"/>
      <c r="K154" s="320"/>
      <c r="L154" s="161"/>
      <c r="M154" s="83"/>
      <c r="N154" s="83"/>
      <c r="O154" s="83"/>
      <c r="P154" s="83"/>
      <c r="Q154" s="83"/>
      <c r="R154" s="83"/>
      <c r="S154" s="83"/>
      <c r="T154" s="83"/>
      <c r="U154" s="83"/>
      <c r="V154" s="83"/>
      <c r="W154" s="83"/>
      <c r="X154" s="83"/>
      <c r="Y154" s="83"/>
      <c r="Z154" s="83"/>
      <c r="AA154" s="83"/>
      <c r="AB154" s="83"/>
      <c r="AC154" s="83"/>
      <c r="AD154" s="83"/>
      <c r="AE154" s="83"/>
    </row>
    <row r="155">
      <c r="A155" s="173"/>
      <c r="B155" s="237" t="s">
        <v>37</v>
      </c>
      <c r="C155" s="322" t="s">
        <v>42</v>
      </c>
      <c r="D155" s="237" t="s">
        <v>22</v>
      </c>
      <c r="E155" s="238" t="s">
        <v>30</v>
      </c>
      <c r="F155" s="239" t="s">
        <v>45</v>
      </c>
      <c r="G155" s="240" t="s">
        <v>46</v>
      </c>
      <c r="H155" s="241" t="s">
        <v>47</v>
      </c>
      <c r="I155" s="241" t="s">
        <v>48</v>
      </c>
      <c r="J155" s="241" t="s">
        <v>49</v>
      </c>
      <c r="K155" s="241" t="s">
        <v>51</v>
      </c>
      <c r="L155" s="161"/>
      <c r="M155" s="83"/>
      <c r="N155" s="83"/>
      <c r="O155" s="83"/>
      <c r="P155" s="83"/>
      <c r="Q155" s="83"/>
      <c r="R155" s="83"/>
      <c r="S155" s="83"/>
      <c r="T155" s="83"/>
      <c r="U155" s="83"/>
      <c r="V155" s="83"/>
      <c r="W155" s="83"/>
      <c r="X155" s="83"/>
      <c r="Y155" s="83"/>
      <c r="Z155" s="83"/>
      <c r="AA155" s="83"/>
      <c r="AB155" s="83"/>
      <c r="AC155" s="83"/>
      <c r="AD155" s="83"/>
      <c r="AE155" s="83"/>
    </row>
    <row r="156">
      <c r="A156" s="268" t="s">
        <v>62</v>
      </c>
      <c r="B156" s="270">
        <v>88264.0</v>
      </c>
      <c r="C156" s="268" t="s">
        <v>496</v>
      </c>
      <c r="D156" s="270" t="s">
        <v>64</v>
      </c>
      <c r="E156" s="326">
        <v>0.2245</v>
      </c>
      <c r="F156" s="328"/>
      <c r="G156" s="329"/>
      <c r="H156" s="328">
        <f t="shared" ref="H156:H158" si="61">F156+G156</f>
        <v>0</v>
      </c>
      <c r="I156" s="328">
        <f t="shared" ref="I156:I158" si="62">F156*E156</f>
        <v>0</v>
      </c>
      <c r="J156" s="328">
        <f t="shared" ref="J156:J158" si="63">G156*E156</f>
        <v>0</v>
      </c>
      <c r="K156" s="328">
        <f t="shared" ref="K156:K158" si="64">H156*E156</f>
        <v>0</v>
      </c>
      <c r="L156" s="161"/>
      <c r="M156" s="83"/>
      <c r="N156" s="83"/>
      <c r="O156" s="83"/>
      <c r="P156" s="83"/>
      <c r="Q156" s="83"/>
      <c r="R156" s="83"/>
      <c r="S156" s="83"/>
      <c r="T156" s="83"/>
      <c r="U156" s="83"/>
      <c r="V156" s="83"/>
      <c r="W156" s="83"/>
      <c r="X156" s="83"/>
      <c r="Y156" s="83"/>
      <c r="Z156" s="83"/>
      <c r="AA156" s="83"/>
      <c r="AB156" s="83"/>
      <c r="AC156" s="83"/>
      <c r="AD156" s="83"/>
      <c r="AE156" s="83"/>
    </row>
    <row r="157">
      <c r="A157" s="268" t="s">
        <v>62</v>
      </c>
      <c r="B157" s="270">
        <v>88247.0</v>
      </c>
      <c r="C157" s="268" t="s">
        <v>503</v>
      </c>
      <c r="D157" s="270" t="s">
        <v>64</v>
      </c>
      <c r="E157" s="326">
        <v>0.2245</v>
      </c>
      <c r="F157" s="328"/>
      <c r="G157" s="331"/>
      <c r="H157" s="328">
        <f t="shared" si="61"/>
        <v>0</v>
      </c>
      <c r="I157" s="328">
        <f t="shared" si="62"/>
        <v>0</v>
      </c>
      <c r="J157" s="328">
        <f t="shared" si="63"/>
        <v>0</v>
      </c>
      <c r="K157" s="328">
        <f t="shared" si="64"/>
        <v>0</v>
      </c>
      <c r="L157" s="161"/>
      <c r="M157" s="83"/>
      <c r="N157" s="83"/>
      <c r="O157" s="83"/>
      <c r="P157" s="83"/>
      <c r="Q157" s="83"/>
      <c r="R157" s="83"/>
      <c r="S157" s="83"/>
      <c r="T157" s="83"/>
      <c r="U157" s="83"/>
      <c r="V157" s="83"/>
      <c r="W157" s="83"/>
      <c r="X157" s="83"/>
      <c r="Y157" s="83"/>
      <c r="Z157" s="83"/>
      <c r="AA157" s="83"/>
      <c r="AB157" s="83"/>
      <c r="AC157" s="83"/>
      <c r="AD157" s="83"/>
      <c r="AE157" s="83"/>
    </row>
    <row r="158">
      <c r="A158" s="272" t="s">
        <v>52</v>
      </c>
      <c r="B158" s="258" t="s">
        <v>562</v>
      </c>
      <c r="C158" s="272" t="s">
        <v>563</v>
      </c>
      <c r="D158" s="258" t="s">
        <v>81</v>
      </c>
      <c r="E158" s="352">
        <v>1.1</v>
      </c>
      <c r="F158" s="353"/>
      <c r="G158" s="354"/>
      <c r="H158" s="353">
        <f t="shared" si="61"/>
        <v>0</v>
      </c>
      <c r="I158" s="353">
        <f t="shared" si="62"/>
        <v>0</v>
      </c>
      <c r="J158" s="353">
        <f t="shared" si="63"/>
        <v>0</v>
      </c>
      <c r="K158" s="353">
        <f t="shared" si="64"/>
        <v>0</v>
      </c>
      <c r="L158" s="234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</row>
    <row r="159">
      <c r="A159" s="173"/>
      <c r="B159" s="173"/>
      <c r="C159" s="173"/>
      <c r="D159" s="173"/>
      <c r="E159" s="337"/>
      <c r="F159" s="338"/>
      <c r="G159" s="339"/>
      <c r="H159" s="340"/>
      <c r="I159" s="342">
        <f t="shared" ref="I159:K159" si="65">SUM(I156:I158)</f>
        <v>0</v>
      </c>
      <c r="J159" s="342">
        <f t="shared" si="65"/>
        <v>0</v>
      </c>
      <c r="K159" s="342">
        <f t="shared" si="65"/>
        <v>0</v>
      </c>
      <c r="L159" s="161"/>
      <c r="M159" s="83"/>
      <c r="N159" s="83"/>
      <c r="O159" s="83"/>
      <c r="P159" s="83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</row>
    <row r="160">
      <c r="A160" s="304"/>
      <c r="B160" s="305"/>
      <c r="C160" s="306"/>
      <c r="D160" s="305"/>
      <c r="E160" s="307"/>
      <c r="F160" s="308"/>
      <c r="G160" s="309"/>
      <c r="H160" s="310"/>
      <c r="I160" s="310"/>
      <c r="J160" s="310"/>
      <c r="K160" s="310"/>
      <c r="L160" s="111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</row>
    <row r="161">
      <c r="A161" s="304"/>
      <c r="B161" s="305"/>
      <c r="C161" s="306"/>
      <c r="D161" s="305"/>
      <c r="E161" s="307"/>
      <c r="F161" s="308"/>
      <c r="G161" s="309"/>
      <c r="H161" s="310"/>
      <c r="I161" s="310"/>
      <c r="J161" s="310"/>
      <c r="K161" s="310"/>
      <c r="L161" s="111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</row>
    <row r="162">
      <c r="A162" s="311" t="s">
        <v>570</v>
      </c>
      <c r="B162" s="87"/>
      <c r="C162" s="87"/>
      <c r="D162" s="87"/>
      <c r="E162" s="87"/>
      <c r="F162" s="87"/>
      <c r="G162" s="87"/>
      <c r="H162" s="87"/>
      <c r="I162" s="87"/>
      <c r="J162" s="87"/>
      <c r="K162" s="87"/>
      <c r="L162" s="312"/>
      <c r="M162" s="83"/>
      <c r="N162" s="83"/>
      <c r="O162" s="83"/>
      <c r="P162" s="83"/>
      <c r="Q162" s="83"/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</row>
    <row r="163">
      <c r="A163" s="263" t="s">
        <v>15</v>
      </c>
      <c r="B163" s="313" t="s">
        <v>571</v>
      </c>
      <c r="C163" s="314"/>
      <c r="D163" s="314"/>
      <c r="E163" s="315" t="s">
        <v>547</v>
      </c>
      <c r="F163" s="316"/>
      <c r="G163" s="317"/>
      <c r="H163" s="241" t="s">
        <v>19</v>
      </c>
      <c r="I163" s="319" t="s">
        <v>22</v>
      </c>
      <c r="J163" s="320"/>
      <c r="K163" s="320"/>
      <c r="L163" s="161"/>
      <c r="M163" s="83"/>
      <c r="N163" s="83"/>
      <c r="O163" s="83"/>
      <c r="P163" s="83"/>
      <c r="Q163" s="83"/>
      <c r="R163" s="83"/>
      <c r="S163" s="83"/>
      <c r="T163" s="83"/>
      <c r="U163" s="83"/>
      <c r="V163" s="83"/>
      <c r="W163" s="83"/>
      <c r="X163" s="83"/>
      <c r="Y163" s="83"/>
      <c r="Z163" s="83"/>
      <c r="AA163" s="83"/>
      <c r="AB163" s="83"/>
      <c r="AC163" s="83"/>
      <c r="AD163" s="83"/>
      <c r="AE163" s="83"/>
    </row>
    <row r="164">
      <c r="A164" s="173"/>
      <c r="B164" s="237" t="s">
        <v>37</v>
      </c>
      <c r="C164" s="322" t="s">
        <v>42</v>
      </c>
      <c r="D164" s="237" t="s">
        <v>22</v>
      </c>
      <c r="E164" s="238" t="s">
        <v>30</v>
      </c>
      <c r="F164" s="239" t="s">
        <v>45</v>
      </c>
      <c r="G164" s="240" t="s">
        <v>46</v>
      </c>
      <c r="H164" s="241" t="s">
        <v>47</v>
      </c>
      <c r="I164" s="241" t="s">
        <v>48</v>
      </c>
      <c r="J164" s="241" t="s">
        <v>49</v>
      </c>
      <c r="K164" s="241" t="s">
        <v>51</v>
      </c>
      <c r="L164" s="161"/>
      <c r="M164" s="83"/>
      <c r="N164" s="83"/>
      <c r="O164" s="83"/>
      <c r="P164" s="83"/>
      <c r="Q164" s="83"/>
      <c r="R164" s="83"/>
      <c r="S164" s="83"/>
      <c r="T164" s="83"/>
      <c r="U164" s="83"/>
      <c r="V164" s="83"/>
      <c r="W164" s="83"/>
      <c r="X164" s="83"/>
      <c r="Y164" s="83"/>
      <c r="Z164" s="83"/>
      <c r="AA164" s="83"/>
      <c r="AB164" s="83"/>
      <c r="AC164" s="83"/>
      <c r="AD164" s="83"/>
      <c r="AE164" s="83"/>
    </row>
    <row r="165">
      <c r="A165" s="268" t="s">
        <v>62</v>
      </c>
      <c r="B165" s="270">
        <v>88264.0</v>
      </c>
      <c r="C165" s="268" t="s">
        <v>496</v>
      </c>
      <c r="D165" s="270" t="s">
        <v>64</v>
      </c>
      <c r="E165" s="326">
        <v>0.2245</v>
      </c>
      <c r="F165" s="328"/>
      <c r="G165" s="329"/>
      <c r="H165" s="328">
        <f t="shared" ref="H165:H167" si="66">F165+G165</f>
        <v>0</v>
      </c>
      <c r="I165" s="328">
        <f t="shared" ref="I165:I167" si="67">F165*E165</f>
        <v>0</v>
      </c>
      <c r="J165" s="328">
        <f t="shared" ref="J165:J167" si="68">G165*E165</f>
        <v>0</v>
      </c>
      <c r="K165" s="328">
        <f t="shared" ref="K165:K167" si="69">H165*E165</f>
        <v>0</v>
      </c>
      <c r="L165" s="161"/>
      <c r="M165" s="83"/>
      <c r="N165" s="83"/>
      <c r="O165" s="83"/>
      <c r="P165" s="83"/>
      <c r="Q165" s="83"/>
      <c r="R165" s="83"/>
      <c r="S165" s="83"/>
      <c r="T165" s="83"/>
      <c r="U165" s="83"/>
      <c r="V165" s="83"/>
      <c r="W165" s="83"/>
      <c r="X165" s="83"/>
      <c r="Y165" s="83"/>
      <c r="Z165" s="83"/>
      <c r="AA165" s="83"/>
      <c r="AB165" s="83"/>
      <c r="AC165" s="83"/>
      <c r="AD165" s="83"/>
      <c r="AE165" s="83"/>
    </row>
    <row r="166">
      <c r="A166" s="268" t="s">
        <v>62</v>
      </c>
      <c r="B166" s="270">
        <v>88247.0</v>
      </c>
      <c r="C166" s="268" t="s">
        <v>503</v>
      </c>
      <c r="D166" s="270" t="s">
        <v>64</v>
      </c>
      <c r="E166" s="326">
        <v>0.2245</v>
      </c>
      <c r="F166" s="328"/>
      <c r="G166" s="331"/>
      <c r="H166" s="328">
        <f t="shared" si="66"/>
        <v>0</v>
      </c>
      <c r="I166" s="328">
        <f t="shared" si="67"/>
        <v>0</v>
      </c>
      <c r="J166" s="328">
        <f t="shared" si="68"/>
        <v>0</v>
      </c>
      <c r="K166" s="328">
        <f t="shared" si="69"/>
        <v>0</v>
      </c>
      <c r="L166" s="161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</row>
    <row r="167">
      <c r="A167" s="272" t="s">
        <v>52</v>
      </c>
      <c r="B167" s="258" t="s">
        <v>583</v>
      </c>
      <c r="C167" s="272" t="s">
        <v>584</v>
      </c>
      <c r="D167" s="258" t="s">
        <v>81</v>
      </c>
      <c r="E167" s="352">
        <v>1.1</v>
      </c>
      <c r="F167" s="353"/>
      <c r="G167" s="354"/>
      <c r="H167" s="353">
        <f t="shared" si="66"/>
        <v>0</v>
      </c>
      <c r="I167" s="353">
        <f t="shared" si="67"/>
        <v>0</v>
      </c>
      <c r="J167" s="353">
        <f t="shared" si="68"/>
        <v>0</v>
      </c>
      <c r="K167" s="353">
        <f t="shared" si="69"/>
        <v>0</v>
      </c>
      <c r="L167" s="234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</row>
    <row r="168">
      <c r="A168" s="173"/>
      <c r="B168" s="173"/>
      <c r="C168" s="173"/>
      <c r="D168" s="173"/>
      <c r="E168" s="337"/>
      <c r="F168" s="338"/>
      <c r="G168" s="339"/>
      <c r="H168" s="340"/>
      <c r="I168" s="342">
        <f t="shared" ref="I168:K168" si="70">SUM(I165:I167)</f>
        <v>0</v>
      </c>
      <c r="J168" s="342">
        <f t="shared" si="70"/>
        <v>0</v>
      </c>
      <c r="K168" s="342">
        <f t="shared" si="70"/>
        <v>0</v>
      </c>
      <c r="L168" s="161"/>
      <c r="M168" s="83"/>
      <c r="N168" s="83"/>
      <c r="O168" s="83"/>
      <c r="P168" s="83"/>
      <c r="Q168" s="83"/>
      <c r="R168" s="83"/>
      <c r="S168" s="83"/>
      <c r="T168" s="83"/>
      <c r="U168" s="83"/>
      <c r="V168" s="83"/>
      <c r="W168" s="83"/>
      <c r="X168" s="83"/>
      <c r="Y168" s="83"/>
      <c r="Z168" s="83"/>
      <c r="AA168" s="83"/>
      <c r="AB168" s="83"/>
      <c r="AC168" s="83"/>
      <c r="AD168" s="83"/>
      <c r="AE168" s="83"/>
    </row>
    <row r="169">
      <c r="A169" s="304"/>
      <c r="B169" s="305"/>
      <c r="C169" s="306"/>
      <c r="D169" s="305"/>
      <c r="E169" s="307"/>
      <c r="F169" s="308"/>
      <c r="G169" s="309"/>
      <c r="H169" s="310"/>
      <c r="I169" s="310"/>
      <c r="J169" s="310"/>
      <c r="K169" s="310"/>
      <c r="L169" s="111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</row>
    <row r="170">
      <c r="A170" s="304"/>
      <c r="B170" s="305"/>
      <c r="C170" s="306"/>
      <c r="D170" s="305"/>
      <c r="E170" s="307"/>
      <c r="F170" s="308"/>
      <c r="G170" s="309"/>
      <c r="H170" s="310"/>
      <c r="I170" s="310"/>
      <c r="J170" s="310"/>
      <c r="K170" s="310"/>
      <c r="L170" s="111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</row>
    <row r="171">
      <c r="A171" s="311" t="s">
        <v>594</v>
      </c>
      <c r="B171" s="87"/>
      <c r="C171" s="87"/>
      <c r="D171" s="87"/>
      <c r="E171" s="87"/>
      <c r="F171" s="87"/>
      <c r="G171" s="87"/>
      <c r="H171" s="87"/>
      <c r="I171" s="87"/>
      <c r="J171" s="87"/>
      <c r="K171" s="87"/>
      <c r="L171" s="312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</row>
    <row r="172">
      <c r="A172" s="263" t="s">
        <v>15</v>
      </c>
      <c r="B172" s="313" t="s">
        <v>597</v>
      </c>
      <c r="C172" s="314"/>
      <c r="D172" s="314"/>
      <c r="E172" s="357" t="s">
        <v>598</v>
      </c>
      <c r="F172" s="316"/>
      <c r="G172" s="317"/>
      <c r="H172" s="241" t="s">
        <v>19</v>
      </c>
      <c r="I172" s="319" t="s">
        <v>22</v>
      </c>
      <c r="J172" s="320"/>
      <c r="K172" s="320"/>
      <c r="L172" s="111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</row>
    <row r="173">
      <c r="A173" s="173"/>
      <c r="B173" s="237" t="s">
        <v>37</v>
      </c>
      <c r="C173" s="322" t="s">
        <v>42</v>
      </c>
      <c r="D173" s="237" t="s">
        <v>22</v>
      </c>
      <c r="E173" s="238" t="s">
        <v>30</v>
      </c>
      <c r="F173" s="239" t="s">
        <v>45</v>
      </c>
      <c r="G173" s="240" t="s">
        <v>46</v>
      </c>
      <c r="H173" s="241" t="s">
        <v>47</v>
      </c>
      <c r="I173" s="241" t="s">
        <v>48</v>
      </c>
      <c r="J173" s="241" t="s">
        <v>49</v>
      </c>
      <c r="K173" s="241" t="s">
        <v>51</v>
      </c>
      <c r="L173" s="111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</row>
    <row r="174">
      <c r="A174" s="268" t="s">
        <v>601</v>
      </c>
      <c r="B174" s="270" t="s">
        <v>603</v>
      </c>
      <c r="C174" s="358" t="str">
        <f>'COTAÇÕES'!B23</f>
        <v>PORTA DE CHUMBO (BARITADA/RADIOLÓGICA) 2,0mmPB, DE GIRO, 1,00 x 2,10 M</v>
      </c>
      <c r="D174" s="270" t="s">
        <v>22</v>
      </c>
      <c r="E174" s="326">
        <v>1.0</v>
      </c>
      <c r="F174" s="328"/>
      <c r="G174" s="329"/>
      <c r="H174" s="328">
        <f t="shared" ref="H174:H176" si="71">F174+G174</f>
        <v>0</v>
      </c>
      <c r="I174" s="328">
        <f t="shared" ref="I174:I176" si="72">F174*E174</f>
        <v>0</v>
      </c>
      <c r="J174" s="328">
        <f t="shared" ref="J174:J176" si="73">G174*E174</f>
        <v>0</v>
      </c>
      <c r="K174" s="328">
        <f t="shared" ref="K174:K176" si="74">H174*E174</f>
        <v>0</v>
      </c>
      <c r="L174" s="111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</row>
    <row r="175">
      <c r="A175" s="268" t="s">
        <v>287</v>
      </c>
      <c r="B175" s="270">
        <v>88316.0</v>
      </c>
      <c r="C175" s="268" t="s">
        <v>66</v>
      </c>
      <c r="D175" s="270" t="s">
        <v>64</v>
      </c>
      <c r="E175" s="326">
        <v>3.9</v>
      </c>
      <c r="F175" s="328"/>
      <c r="G175" s="331"/>
      <c r="H175" s="328">
        <f t="shared" si="71"/>
        <v>0</v>
      </c>
      <c r="I175" s="328">
        <f t="shared" si="72"/>
        <v>0</v>
      </c>
      <c r="J175" s="328">
        <f t="shared" si="73"/>
        <v>0</v>
      </c>
      <c r="K175" s="328">
        <f t="shared" si="74"/>
        <v>0</v>
      </c>
      <c r="L175" s="111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</row>
    <row r="176">
      <c r="A176" s="272" t="s">
        <v>287</v>
      </c>
      <c r="B176" s="258">
        <v>88261.0</v>
      </c>
      <c r="C176" s="272" t="s">
        <v>616</v>
      </c>
      <c r="D176" s="258" t="s">
        <v>64</v>
      </c>
      <c r="E176" s="352">
        <v>3.9</v>
      </c>
      <c r="F176" s="353"/>
      <c r="G176" s="354"/>
      <c r="H176" s="353">
        <f t="shared" si="71"/>
        <v>0</v>
      </c>
      <c r="I176" s="353">
        <f t="shared" si="72"/>
        <v>0</v>
      </c>
      <c r="J176" s="353">
        <f t="shared" si="73"/>
        <v>0</v>
      </c>
      <c r="K176" s="353">
        <f t="shared" si="74"/>
        <v>0</v>
      </c>
      <c r="L176" s="111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</row>
    <row r="177">
      <c r="A177" s="272"/>
      <c r="B177" s="173"/>
      <c r="C177" s="173"/>
      <c r="D177" s="173"/>
      <c r="E177" s="337"/>
      <c r="F177" s="338"/>
      <c r="G177" s="339"/>
      <c r="H177" s="340"/>
      <c r="I177" s="342">
        <f t="shared" ref="I177:K177" si="75">SUM(I174:I176)</f>
        <v>0</v>
      </c>
      <c r="J177" s="342">
        <f t="shared" si="75"/>
        <v>0</v>
      </c>
      <c r="K177" s="342">
        <f t="shared" si="75"/>
        <v>0</v>
      </c>
      <c r="L177" s="111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</row>
    <row r="178">
      <c r="A178" s="304"/>
      <c r="B178" s="305"/>
      <c r="C178" s="306"/>
      <c r="D178" s="305"/>
      <c r="E178" s="307"/>
      <c r="F178" s="308"/>
      <c r="G178" s="309"/>
      <c r="H178" s="310"/>
      <c r="I178" s="310"/>
      <c r="J178" s="310"/>
      <c r="K178" s="310"/>
      <c r="L178" s="111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</row>
    <row r="179">
      <c r="A179" s="304"/>
      <c r="B179" s="305"/>
      <c r="C179" s="306"/>
      <c r="D179" s="305"/>
      <c r="E179" s="307"/>
      <c r="F179" s="308"/>
      <c r="G179" s="309"/>
      <c r="H179" s="310"/>
      <c r="I179" s="310"/>
      <c r="J179" s="310"/>
      <c r="K179" s="310"/>
      <c r="L179" s="111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</row>
    <row r="180">
      <c r="A180" s="311" t="s">
        <v>622</v>
      </c>
      <c r="B180" s="87"/>
      <c r="C180" s="87"/>
      <c r="D180" s="87"/>
      <c r="E180" s="87"/>
      <c r="F180" s="87"/>
      <c r="G180" s="87"/>
      <c r="H180" s="87"/>
      <c r="I180" s="87"/>
      <c r="J180" s="87"/>
      <c r="K180" s="87"/>
      <c r="L180" s="312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</row>
    <row r="181">
      <c r="A181" s="263" t="s">
        <v>15</v>
      </c>
      <c r="B181" s="313" t="s">
        <v>624</v>
      </c>
      <c r="C181" s="314"/>
      <c r="D181" s="314"/>
      <c r="E181" s="357" t="s">
        <v>598</v>
      </c>
      <c r="F181" s="316"/>
      <c r="G181" s="317"/>
      <c r="H181" s="241" t="s">
        <v>19</v>
      </c>
      <c r="I181" s="319" t="s">
        <v>22</v>
      </c>
      <c r="J181" s="320"/>
      <c r="K181" s="320"/>
      <c r="L181" s="111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</row>
    <row r="182">
      <c r="A182" s="173"/>
      <c r="B182" s="237" t="s">
        <v>37</v>
      </c>
      <c r="C182" s="322" t="s">
        <v>42</v>
      </c>
      <c r="D182" s="237" t="s">
        <v>22</v>
      </c>
      <c r="E182" s="238" t="s">
        <v>30</v>
      </c>
      <c r="F182" s="239" t="s">
        <v>45</v>
      </c>
      <c r="G182" s="240" t="s">
        <v>46</v>
      </c>
      <c r="H182" s="241" t="s">
        <v>47</v>
      </c>
      <c r="I182" s="241" t="s">
        <v>48</v>
      </c>
      <c r="J182" s="241" t="s">
        <v>49</v>
      </c>
      <c r="K182" s="241" t="s">
        <v>51</v>
      </c>
      <c r="L182" s="111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</row>
    <row r="183">
      <c r="A183" s="268" t="s">
        <v>601</v>
      </c>
      <c r="B183" s="270" t="s">
        <v>625</v>
      </c>
      <c r="C183" s="268" t="str">
        <f>'COTAÇÕES'!B32</f>
        <v>PORTA DE CHUMBO (BARITADA/RADIOLÓGICA) 2,0mmPB, DE CORRER, 1,00 x 2,10 M</v>
      </c>
      <c r="D183" s="270" t="s">
        <v>22</v>
      </c>
      <c r="E183" s="326">
        <v>1.0</v>
      </c>
      <c r="F183" s="328"/>
      <c r="G183" s="329"/>
      <c r="H183" s="328">
        <f t="shared" ref="H183:H185" si="76">F183+G183</f>
        <v>0</v>
      </c>
      <c r="I183" s="328">
        <f t="shared" ref="I183:I185" si="77">F183*E183</f>
        <v>0</v>
      </c>
      <c r="J183" s="328">
        <f t="shared" ref="J183:J185" si="78">G183*E183</f>
        <v>0</v>
      </c>
      <c r="K183" s="328">
        <f t="shared" ref="K183:K185" si="79">H183*E183</f>
        <v>0</v>
      </c>
      <c r="L183" s="111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</row>
    <row r="184">
      <c r="A184" s="268" t="s">
        <v>287</v>
      </c>
      <c r="B184" s="270">
        <v>88316.0</v>
      </c>
      <c r="C184" s="268" t="s">
        <v>66</v>
      </c>
      <c r="D184" s="270" t="s">
        <v>64</v>
      </c>
      <c r="E184" s="326">
        <v>3.9</v>
      </c>
      <c r="F184" s="328"/>
      <c r="G184" s="331"/>
      <c r="H184" s="328">
        <f t="shared" si="76"/>
        <v>0</v>
      </c>
      <c r="I184" s="328">
        <f t="shared" si="77"/>
        <v>0</v>
      </c>
      <c r="J184" s="328">
        <f t="shared" si="78"/>
        <v>0</v>
      </c>
      <c r="K184" s="328">
        <f t="shared" si="79"/>
        <v>0</v>
      </c>
      <c r="L184" s="111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</row>
    <row r="185">
      <c r="A185" s="272" t="s">
        <v>287</v>
      </c>
      <c r="B185" s="258">
        <v>88261.0</v>
      </c>
      <c r="C185" s="272" t="s">
        <v>616</v>
      </c>
      <c r="D185" s="258" t="s">
        <v>64</v>
      </c>
      <c r="E185" s="352">
        <v>3.9</v>
      </c>
      <c r="F185" s="353"/>
      <c r="G185" s="354"/>
      <c r="H185" s="353">
        <f t="shared" si="76"/>
        <v>0</v>
      </c>
      <c r="I185" s="353">
        <f t="shared" si="77"/>
        <v>0</v>
      </c>
      <c r="J185" s="353">
        <f t="shared" si="78"/>
        <v>0</v>
      </c>
      <c r="K185" s="353">
        <f t="shared" si="79"/>
        <v>0</v>
      </c>
      <c r="L185" s="111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</row>
    <row r="186">
      <c r="A186" s="272"/>
      <c r="B186" s="173"/>
      <c r="C186" s="173"/>
      <c r="D186" s="173"/>
      <c r="E186" s="337"/>
      <c r="F186" s="338"/>
      <c r="G186" s="339"/>
      <c r="H186" s="340"/>
      <c r="I186" s="342">
        <f t="shared" ref="I186:K186" si="80">SUM(I183:I185)</f>
        <v>0</v>
      </c>
      <c r="J186" s="342">
        <f t="shared" si="80"/>
        <v>0</v>
      </c>
      <c r="K186" s="342">
        <f t="shared" si="80"/>
        <v>0</v>
      </c>
      <c r="L186" s="111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</row>
    <row r="187">
      <c r="A187" s="304"/>
      <c r="B187" s="305"/>
      <c r="C187" s="306"/>
      <c r="D187" s="305"/>
      <c r="E187" s="307"/>
      <c r="F187" s="308"/>
      <c r="G187" s="309"/>
      <c r="H187" s="310"/>
      <c r="I187" s="310"/>
      <c r="J187" s="310"/>
      <c r="K187" s="310"/>
      <c r="L187" s="111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</row>
    <row r="188" ht="15.0" customHeight="1">
      <c r="A188" s="311" t="s">
        <v>633</v>
      </c>
      <c r="B188" s="87"/>
      <c r="C188" s="87"/>
      <c r="D188" s="87"/>
      <c r="E188" s="87"/>
      <c r="F188" s="87"/>
      <c r="G188" s="87"/>
      <c r="H188" s="87"/>
      <c r="I188" s="87"/>
      <c r="J188" s="87"/>
      <c r="K188" s="87"/>
      <c r="L188" s="312"/>
      <c r="M188" s="83"/>
      <c r="N188" s="83"/>
      <c r="O188" s="83"/>
      <c r="P188" s="83"/>
      <c r="Q188" s="83"/>
      <c r="R188" s="83"/>
      <c r="S188" s="83"/>
      <c r="T188" s="83"/>
      <c r="U188" s="83"/>
      <c r="V188" s="83"/>
      <c r="W188" s="83"/>
      <c r="X188" s="83"/>
      <c r="Y188" s="83"/>
      <c r="Z188" s="83"/>
      <c r="AA188" s="83"/>
      <c r="AB188" s="83"/>
      <c r="AC188" s="83"/>
      <c r="AD188" s="83"/>
      <c r="AE188" s="83"/>
    </row>
    <row r="189" ht="19.5" customHeight="1">
      <c r="A189" s="263" t="s">
        <v>15</v>
      </c>
      <c r="B189" s="313" t="s">
        <v>636</v>
      </c>
      <c r="C189" s="314"/>
      <c r="D189" s="314"/>
      <c r="E189" s="315" t="s">
        <v>637</v>
      </c>
      <c r="F189" s="316"/>
      <c r="G189" s="317"/>
      <c r="H189" s="241" t="s">
        <v>19</v>
      </c>
      <c r="I189" s="319" t="s">
        <v>22</v>
      </c>
      <c r="J189" s="320"/>
      <c r="K189" s="320"/>
      <c r="L189" s="161"/>
      <c r="M189" s="83"/>
      <c r="N189" s="83"/>
      <c r="O189" s="83"/>
      <c r="P189" s="83"/>
      <c r="Q189" s="83"/>
      <c r="R189" s="83"/>
      <c r="S189" s="83"/>
      <c r="T189" s="83"/>
      <c r="U189" s="83"/>
      <c r="V189" s="83"/>
      <c r="W189" s="83"/>
      <c r="X189" s="83"/>
      <c r="Y189" s="83"/>
      <c r="Z189" s="83"/>
      <c r="AA189" s="83"/>
      <c r="AB189" s="83"/>
      <c r="AC189" s="83"/>
      <c r="AD189" s="83"/>
      <c r="AE189" s="83"/>
    </row>
    <row r="190">
      <c r="A190" s="173"/>
      <c r="B190" s="237" t="s">
        <v>37</v>
      </c>
      <c r="C190" s="322" t="s">
        <v>42</v>
      </c>
      <c r="D190" s="237" t="s">
        <v>22</v>
      </c>
      <c r="E190" s="238" t="s">
        <v>30</v>
      </c>
      <c r="F190" s="239" t="s">
        <v>45</v>
      </c>
      <c r="G190" s="240" t="s">
        <v>46</v>
      </c>
      <c r="H190" s="241" t="s">
        <v>47</v>
      </c>
      <c r="I190" s="241" t="s">
        <v>48</v>
      </c>
      <c r="J190" s="241" t="s">
        <v>49</v>
      </c>
      <c r="K190" s="241" t="s">
        <v>51</v>
      </c>
      <c r="L190" s="161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</row>
    <row r="191">
      <c r="A191" s="127" t="s">
        <v>287</v>
      </c>
      <c r="B191" s="270">
        <v>88316.0</v>
      </c>
      <c r="C191" s="268" t="s">
        <v>66</v>
      </c>
      <c r="D191" s="270" t="s">
        <v>64</v>
      </c>
      <c r="E191" s="326">
        <v>0.115</v>
      </c>
      <c r="F191" s="140"/>
      <c r="G191" s="146"/>
      <c r="H191" s="328">
        <f t="shared" ref="H191:H194" si="81">F191+G191</f>
        <v>0</v>
      </c>
      <c r="I191" s="328">
        <f t="shared" ref="I191:I194" si="82">F191*E191</f>
        <v>0</v>
      </c>
      <c r="J191" s="328">
        <f t="shared" ref="J191:J194" si="83">G191*E191</f>
        <v>0</v>
      </c>
      <c r="K191" s="328">
        <f t="shared" ref="K191:K193" si="84">H191*E191</f>
        <v>0</v>
      </c>
      <c r="L191" s="161"/>
      <c r="M191" s="83"/>
      <c r="N191" s="83"/>
      <c r="O191" s="83"/>
      <c r="P191" s="83"/>
      <c r="Q191" s="83"/>
      <c r="R191" s="83"/>
      <c r="S191" s="83"/>
      <c r="T191" s="83"/>
      <c r="U191" s="83"/>
      <c r="V191" s="83"/>
      <c r="W191" s="83"/>
      <c r="X191" s="83"/>
      <c r="Y191" s="83"/>
      <c r="Z191" s="83"/>
      <c r="AA191" s="83"/>
      <c r="AB191" s="83"/>
      <c r="AC191" s="83"/>
      <c r="AD191" s="83"/>
      <c r="AE191" s="83"/>
    </row>
    <row r="192">
      <c r="A192" s="127" t="s">
        <v>287</v>
      </c>
      <c r="B192" s="270">
        <v>88310.0</v>
      </c>
      <c r="C192" s="268" t="s">
        <v>640</v>
      </c>
      <c r="D192" s="270" t="s">
        <v>64</v>
      </c>
      <c r="E192" s="326">
        <v>0.275</v>
      </c>
      <c r="F192" s="328"/>
      <c r="G192" s="331"/>
      <c r="H192" s="328">
        <f t="shared" si="81"/>
        <v>0</v>
      </c>
      <c r="I192" s="328">
        <f t="shared" si="82"/>
        <v>0</v>
      </c>
      <c r="J192" s="328">
        <f t="shared" si="83"/>
        <v>0</v>
      </c>
      <c r="K192" s="328">
        <f t="shared" si="84"/>
        <v>0</v>
      </c>
      <c r="L192" s="161"/>
      <c r="M192" s="83"/>
      <c r="N192" s="83"/>
      <c r="O192" s="83"/>
      <c r="P192" s="83"/>
      <c r="Q192" s="83"/>
      <c r="R192" s="83"/>
      <c r="S192" s="83"/>
      <c r="T192" s="83"/>
      <c r="U192" s="83"/>
      <c r="V192" s="83"/>
      <c r="W192" s="83"/>
      <c r="X192" s="83"/>
      <c r="Y192" s="83"/>
      <c r="Z192" s="83"/>
      <c r="AA192" s="83"/>
      <c r="AB192" s="83"/>
      <c r="AC192" s="83"/>
      <c r="AD192" s="83"/>
      <c r="AE192" s="83"/>
    </row>
    <row r="193">
      <c r="A193" s="127" t="s">
        <v>52</v>
      </c>
      <c r="B193" s="258">
        <v>44072.0</v>
      </c>
      <c r="C193" s="272" t="s">
        <v>643</v>
      </c>
      <c r="D193" s="258" t="s">
        <v>644</v>
      </c>
      <c r="E193" s="352">
        <v>0.2016</v>
      </c>
      <c r="F193" s="353"/>
      <c r="G193" s="354"/>
      <c r="H193" s="353">
        <f t="shared" si="81"/>
        <v>0</v>
      </c>
      <c r="I193" s="353">
        <f t="shared" si="82"/>
        <v>0</v>
      </c>
      <c r="J193" s="353">
        <f t="shared" si="83"/>
        <v>0</v>
      </c>
      <c r="K193" s="353">
        <f t="shared" si="84"/>
        <v>0</v>
      </c>
      <c r="L193" s="234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</row>
    <row r="194">
      <c r="A194" s="127" t="s">
        <v>52</v>
      </c>
      <c r="B194" s="128">
        <v>12815.0</v>
      </c>
      <c r="C194" s="130" t="s">
        <v>645</v>
      </c>
      <c r="D194" s="128" t="s">
        <v>22</v>
      </c>
      <c r="E194" s="131">
        <v>0.01</v>
      </c>
      <c r="F194" s="132"/>
      <c r="G194" s="133"/>
      <c r="H194" s="140">
        <f t="shared" si="81"/>
        <v>0</v>
      </c>
      <c r="I194" s="140">
        <f t="shared" si="82"/>
        <v>0</v>
      </c>
      <c r="J194" s="140">
        <f t="shared" si="83"/>
        <v>0</v>
      </c>
      <c r="K194" s="140">
        <f>I194+J194</f>
        <v>0</v>
      </c>
      <c r="L194" s="111"/>
      <c r="M194" s="111"/>
      <c r="N194" s="111"/>
      <c r="O194" s="111"/>
      <c r="P194" s="111"/>
      <c r="Q194" s="111"/>
      <c r="R194" s="111"/>
      <c r="S194" s="111"/>
      <c r="T194" s="111"/>
      <c r="U194" s="111"/>
      <c r="V194" s="111"/>
      <c r="W194" s="111"/>
      <c r="X194" s="111"/>
      <c r="Y194" s="111"/>
      <c r="Z194" s="111"/>
      <c r="AA194" s="111"/>
      <c r="AB194" s="111"/>
      <c r="AC194" s="111"/>
      <c r="AD194" s="111"/>
      <c r="AE194" s="111"/>
    </row>
    <row r="195">
      <c r="A195" s="127"/>
      <c r="B195" s="173"/>
      <c r="C195" s="173"/>
      <c r="D195" s="173"/>
      <c r="E195" s="337"/>
      <c r="F195" s="338"/>
      <c r="G195" s="339"/>
      <c r="H195" s="340"/>
      <c r="I195" s="342">
        <f t="shared" ref="I195:K195" si="85">SUM(I191:I194)</f>
        <v>0</v>
      </c>
      <c r="J195" s="342">
        <f t="shared" si="85"/>
        <v>0</v>
      </c>
      <c r="K195" s="342">
        <f t="shared" si="85"/>
        <v>0</v>
      </c>
      <c r="L195" s="161"/>
      <c r="M195" s="83"/>
      <c r="N195" s="83"/>
      <c r="O195" s="83"/>
      <c r="P195" s="83"/>
      <c r="Q195" s="83"/>
      <c r="R195" s="83"/>
      <c r="S195" s="83"/>
      <c r="T195" s="83"/>
      <c r="U195" s="83"/>
      <c r="V195" s="83"/>
      <c r="W195" s="83"/>
      <c r="X195" s="83"/>
      <c r="Y195" s="83"/>
      <c r="Z195" s="83"/>
      <c r="AA195" s="83"/>
      <c r="AB195" s="83"/>
      <c r="AC195" s="83"/>
      <c r="AD195" s="83"/>
      <c r="AE195" s="83"/>
    </row>
    <row r="196">
      <c r="A196" s="305"/>
      <c r="B196" s="305"/>
      <c r="C196" s="306"/>
      <c r="D196" s="305"/>
      <c r="E196" s="307"/>
      <c r="F196" s="308"/>
      <c r="G196" s="309"/>
      <c r="H196" s="310"/>
      <c r="I196" s="310"/>
      <c r="J196" s="310"/>
      <c r="K196" s="310"/>
      <c r="L196" s="111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</row>
    <row r="197" ht="15.0" customHeight="1">
      <c r="A197" s="311" t="s">
        <v>652</v>
      </c>
      <c r="B197" s="87"/>
      <c r="C197" s="87"/>
      <c r="D197" s="87"/>
      <c r="E197" s="87"/>
      <c r="F197" s="87"/>
      <c r="G197" s="87"/>
      <c r="H197" s="87"/>
      <c r="I197" s="87"/>
      <c r="J197" s="87"/>
      <c r="K197" s="87"/>
      <c r="L197" s="312"/>
      <c r="M197" s="83"/>
      <c r="N197" s="83"/>
      <c r="O197" s="83"/>
      <c r="P197" s="83"/>
      <c r="Q197" s="83"/>
      <c r="R197" s="83"/>
      <c r="S197" s="83"/>
      <c r="T197" s="83"/>
      <c r="U197" s="83"/>
      <c r="V197" s="83"/>
      <c r="W197" s="83"/>
      <c r="X197" s="83"/>
      <c r="Y197" s="83"/>
      <c r="Z197" s="83"/>
      <c r="AA197" s="83"/>
      <c r="AB197" s="83"/>
      <c r="AC197" s="83"/>
      <c r="AD197" s="83"/>
      <c r="AE197" s="83"/>
    </row>
    <row r="198">
      <c r="A198" s="127" t="s">
        <v>15</v>
      </c>
      <c r="B198" s="96" t="s">
        <v>653</v>
      </c>
      <c r="C198" s="98"/>
      <c r="D198" s="98"/>
      <c r="E198" s="98"/>
      <c r="F198" s="99"/>
      <c r="G198" s="101"/>
      <c r="H198" s="104" t="s">
        <v>19</v>
      </c>
      <c r="I198" s="105" t="s">
        <v>22</v>
      </c>
      <c r="J198" s="107"/>
      <c r="K198" s="109"/>
      <c r="L198" s="161"/>
    </row>
    <row r="199">
      <c r="A199" s="127"/>
      <c r="B199" s="119" t="s">
        <v>37</v>
      </c>
      <c r="C199" s="120"/>
      <c r="D199" s="119" t="s">
        <v>22</v>
      </c>
      <c r="E199" s="122" t="s">
        <v>30</v>
      </c>
      <c r="F199" s="123" t="s">
        <v>45</v>
      </c>
      <c r="G199" s="124" t="s">
        <v>46</v>
      </c>
      <c r="H199" s="125" t="s">
        <v>47</v>
      </c>
      <c r="I199" s="125" t="s">
        <v>48</v>
      </c>
      <c r="J199" s="125" t="s">
        <v>49</v>
      </c>
      <c r="K199" s="125" t="s">
        <v>51</v>
      </c>
      <c r="L199" s="161"/>
    </row>
    <row r="200">
      <c r="A200" s="127" t="s">
        <v>287</v>
      </c>
      <c r="B200" s="128">
        <v>88261.0</v>
      </c>
      <c r="C200" s="130" t="s">
        <v>63</v>
      </c>
      <c r="D200" s="128" t="s">
        <v>64</v>
      </c>
      <c r="E200" s="131">
        <v>1.5</v>
      </c>
      <c r="F200" s="132"/>
      <c r="G200" s="132"/>
      <c r="H200" s="140">
        <f t="shared" ref="H200:H203" si="86">F200+G200</f>
        <v>0</v>
      </c>
      <c r="I200" s="140">
        <f t="shared" ref="I200:I203" si="87">F200*E200</f>
        <v>0</v>
      </c>
      <c r="J200" s="140">
        <f t="shared" ref="J200:J203" si="88">G200*E200</f>
        <v>0</v>
      </c>
      <c r="K200" s="140">
        <f t="shared" ref="K200:K203" si="89">I200+J200</f>
        <v>0</v>
      </c>
      <c r="L200" s="161"/>
    </row>
    <row r="201">
      <c r="A201" s="127" t="s">
        <v>287</v>
      </c>
      <c r="B201" s="128">
        <v>88316.0</v>
      </c>
      <c r="C201" s="130" t="s">
        <v>66</v>
      </c>
      <c r="D201" s="128" t="s">
        <v>64</v>
      </c>
      <c r="E201" s="249">
        <v>5.32</v>
      </c>
      <c r="F201" s="132"/>
      <c r="G201" s="133"/>
      <c r="H201" s="140">
        <f t="shared" si="86"/>
        <v>0</v>
      </c>
      <c r="I201" s="140">
        <f t="shared" si="87"/>
        <v>0</v>
      </c>
      <c r="J201" s="140">
        <f t="shared" si="88"/>
        <v>0</v>
      </c>
      <c r="K201" s="140">
        <f t="shared" si="89"/>
        <v>0</v>
      </c>
      <c r="L201" s="161"/>
    </row>
    <row r="202">
      <c r="A202" s="127" t="s">
        <v>52</v>
      </c>
      <c r="B202" s="128">
        <v>36888.0</v>
      </c>
      <c r="C202" s="130" t="s">
        <v>158</v>
      </c>
      <c r="D202" s="128" t="s">
        <v>81</v>
      </c>
      <c r="E202" s="131">
        <f>2.202*E200</f>
        <v>3.303</v>
      </c>
      <c r="F202" s="132"/>
      <c r="G202" s="133"/>
      <c r="H202" s="140">
        <f t="shared" si="86"/>
        <v>0</v>
      </c>
      <c r="I202" s="140">
        <f t="shared" si="87"/>
        <v>0</v>
      </c>
      <c r="J202" s="140">
        <f t="shared" si="88"/>
        <v>0</v>
      </c>
      <c r="K202" s="140">
        <f t="shared" si="89"/>
        <v>0</v>
      </c>
      <c r="L202" s="111"/>
      <c r="M202" s="111"/>
      <c r="N202" s="111"/>
      <c r="O202" s="111"/>
      <c r="P202" s="111"/>
      <c r="Q202" s="111"/>
      <c r="R202" s="111"/>
      <c r="S202" s="111"/>
      <c r="T202" s="111"/>
      <c r="U202" s="111"/>
      <c r="V202" s="111"/>
      <c r="W202" s="111"/>
      <c r="X202" s="111"/>
      <c r="Y202" s="111"/>
      <c r="Z202" s="111"/>
      <c r="AA202" s="111"/>
      <c r="AB202" s="111"/>
      <c r="AC202" s="111"/>
      <c r="AD202" s="111"/>
      <c r="AE202" s="111"/>
    </row>
    <row r="203">
      <c r="A203" s="127" t="s">
        <v>601</v>
      </c>
      <c r="B203" s="128" t="s">
        <v>656</v>
      </c>
      <c r="C203" s="130" t="s">
        <v>657</v>
      </c>
      <c r="D203" s="128" t="s">
        <v>22</v>
      </c>
      <c r="E203" s="390">
        <v>2.0</v>
      </c>
      <c r="F203" s="132"/>
      <c r="G203" s="133"/>
      <c r="H203" s="140">
        <f t="shared" si="86"/>
        <v>0</v>
      </c>
      <c r="I203" s="140">
        <f t="shared" si="87"/>
        <v>0</v>
      </c>
      <c r="J203" s="140">
        <f t="shared" si="88"/>
        <v>0</v>
      </c>
      <c r="K203" s="140">
        <f t="shared" si="89"/>
        <v>0</v>
      </c>
      <c r="L203" s="161"/>
    </row>
    <row r="204">
      <c r="A204" s="127"/>
      <c r="B204" s="119"/>
      <c r="C204" s="120"/>
      <c r="D204" s="119"/>
      <c r="E204" s="122"/>
      <c r="F204" s="393"/>
      <c r="G204" s="124"/>
      <c r="H204" s="125"/>
      <c r="I204" s="166">
        <f t="shared" ref="I204:K204" si="90">SUM(I200:I203)</f>
        <v>0</v>
      </c>
      <c r="J204" s="166">
        <f t="shared" si="90"/>
        <v>0</v>
      </c>
      <c r="K204" s="166">
        <f t="shared" si="90"/>
        <v>0</v>
      </c>
      <c r="L204" s="161"/>
    </row>
    <row r="205">
      <c r="A205" s="305"/>
      <c r="B205" s="305"/>
      <c r="C205" s="306"/>
      <c r="D205" s="305"/>
      <c r="E205" s="307"/>
      <c r="F205" s="305"/>
      <c r="G205" s="309"/>
      <c r="H205" s="310"/>
      <c r="I205" s="310"/>
      <c r="J205" s="310"/>
      <c r="K205" s="310"/>
      <c r="L205" s="111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</row>
    <row r="206" ht="15.0" customHeight="1">
      <c r="A206" s="311" t="s">
        <v>668</v>
      </c>
      <c r="B206" s="87"/>
      <c r="C206" s="87"/>
      <c r="D206" s="87"/>
      <c r="E206" s="87"/>
      <c r="F206" s="87"/>
      <c r="G206" s="87"/>
      <c r="H206" s="87"/>
      <c r="I206" s="87"/>
      <c r="J206" s="87"/>
      <c r="K206" s="87"/>
      <c r="L206" s="312"/>
      <c r="M206" s="83"/>
      <c r="N206" s="83"/>
      <c r="O206" s="83"/>
      <c r="P206" s="83"/>
      <c r="Q206" s="83"/>
      <c r="R206" s="83"/>
      <c r="S206" s="83"/>
      <c r="T206" s="83"/>
      <c r="U206" s="83"/>
      <c r="V206" s="83"/>
      <c r="W206" s="83"/>
      <c r="X206" s="83"/>
      <c r="Y206" s="83"/>
      <c r="Z206" s="83"/>
      <c r="AA206" s="83"/>
      <c r="AB206" s="83"/>
      <c r="AC206" s="83"/>
      <c r="AD206" s="83"/>
      <c r="AE206" s="83"/>
    </row>
    <row r="207">
      <c r="A207" s="127" t="s">
        <v>15</v>
      </c>
      <c r="B207" s="302" t="s">
        <v>164</v>
      </c>
      <c r="C207" s="98"/>
      <c r="D207" s="98"/>
      <c r="E207" s="98"/>
      <c r="F207" s="99"/>
      <c r="G207" s="101"/>
      <c r="H207" s="104" t="s">
        <v>19</v>
      </c>
      <c r="I207" s="105" t="s">
        <v>22</v>
      </c>
      <c r="J207" s="107"/>
      <c r="K207" s="109"/>
      <c r="L207" s="161"/>
    </row>
    <row r="208">
      <c r="A208" s="127"/>
      <c r="B208" s="119" t="s">
        <v>37</v>
      </c>
      <c r="C208" s="173" t="s">
        <v>42</v>
      </c>
      <c r="D208" s="119" t="s">
        <v>22</v>
      </c>
      <c r="E208" s="122" t="s">
        <v>30</v>
      </c>
      <c r="F208" s="123" t="s">
        <v>45</v>
      </c>
      <c r="G208" s="124" t="s">
        <v>46</v>
      </c>
      <c r="H208" s="125" t="s">
        <v>47</v>
      </c>
      <c r="I208" s="125" t="s">
        <v>48</v>
      </c>
      <c r="J208" s="125" t="s">
        <v>49</v>
      </c>
      <c r="K208" s="125" t="s">
        <v>51</v>
      </c>
      <c r="L208" s="161"/>
    </row>
    <row r="209">
      <c r="A209" s="127" t="s">
        <v>52</v>
      </c>
      <c r="B209" s="128">
        <v>4513.0</v>
      </c>
      <c r="C209" s="130" t="s">
        <v>672</v>
      </c>
      <c r="D209" s="128" t="s">
        <v>81</v>
      </c>
      <c r="E209" s="352">
        <v>3.3158</v>
      </c>
      <c r="F209" s="132"/>
      <c r="G209" s="133"/>
      <c r="H209" s="140">
        <f t="shared" ref="H209:H253" si="91">F209+G209</f>
        <v>0</v>
      </c>
      <c r="I209" s="140">
        <f t="shared" ref="I209:I253" si="92">F209*E209</f>
        <v>0</v>
      </c>
      <c r="J209" s="140">
        <f t="shared" ref="J209:J253" si="93">G209*E209</f>
        <v>0</v>
      </c>
      <c r="K209" s="140">
        <f t="shared" ref="K209:K247" si="94">I209+J209</f>
        <v>0</v>
      </c>
      <c r="L209" s="161"/>
    </row>
    <row r="210">
      <c r="A210" s="127" t="s">
        <v>52</v>
      </c>
      <c r="B210" s="128">
        <v>6193.0</v>
      </c>
      <c r="C210" s="130" t="s">
        <v>677</v>
      </c>
      <c r="D210" s="128" t="s">
        <v>81</v>
      </c>
      <c r="E210" s="352">
        <v>3.7278</v>
      </c>
      <c r="F210" s="132"/>
      <c r="G210" s="133"/>
      <c r="H210" s="140">
        <f t="shared" si="91"/>
        <v>0</v>
      </c>
      <c r="I210" s="140">
        <f t="shared" si="92"/>
        <v>0</v>
      </c>
      <c r="J210" s="140">
        <f t="shared" si="93"/>
        <v>0</v>
      </c>
      <c r="K210" s="140">
        <f t="shared" si="94"/>
        <v>0</v>
      </c>
      <c r="L210" s="161"/>
    </row>
    <row r="211">
      <c r="A211" s="127" t="s">
        <v>52</v>
      </c>
      <c r="B211" s="128">
        <v>10886.0</v>
      </c>
      <c r="C211" s="130" t="s">
        <v>680</v>
      </c>
      <c r="D211" s="128" t="s">
        <v>22</v>
      </c>
      <c r="E211" s="352">
        <v>0.024</v>
      </c>
      <c r="F211" s="132"/>
      <c r="G211" s="133"/>
      <c r="H211" s="140">
        <f t="shared" si="91"/>
        <v>0</v>
      </c>
      <c r="I211" s="140">
        <f t="shared" si="92"/>
        <v>0</v>
      </c>
      <c r="J211" s="140">
        <f t="shared" si="93"/>
        <v>0</v>
      </c>
      <c r="K211" s="140">
        <f t="shared" si="94"/>
        <v>0</v>
      </c>
      <c r="L211" s="111"/>
      <c r="M211" s="111"/>
      <c r="N211" s="111"/>
      <c r="O211" s="111"/>
      <c r="P211" s="111"/>
      <c r="Q211" s="111"/>
      <c r="R211" s="111"/>
      <c r="S211" s="111"/>
      <c r="T211" s="111"/>
      <c r="U211" s="111"/>
      <c r="V211" s="111"/>
      <c r="W211" s="111"/>
      <c r="X211" s="111"/>
      <c r="Y211" s="111"/>
      <c r="Z211" s="111"/>
      <c r="AA211" s="111"/>
      <c r="AB211" s="111"/>
      <c r="AC211" s="111"/>
      <c r="AD211" s="111"/>
      <c r="AE211" s="111"/>
    </row>
    <row r="212">
      <c r="A212" s="127" t="s">
        <v>52</v>
      </c>
      <c r="B212" s="128">
        <v>10891.0</v>
      </c>
      <c r="C212" s="130" t="s">
        <v>683</v>
      </c>
      <c r="D212" s="128" t="s">
        <v>22</v>
      </c>
      <c r="E212" s="352">
        <v>0.024</v>
      </c>
      <c r="F212" s="132"/>
      <c r="G212" s="133"/>
      <c r="H212" s="140">
        <f t="shared" si="91"/>
        <v>0</v>
      </c>
      <c r="I212" s="140">
        <f t="shared" si="92"/>
        <v>0</v>
      </c>
      <c r="J212" s="140">
        <f t="shared" si="93"/>
        <v>0</v>
      </c>
      <c r="K212" s="140">
        <f t="shared" si="94"/>
        <v>0</v>
      </c>
      <c r="L212" s="161"/>
    </row>
    <row r="213">
      <c r="A213" s="127" t="s">
        <v>52</v>
      </c>
      <c r="B213" s="128">
        <v>11455.0</v>
      </c>
      <c r="C213" s="130" t="s">
        <v>687</v>
      </c>
      <c r="D213" s="128" t="s">
        <v>22</v>
      </c>
      <c r="E213" s="352">
        <v>0.024</v>
      </c>
      <c r="F213" s="132"/>
      <c r="G213" s="133"/>
      <c r="H213" s="140">
        <f t="shared" si="91"/>
        <v>0</v>
      </c>
      <c r="I213" s="140">
        <f t="shared" si="92"/>
        <v>0</v>
      </c>
      <c r="J213" s="140">
        <f t="shared" si="93"/>
        <v>0</v>
      </c>
      <c r="K213" s="140">
        <f t="shared" si="94"/>
        <v>0</v>
      </c>
      <c r="L213" s="161"/>
    </row>
    <row r="214">
      <c r="A214" s="127" t="s">
        <v>52</v>
      </c>
      <c r="B214" s="128">
        <v>11587.0</v>
      </c>
      <c r="C214" s="130" t="s">
        <v>689</v>
      </c>
      <c r="D214" s="128" t="s">
        <v>447</v>
      </c>
      <c r="E214" s="352">
        <v>0.8963</v>
      </c>
      <c r="F214" s="132"/>
      <c r="G214" s="133"/>
      <c r="H214" s="140">
        <f t="shared" si="91"/>
        <v>0</v>
      </c>
      <c r="I214" s="140">
        <f t="shared" si="92"/>
        <v>0</v>
      </c>
      <c r="J214" s="140">
        <f t="shared" si="93"/>
        <v>0</v>
      </c>
      <c r="K214" s="140">
        <f t="shared" si="94"/>
        <v>0</v>
      </c>
      <c r="L214" s="161"/>
    </row>
    <row r="215">
      <c r="A215" s="127" t="s">
        <v>287</v>
      </c>
      <c r="B215" s="128">
        <v>87777.0</v>
      </c>
      <c r="C215" s="130" t="s">
        <v>692</v>
      </c>
      <c r="D215" s="128" t="s">
        <v>72</v>
      </c>
      <c r="E215" s="352">
        <v>1.3462</v>
      </c>
      <c r="F215" s="132"/>
      <c r="G215" s="133"/>
      <c r="H215" s="140">
        <f t="shared" si="91"/>
        <v>0</v>
      </c>
      <c r="I215" s="140">
        <f t="shared" si="92"/>
        <v>0</v>
      </c>
      <c r="J215" s="140">
        <f t="shared" si="93"/>
        <v>0</v>
      </c>
      <c r="K215" s="140">
        <f t="shared" si="94"/>
        <v>0</v>
      </c>
      <c r="L215" s="161"/>
    </row>
    <row r="216">
      <c r="A216" s="127" t="s">
        <v>287</v>
      </c>
      <c r="B216" s="128">
        <v>87794.0</v>
      </c>
      <c r="C216" s="130" t="s">
        <v>694</v>
      </c>
      <c r="D216" s="128" t="s">
        <v>72</v>
      </c>
      <c r="E216" s="352">
        <v>0.294</v>
      </c>
      <c r="F216" s="132"/>
      <c r="G216" s="133"/>
      <c r="H216" s="140">
        <f t="shared" si="91"/>
        <v>0</v>
      </c>
      <c r="I216" s="140">
        <f t="shared" si="92"/>
        <v>0</v>
      </c>
      <c r="J216" s="140">
        <f t="shared" si="93"/>
        <v>0</v>
      </c>
      <c r="K216" s="140">
        <f t="shared" si="94"/>
        <v>0</v>
      </c>
      <c r="L216" s="111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</row>
    <row r="217">
      <c r="A217" s="127" t="s">
        <v>287</v>
      </c>
      <c r="B217" s="128">
        <v>87885.0</v>
      </c>
      <c r="C217" s="130" t="s">
        <v>699</v>
      </c>
      <c r="D217" s="128" t="s">
        <v>72</v>
      </c>
      <c r="E217" s="352">
        <v>1.9037</v>
      </c>
      <c r="F217" s="132"/>
      <c r="G217" s="133"/>
      <c r="H217" s="140">
        <f t="shared" si="91"/>
        <v>0</v>
      </c>
      <c r="I217" s="140">
        <f t="shared" si="92"/>
        <v>0</v>
      </c>
      <c r="J217" s="140">
        <f t="shared" si="93"/>
        <v>0</v>
      </c>
      <c r="K217" s="140">
        <f t="shared" si="94"/>
        <v>0</v>
      </c>
      <c r="L217" s="111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</row>
    <row r="218">
      <c r="A218" s="127" t="s">
        <v>287</v>
      </c>
      <c r="B218" s="128">
        <v>87892.0</v>
      </c>
      <c r="C218" s="130" t="s">
        <v>700</v>
      </c>
      <c r="D218" s="128" t="s">
        <v>72</v>
      </c>
      <c r="E218" s="352">
        <v>0.294</v>
      </c>
      <c r="F218" s="132"/>
      <c r="G218" s="133"/>
      <c r="H218" s="140">
        <f t="shared" si="91"/>
        <v>0</v>
      </c>
      <c r="I218" s="140">
        <f t="shared" si="92"/>
        <v>0</v>
      </c>
      <c r="J218" s="140">
        <f t="shared" si="93"/>
        <v>0</v>
      </c>
      <c r="K218" s="140">
        <f t="shared" si="94"/>
        <v>0</v>
      </c>
      <c r="L218" s="111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</row>
    <row r="219">
      <c r="A219" s="127" t="s">
        <v>287</v>
      </c>
      <c r="B219" s="128">
        <v>87903.0</v>
      </c>
      <c r="C219" s="130" t="s">
        <v>702</v>
      </c>
      <c r="D219" s="128" t="s">
        <v>72</v>
      </c>
      <c r="E219" s="352">
        <v>1.3462</v>
      </c>
      <c r="F219" s="132"/>
      <c r="G219" s="133"/>
      <c r="H219" s="140">
        <f t="shared" si="91"/>
        <v>0</v>
      </c>
      <c r="I219" s="140">
        <f t="shared" si="92"/>
        <v>0</v>
      </c>
      <c r="J219" s="140">
        <f t="shared" si="93"/>
        <v>0</v>
      </c>
      <c r="K219" s="140">
        <f t="shared" si="94"/>
        <v>0</v>
      </c>
      <c r="L219" s="111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</row>
    <row r="220">
      <c r="A220" s="127" t="s">
        <v>287</v>
      </c>
      <c r="B220" s="128">
        <v>88262.0</v>
      </c>
      <c r="C220" s="130" t="s">
        <v>707</v>
      </c>
      <c r="D220" s="128" t="s">
        <v>64</v>
      </c>
      <c r="E220" s="352">
        <v>0.932</v>
      </c>
      <c r="F220" s="132"/>
      <c r="G220" s="133"/>
      <c r="H220" s="140">
        <f t="shared" si="91"/>
        <v>0</v>
      </c>
      <c r="I220" s="140">
        <f t="shared" si="92"/>
        <v>0</v>
      </c>
      <c r="J220" s="140">
        <f t="shared" si="93"/>
        <v>0</v>
      </c>
      <c r="K220" s="140">
        <f t="shared" si="94"/>
        <v>0</v>
      </c>
      <c r="L220" s="111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</row>
    <row r="221">
      <c r="A221" s="127" t="s">
        <v>287</v>
      </c>
      <c r="B221" s="128">
        <v>88489.0</v>
      </c>
      <c r="C221" s="130" t="s">
        <v>323</v>
      </c>
      <c r="D221" s="128" t="s">
        <v>72</v>
      </c>
      <c r="E221" s="352">
        <v>3.5438</v>
      </c>
      <c r="F221" s="132"/>
      <c r="G221" s="133"/>
      <c r="H221" s="140">
        <f t="shared" si="91"/>
        <v>0</v>
      </c>
      <c r="I221" s="140">
        <f t="shared" si="92"/>
        <v>0</v>
      </c>
      <c r="J221" s="140">
        <f t="shared" si="93"/>
        <v>0</v>
      </c>
      <c r="K221" s="140">
        <f t="shared" si="94"/>
        <v>0</v>
      </c>
      <c r="L221" s="111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</row>
    <row r="222">
      <c r="A222" s="127" t="s">
        <v>287</v>
      </c>
      <c r="B222" s="128">
        <v>90447.0</v>
      </c>
      <c r="C222" s="130" t="s">
        <v>712</v>
      </c>
      <c r="D222" s="128" t="s">
        <v>81</v>
      </c>
      <c r="E222" s="352">
        <v>0.2156</v>
      </c>
      <c r="F222" s="132"/>
      <c r="G222" s="133"/>
      <c r="H222" s="140">
        <f t="shared" si="91"/>
        <v>0</v>
      </c>
      <c r="I222" s="140">
        <f t="shared" si="92"/>
        <v>0</v>
      </c>
      <c r="J222" s="140">
        <f t="shared" si="93"/>
        <v>0</v>
      </c>
      <c r="K222" s="140">
        <f t="shared" si="94"/>
        <v>0</v>
      </c>
      <c r="L222" s="111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</row>
    <row r="223">
      <c r="A223" s="127" t="s">
        <v>287</v>
      </c>
      <c r="B223" s="128">
        <v>90456.0</v>
      </c>
      <c r="C223" s="130" t="s">
        <v>714</v>
      </c>
      <c r="D223" s="128" t="s">
        <v>22</v>
      </c>
      <c r="E223" s="352">
        <v>0.0719</v>
      </c>
      <c r="F223" s="132"/>
      <c r="G223" s="133"/>
      <c r="H223" s="140">
        <f t="shared" si="91"/>
        <v>0</v>
      </c>
      <c r="I223" s="140">
        <f t="shared" si="92"/>
        <v>0</v>
      </c>
      <c r="J223" s="140">
        <f t="shared" si="93"/>
        <v>0</v>
      </c>
      <c r="K223" s="140">
        <f t="shared" si="94"/>
        <v>0</v>
      </c>
      <c r="L223" s="111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</row>
    <row r="224">
      <c r="A224" s="127" t="s">
        <v>287</v>
      </c>
      <c r="B224" s="128">
        <v>90457.0</v>
      </c>
      <c r="C224" s="130" t="s">
        <v>716</v>
      </c>
      <c r="D224" s="128" t="s">
        <v>22</v>
      </c>
      <c r="E224" s="352">
        <v>0.024</v>
      </c>
      <c r="F224" s="132"/>
      <c r="G224" s="133"/>
      <c r="H224" s="140">
        <f t="shared" si="91"/>
        <v>0</v>
      </c>
      <c r="I224" s="140">
        <f t="shared" si="92"/>
        <v>0</v>
      </c>
      <c r="J224" s="140">
        <f t="shared" si="93"/>
        <v>0</v>
      </c>
      <c r="K224" s="140">
        <f t="shared" si="94"/>
        <v>0</v>
      </c>
      <c r="L224" s="111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</row>
    <row r="225">
      <c r="A225" s="127" t="s">
        <v>287</v>
      </c>
      <c r="B225" s="128">
        <v>90466.0</v>
      </c>
      <c r="C225" s="130" t="s">
        <v>719</v>
      </c>
      <c r="D225" s="128" t="s">
        <v>81</v>
      </c>
      <c r="E225" s="352">
        <v>0.2156</v>
      </c>
      <c r="F225" s="132"/>
      <c r="G225" s="133"/>
      <c r="H225" s="140">
        <f t="shared" si="91"/>
        <v>0</v>
      </c>
      <c r="I225" s="140">
        <f t="shared" si="92"/>
        <v>0</v>
      </c>
      <c r="J225" s="140">
        <f t="shared" si="93"/>
        <v>0</v>
      </c>
      <c r="K225" s="140">
        <f t="shared" si="94"/>
        <v>0</v>
      </c>
      <c r="L225" s="111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</row>
    <row r="226">
      <c r="A226" s="127" t="s">
        <v>287</v>
      </c>
      <c r="B226" s="128">
        <v>91170.0</v>
      </c>
      <c r="C226" s="130" t="s">
        <v>338</v>
      </c>
      <c r="D226" s="128" t="s">
        <v>81</v>
      </c>
      <c r="E226" s="352">
        <v>0.2396</v>
      </c>
      <c r="F226" s="132"/>
      <c r="G226" s="133"/>
      <c r="H226" s="140">
        <f t="shared" si="91"/>
        <v>0</v>
      </c>
      <c r="I226" s="140">
        <f t="shared" si="92"/>
        <v>0</v>
      </c>
      <c r="J226" s="140">
        <f t="shared" si="93"/>
        <v>0</v>
      </c>
      <c r="K226" s="140">
        <f t="shared" si="94"/>
        <v>0</v>
      </c>
      <c r="L226" s="111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</row>
    <row r="227">
      <c r="A227" s="127" t="s">
        <v>287</v>
      </c>
      <c r="B227" s="128">
        <v>91341.0</v>
      </c>
      <c r="C227" s="130" t="s">
        <v>723</v>
      </c>
      <c r="D227" s="128" t="s">
        <v>72</v>
      </c>
      <c r="E227" s="352">
        <v>0.0604</v>
      </c>
      <c r="F227" s="132"/>
      <c r="G227" s="133"/>
      <c r="H227" s="140">
        <f t="shared" si="91"/>
        <v>0</v>
      </c>
      <c r="I227" s="140">
        <f t="shared" si="92"/>
        <v>0</v>
      </c>
      <c r="J227" s="140">
        <f t="shared" si="93"/>
        <v>0</v>
      </c>
      <c r="K227" s="140">
        <f t="shared" si="94"/>
        <v>0</v>
      </c>
      <c r="L227" s="111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</row>
    <row r="228">
      <c r="A228" s="127" t="s">
        <v>287</v>
      </c>
      <c r="B228" s="128">
        <v>91831.0</v>
      </c>
      <c r="C228" s="130" t="s">
        <v>726</v>
      </c>
      <c r="D228" s="128" t="s">
        <v>81</v>
      </c>
      <c r="E228" s="352">
        <v>0.2396</v>
      </c>
      <c r="F228" s="132"/>
      <c r="G228" s="133"/>
      <c r="H228" s="140">
        <f t="shared" si="91"/>
        <v>0</v>
      </c>
      <c r="I228" s="140">
        <f t="shared" si="92"/>
        <v>0</v>
      </c>
      <c r="J228" s="140">
        <f t="shared" si="93"/>
        <v>0</v>
      </c>
      <c r="K228" s="140">
        <f t="shared" si="94"/>
        <v>0</v>
      </c>
      <c r="L228" s="111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</row>
    <row r="229">
      <c r="A229" s="127" t="s">
        <v>287</v>
      </c>
      <c r="B229" s="128">
        <v>91852.0</v>
      </c>
      <c r="C229" s="130" t="s">
        <v>729</v>
      </c>
      <c r="D229" s="128" t="s">
        <v>81</v>
      </c>
      <c r="E229" s="352">
        <v>0.2156</v>
      </c>
      <c r="F229" s="132"/>
      <c r="G229" s="133"/>
      <c r="H229" s="140">
        <f t="shared" si="91"/>
        <v>0</v>
      </c>
      <c r="I229" s="140">
        <f t="shared" si="92"/>
        <v>0</v>
      </c>
      <c r="J229" s="140">
        <f t="shared" si="93"/>
        <v>0</v>
      </c>
      <c r="K229" s="140">
        <f t="shared" si="94"/>
        <v>0</v>
      </c>
      <c r="L229" s="111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</row>
    <row r="230">
      <c r="A230" s="127" t="s">
        <v>287</v>
      </c>
      <c r="B230" s="128">
        <v>91924.0</v>
      </c>
      <c r="C230" s="130" t="s">
        <v>731</v>
      </c>
      <c r="D230" s="128" t="s">
        <v>81</v>
      </c>
      <c r="E230" s="352">
        <v>0.5918</v>
      </c>
      <c r="F230" s="132"/>
      <c r="G230" s="133"/>
      <c r="H230" s="140">
        <f t="shared" si="91"/>
        <v>0</v>
      </c>
      <c r="I230" s="140">
        <f t="shared" si="92"/>
        <v>0</v>
      </c>
      <c r="J230" s="140">
        <f t="shared" si="93"/>
        <v>0</v>
      </c>
      <c r="K230" s="140">
        <f t="shared" si="94"/>
        <v>0</v>
      </c>
      <c r="L230" s="161"/>
    </row>
    <row r="231">
      <c r="A231" s="127" t="s">
        <v>287</v>
      </c>
      <c r="B231" s="128">
        <v>91926.0</v>
      </c>
      <c r="C231" s="130" t="s">
        <v>737</v>
      </c>
      <c r="D231" s="128" t="s">
        <v>81</v>
      </c>
      <c r="E231" s="352">
        <v>0.6469</v>
      </c>
      <c r="F231" s="132"/>
      <c r="G231" s="133"/>
      <c r="H231" s="140">
        <f t="shared" si="91"/>
        <v>0</v>
      </c>
      <c r="I231" s="140">
        <f t="shared" si="92"/>
        <v>0</v>
      </c>
      <c r="J231" s="140">
        <f t="shared" si="93"/>
        <v>0</v>
      </c>
      <c r="K231" s="140">
        <f t="shared" si="94"/>
        <v>0</v>
      </c>
      <c r="L231" s="111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</row>
    <row r="232">
      <c r="A232" s="127" t="s">
        <v>287</v>
      </c>
      <c r="B232" s="128">
        <v>91940.0</v>
      </c>
      <c r="C232" s="130" t="s">
        <v>739</v>
      </c>
      <c r="D232" s="128" t="s">
        <v>22</v>
      </c>
      <c r="E232" s="352">
        <v>0.024</v>
      </c>
      <c r="F232" s="132"/>
      <c r="G232" s="133"/>
      <c r="H232" s="140">
        <f t="shared" si="91"/>
        <v>0</v>
      </c>
      <c r="I232" s="140">
        <f t="shared" si="92"/>
        <v>0</v>
      </c>
      <c r="J232" s="140">
        <f t="shared" si="93"/>
        <v>0</v>
      </c>
      <c r="K232" s="140">
        <f t="shared" si="94"/>
        <v>0</v>
      </c>
      <c r="L232" s="111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</row>
    <row r="233">
      <c r="A233" s="127" t="s">
        <v>287</v>
      </c>
      <c r="B233" s="128">
        <v>91941.0</v>
      </c>
      <c r="C233" s="130" t="s">
        <v>741</v>
      </c>
      <c r="D233" s="128" t="s">
        <v>22</v>
      </c>
      <c r="E233" s="352">
        <v>0.0479</v>
      </c>
      <c r="F233" s="132"/>
      <c r="G233" s="133"/>
      <c r="H233" s="140">
        <f t="shared" si="91"/>
        <v>0</v>
      </c>
      <c r="I233" s="140">
        <f t="shared" si="92"/>
        <v>0</v>
      </c>
      <c r="J233" s="140">
        <f t="shared" si="93"/>
        <v>0</v>
      </c>
      <c r="K233" s="140">
        <f t="shared" si="94"/>
        <v>0</v>
      </c>
      <c r="L233" s="111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</row>
    <row r="234">
      <c r="A234" s="127" t="s">
        <v>287</v>
      </c>
      <c r="B234" s="128">
        <v>92000.0</v>
      </c>
      <c r="C234" s="130" t="s">
        <v>744</v>
      </c>
      <c r="D234" s="128" t="s">
        <v>22</v>
      </c>
      <c r="E234" s="352">
        <v>0.0479</v>
      </c>
      <c r="F234" s="132"/>
      <c r="G234" s="133"/>
      <c r="H234" s="140">
        <f t="shared" si="91"/>
        <v>0</v>
      </c>
      <c r="I234" s="140">
        <f t="shared" si="92"/>
        <v>0</v>
      </c>
      <c r="J234" s="140">
        <f t="shared" si="93"/>
        <v>0</v>
      </c>
      <c r="K234" s="140">
        <f t="shared" si="94"/>
        <v>0</v>
      </c>
      <c r="L234" s="111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</row>
    <row r="235">
      <c r="A235" s="127" t="s">
        <v>287</v>
      </c>
      <c r="B235" s="128">
        <v>92025.0</v>
      </c>
      <c r="C235" s="130" t="s">
        <v>746</v>
      </c>
      <c r="D235" s="128" t="s">
        <v>22</v>
      </c>
      <c r="E235" s="352">
        <v>0.024</v>
      </c>
      <c r="F235" s="132"/>
      <c r="G235" s="133"/>
      <c r="H235" s="140">
        <f t="shared" si="91"/>
        <v>0</v>
      </c>
      <c r="I235" s="140">
        <f t="shared" si="92"/>
        <v>0</v>
      </c>
      <c r="J235" s="140">
        <f t="shared" si="93"/>
        <v>0</v>
      </c>
      <c r="K235" s="140">
        <f t="shared" si="94"/>
        <v>0</v>
      </c>
      <c r="L235" s="111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</row>
    <row r="236">
      <c r="A236" s="127" t="s">
        <v>287</v>
      </c>
      <c r="B236" s="128">
        <v>92543.0</v>
      </c>
      <c r="C236" s="130" t="s">
        <v>749</v>
      </c>
      <c r="D236" s="128" t="s">
        <v>72</v>
      </c>
      <c r="E236" s="352">
        <v>1.4269</v>
      </c>
      <c r="F236" s="132"/>
      <c r="G236" s="133"/>
      <c r="H236" s="140">
        <f t="shared" si="91"/>
        <v>0</v>
      </c>
      <c r="I236" s="140">
        <f t="shared" si="92"/>
        <v>0</v>
      </c>
      <c r="J236" s="140">
        <f t="shared" si="93"/>
        <v>0</v>
      </c>
      <c r="K236" s="140">
        <f t="shared" si="94"/>
        <v>0</v>
      </c>
      <c r="L236" s="111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</row>
    <row r="237">
      <c r="A237" s="127" t="s">
        <v>287</v>
      </c>
      <c r="B237" s="128">
        <v>93205.0</v>
      </c>
      <c r="C237" s="130" t="s">
        <v>750</v>
      </c>
      <c r="D237" s="128" t="s">
        <v>81</v>
      </c>
      <c r="E237" s="352">
        <v>0.7068</v>
      </c>
      <c r="F237" s="132"/>
      <c r="G237" s="133"/>
      <c r="H237" s="140">
        <f t="shared" si="91"/>
        <v>0</v>
      </c>
      <c r="I237" s="140">
        <f t="shared" si="92"/>
        <v>0</v>
      </c>
      <c r="J237" s="140">
        <f t="shared" si="93"/>
        <v>0</v>
      </c>
      <c r="K237" s="140">
        <f t="shared" si="94"/>
        <v>0</v>
      </c>
      <c r="L237" s="111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</row>
    <row r="238">
      <c r="A238" s="127" t="s">
        <v>287</v>
      </c>
      <c r="B238" s="128">
        <v>93358.0</v>
      </c>
      <c r="C238" s="130" t="s">
        <v>266</v>
      </c>
      <c r="D238" s="128" t="s">
        <v>68</v>
      </c>
      <c r="E238" s="352">
        <v>0.0276</v>
      </c>
      <c r="F238" s="132"/>
      <c r="G238" s="133"/>
      <c r="H238" s="140">
        <f t="shared" si="91"/>
        <v>0</v>
      </c>
      <c r="I238" s="140">
        <f t="shared" si="92"/>
        <v>0</v>
      </c>
      <c r="J238" s="140">
        <f t="shared" si="93"/>
        <v>0</v>
      </c>
      <c r="K238" s="140">
        <f t="shared" si="94"/>
        <v>0</v>
      </c>
      <c r="L238" s="111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</row>
    <row r="239">
      <c r="A239" s="127" t="s">
        <v>287</v>
      </c>
      <c r="B239" s="128">
        <v>93382.0</v>
      </c>
      <c r="C239" s="130" t="s">
        <v>270</v>
      </c>
      <c r="D239" s="128" t="s">
        <v>68</v>
      </c>
      <c r="E239" s="352">
        <v>0.0072</v>
      </c>
      <c r="F239" s="132"/>
      <c r="G239" s="133"/>
      <c r="H239" s="140">
        <f t="shared" si="91"/>
        <v>0</v>
      </c>
      <c r="I239" s="140">
        <f t="shared" si="92"/>
        <v>0</v>
      </c>
      <c r="J239" s="140">
        <f t="shared" si="93"/>
        <v>0</v>
      </c>
      <c r="K239" s="140">
        <f t="shared" si="94"/>
        <v>0</v>
      </c>
      <c r="L239" s="111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</row>
    <row r="240">
      <c r="A240" s="127" t="s">
        <v>287</v>
      </c>
      <c r="B240" s="128">
        <v>94210.0</v>
      </c>
      <c r="C240" s="130" t="s">
        <v>753</v>
      </c>
      <c r="D240" s="128" t="s">
        <v>72</v>
      </c>
      <c r="E240" s="352">
        <v>1.4269</v>
      </c>
      <c r="F240" s="132"/>
      <c r="G240" s="133"/>
      <c r="H240" s="140">
        <f t="shared" si="91"/>
        <v>0</v>
      </c>
      <c r="I240" s="140">
        <f t="shared" si="92"/>
        <v>0</v>
      </c>
      <c r="J240" s="140">
        <f t="shared" si="93"/>
        <v>0</v>
      </c>
      <c r="K240" s="140">
        <f t="shared" si="94"/>
        <v>0</v>
      </c>
      <c r="L240" s="111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</row>
    <row r="241">
      <c r="A241" s="127" t="s">
        <v>287</v>
      </c>
      <c r="B241" s="128">
        <v>94559.0</v>
      </c>
      <c r="C241" s="130" t="s">
        <v>754</v>
      </c>
      <c r="D241" s="128" t="s">
        <v>72</v>
      </c>
      <c r="E241" s="352">
        <v>0.0719</v>
      </c>
      <c r="F241" s="132"/>
      <c r="G241" s="133"/>
      <c r="H241" s="140">
        <f t="shared" si="91"/>
        <v>0</v>
      </c>
      <c r="I241" s="140">
        <f t="shared" si="92"/>
        <v>0</v>
      </c>
      <c r="J241" s="140">
        <f t="shared" si="93"/>
        <v>0</v>
      </c>
      <c r="K241" s="140">
        <f t="shared" si="94"/>
        <v>0</v>
      </c>
      <c r="L241" s="111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</row>
    <row r="242">
      <c r="A242" s="127" t="s">
        <v>287</v>
      </c>
      <c r="B242" s="128">
        <v>95240.0</v>
      </c>
      <c r="C242" s="130" t="s">
        <v>758</v>
      </c>
      <c r="D242" s="128" t="s">
        <v>72</v>
      </c>
      <c r="E242" s="352">
        <v>0.0065</v>
      </c>
      <c r="F242" s="132"/>
      <c r="G242" s="133"/>
      <c r="H242" s="140">
        <f t="shared" si="91"/>
        <v>0</v>
      </c>
      <c r="I242" s="140">
        <f t="shared" si="92"/>
        <v>0</v>
      </c>
      <c r="J242" s="140">
        <f t="shared" si="93"/>
        <v>0</v>
      </c>
      <c r="K242" s="140">
        <f t="shared" si="94"/>
        <v>0</v>
      </c>
      <c r="L242" s="111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</row>
    <row r="243">
      <c r="A243" s="127" t="s">
        <v>287</v>
      </c>
      <c r="B243" s="128">
        <v>95241.0</v>
      </c>
      <c r="C243" s="130" t="s">
        <v>760</v>
      </c>
      <c r="D243" s="128" t="s">
        <v>72</v>
      </c>
      <c r="E243" s="352">
        <v>1.3239</v>
      </c>
      <c r="F243" s="132"/>
      <c r="G243" s="133"/>
      <c r="H243" s="140">
        <f t="shared" si="91"/>
        <v>0</v>
      </c>
      <c r="I243" s="140">
        <f t="shared" si="92"/>
        <v>0</v>
      </c>
      <c r="J243" s="140">
        <f t="shared" si="93"/>
        <v>0</v>
      </c>
      <c r="K243" s="140">
        <f t="shared" si="94"/>
        <v>0</v>
      </c>
      <c r="L243" s="111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</row>
    <row r="244">
      <c r="A244" s="127" t="s">
        <v>287</v>
      </c>
      <c r="B244" s="128">
        <v>101165.0</v>
      </c>
      <c r="C244" s="130" t="s">
        <v>764</v>
      </c>
      <c r="D244" s="128" t="s">
        <v>68</v>
      </c>
      <c r="E244" s="352">
        <v>0.0283</v>
      </c>
      <c r="F244" s="132"/>
      <c r="G244" s="133"/>
      <c r="H244" s="140">
        <f t="shared" si="91"/>
        <v>0</v>
      </c>
      <c r="I244" s="140">
        <f t="shared" si="92"/>
        <v>0</v>
      </c>
      <c r="J244" s="140">
        <f t="shared" si="93"/>
        <v>0</v>
      </c>
      <c r="K244" s="140">
        <f t="shared" si="94"/>
        <v>0</v>
      </c>
      <c r="L244" s="111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</row>
    <row r="245">
      <c r="A245" s="127" t="s">
        <v>287</v>
      </c>
      <c r="B245" s="128">
        <v>101876.0</v>
      </c>
      <c r="C245" s="130" t="s">
        <v>767</v>
      </c>
      <c r="D245" s="128" t="s">
        <v>22</v>
      </c>
      <c r="E245" s="352">
        <v>0.024</v>
      </c>
      <c r="F245" s="132"/>
      <c r="G245" s="133"/>
      <c r="H245" s="140">
        <f t="shared" si="91"/>
        <v>0</v>
      </c>
      <c r="I245" s="140">
        <f t="shared" si="92"/>
        <v>0</v>
      </c>
      <c r="J245" s="140">
        <f t="shared" si="93"/>
        <v>0</v>
      </c>
      <c r="K245" s="140">
        <f t="shared" si="94"/>
        <v>0</v>
      </c>
      <c r="L245" s="111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</row>
    <row r="246">
      <c r="A246" s="127" t="s">
        <v>287</v>
      </c>
      <c r="B246" s="128">
        <v>101891.0</v>
      </c>
      <c r="C246" s="130" t="s">
        <v>772</v>
      </c>
      <c r="D246" s="128" t="s">
        <v>22</v>
      </c>
      <c r="E246" s="352">
        <v>0.0479</v>
      </c>
      <c r="F246" s="132"/>
      <c r="G246" s="133"/>
      <c r="H246" s="140">
        <f t="shared" si="91"/>
        <v>0</v>
      </c>
      <c r="I246" s="140">
        <f t="shared" si="92"/>
        <v>0</v>
      </c>
      <c r="J246" s="140">
        <f t="shared" si="93"/>
        <v>0</v>
      </c>
      <c r="K246" s="140">
        <f t="shared" si="94"/>
        <v>0</v>
      </c>
      <c r="L246" s="111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</row>
    <row r="247">
      <c r="A247" s="127" t="s">
        <v>287</v>
      </c>
      <c r="B247" s="128">
        <v>103328.0</v>
      </c>
      <c r="C247" s="130" t="s">
        <v>774</v>
      </c>
      <c r="D247" s="128" t="s">
        <v>72</v>
      </c>
      <c r="E247" s="352">
        <v>1.7719</v>
      </c>
      <c r="F247" s="132"/>
      <c r="G247" s="133"/>
      <c r="H247" s="140">
        <f t="shared" si="91"/>
        <v>0</v>
      </c>
      <c r="I247" s="140">
        <f t="shared" si="92"/>
        <v>0</v>
      </c>
      <c r="J247" s="140">
        <f t="shared" si="93"/>
        <v>0</v>
      </c>
      <c r="K247" s="140">
        <f t="shared" si="94"/>
        <v>0</v>
      </c>
      <c r="L247" s="111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</row>
    <row r="248">
      <c r="A248" s="127" t="s">
        <v>287</v>
      </c>
      <c r="B248" s="270">
        <v>88264.0</v>
      </c>
      <c r="C248" s="268" t="s">
        <v>496</v>
      </c>
      <c r="D248" s="270" t="s">
        <v>64</v>
      </c>
      <c r="E248" s="326">
        <v>0.5388</v>
      </c>
      <c r="F248" s="328"/>
      <c r="G248" s="329"/>
      <c r="H248" s="328">
        <f t="shared" si="91"/>
        <v>0</v>
      </c>
      <c r="I248" s="328">
        <f t="shared" si="92"/>
        <v>0</v>
      </c>
      <c r="J248" s="328">
        <f t="shared" si="93"/>
        <v>0</v>
      </c>
      <c r="K248" s="328">
        <f t="shared" ref="K248:K251" si="95">H248*E248</f>
        <v>0</v>
      </c>
      <c r="L248" s="111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</row>
    <row r="249">
      <c r="A249" s="127" t="s">
        <v>287</v>
      </c>
      <c r="B249" s="270">
        <v>88247.0</v>
      </c>
      <c r="C249" s="268" t="s">
        <v>503</v>
      </c>
      <c r="D249" s="270" t="s">
        <v>64</v>
      </c>
      <c r="E249" s="326">
        <v>0.168375</v>
      </c>
      <c r="F249" s="328"/>
      <c r="G249" s="331"/>
      <c r="H249" s="328">
        <f t="shared" si="91"/>
        <v>0</v>
      </c>
      <c r="I249" s="328">
        <f t="shared" si="92"/>
        <v>0</v>
      </c>
      <c r="J249" s="328">
        <f t="shared" si="93"/>
        <v>0</v>
      </c>
      <c r="K249" s="328">
        <f t="shared" si="95"/>
        <v>0</v>
      </c>
      <c r="L249" s="111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</row>
    <row r="250">
      <c r="A250" s="268" t="s">
        <v>52</v>
      </c>
      <c r="B250" s="270" t="s">
        <v>779</v>
      </c>
      <c r="C250" s="268" t="str">
        <f>UPPER("Luminária (calha) p/ lampada fluorescente 2 x 16w/tubular LED 9,9w a 10w")</f>
        <v>LUMINÁRIA (CALHA) P/ LAMPADA FLUORESCENTE 2 X 16W/TUBULAR LED 9,9W A 10W</v>
      </c>
      <c r="D250" s="270" t="s">
        <v>22</v>
      </c>
      <c r="E250" s="326">
        <v>1.0</v>
      </c>
      <c r="F250" s="328"/>
      <c r="G250" s="336"/>
      <c r="H250" s="328">
        <f t="shared" si="91"/>
        <v>0</v>
      </c>
      <c r="I250" s="328">
        <f t="shared" si="92"/>
        <v>0</v>
      </c>
      <c r="J250" s="328">
        <f t="shared" si="93"/>
        <v>0</v>
      </c>
      <c r="K250" s="328">
        <f t="shared" si="95"/>
        <v>0</v>
      </c>
      <c r="L250" s="161"/>
    </row>
    <row r="251">
      <c r="A251" s="268" t="s">
        <v>52</v>
      </c>
      <c r="B251" s="270">
        <v>39387.0</v>
      </c>
      <c r="C251" s="268" t="s">
        <v>513</v>
      </c>
      <c r="D251" s="270" t="s">
        <v>22</v>
      </c>
      <c r="E251" s="326">
        <v>2.0</v>
      </c>
      <c r="F251" s="328"/>
      <c r="G251" s="336"/>
      <c r="H251" s="328">
        <f t="shared" si="91"/>
        <v>0</v>
      </c>
      <c r="I251" s="328">
        <f t="shared" si="92"/>
        <v>0</v>
      </c>
      <c r="J251" s="328">
        <f t="shared" si="93"/>
        <v>0</v>
      </c>
      <c r="K251" s="328">
        <f t="shared" si="95"/>
        <v>0</v>
      </c>
      <c r="L251" s="111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</row>
    <row r="252">
      <c r="A252" s="127" t="s">
        <v>287</v>
      </c>
      <c r="B252" s="128" t="s">
        <v>788</v>
      </c>
      <c r="C252" s="130" t="str">
        <f>UPPER("Luminária tipo spot de Sobrepor fenix da pix iluminação ou similar para lâmpada PAR 20, inclusive lâmpada led 7w")</f>
        <v>LUMINÁRIA TIPO SPOT DE SOBREPOR FENIX DA PIX ILUMINAÇÃO OU SIMILAR PARA LÂMPADA PAR 20, INCLUSIVE LÂMPADA LED 7W</v>
      </c>
      <c r="D252" s="128" t="s">
        <v>22</v>
      </c>
      <c r="E252" s="390">
        <v>0.0958</v>
      </c>
      <c r="F252" s="132"/>
      <c r="G252" s="133"/>
      <c r="H252" s="140">
        <f t="shared" si="91"/>
        <v>0</v>
      </c>
      <c r="I252" s="140">
        <f t="shared" si="92"/>
        <v>0</v>
      </c>
      <c r="J252" s="140">
        <f t="shared" si="93"/>
        <v>0</v>
      </c>
      <c r="K252" s="140">
        <f t="shared" ref="K252:K253" si="96">I252+J252</f>
        <v>0</v>
      </c>
      <c r="L252" s="111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</row>
    <row r="253">
      <c r="A253" s="127" t="s">
        <v>287</v>
      </c>
      <c r="B253" s="128">
        <v>97610.0</v>
      </c>
      <c r="C253" s="130" t="s">
        <v>794</v>
      </c>
      <c r="D253" s="128" t="s">
        <v>22</v>
      </c>
      <c r="E253" s="390">
        <v>0.0958</v>
      </c>
      <c r="F253" s="132"/>
      <c r="G253" s="133"/>
      <c r="H253" s="140">
        <f t="shared" si="91"/>
        <v>0</v>
      </c>
      <c r="I253" s="140">
        <f t="shared" si="92"/>
        <v>0</v>
      </c>
      <c r="J253" s="140">
        <f t="shared" si="93"/>
        <v>0</v>
      </c>
      <c r="K253" s="140">
        <f t="shared" si="96"/>
        <v>0</v>
      </c>
      <c r="L253" s="111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</row>
    <row r="254">
      <c r="A254" s="127"/>
      <c r="B254" s="119"/>
      <c r="C254" s="120"/>
      <c r="D254" s="119"/>
      <c r="E254" s="444"/>
      <c r="F254" s="393"/>
      <c r="G254" s="124"/>
      <c r="H254" s="125"/>
      <c r="I254" s="166">
        <f t="shared" ref="I254:K254" si="97">SUM(I209:I253)</f>
        <v>0</v>
      </c>
      <c r="J254" s="166">
        <f t="shared" si="97"/>
        <v>0</v>
      </c>
      <c r="K254" s="166">
        <f t="shared" si="97"/>
        <v>0</v>
      </c>
      <c r="L254" s="111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</row>
    <row r="255">
      <c r="A255" s="304"/>
      <c r="B255" s="305"/>
      <c r="C255" s="306"/>
      <c r="D255" s="305"/>
      <c r="E255" s="307"/>
      <c r="F255" s="308"/>
      <c r="G255" s="309"/>
      <c r="H255" s="310"/>
      <c r="I255" s="310"/>
      <c r="J255" s="310"/>
      <c r="K255" s="310"/>
      <c r="L255" s="111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</row>
    <row r="256">
      <c r="A256" s="311" t="s">
        <v>800</v>
      </c>
      <c r="B256" s="87"/>
      <c r="C256" s="87"/>
      <c r="D256" s="87"/>
      <c r="E256" s="87"/>
      <c r="F256" s="87"/>
      <c r="G256" s="87"/>
      <c r="H256" s="87"/>
      <c r="I256" s="87"/>
      <c r="J256" s="87"/>
      <c r="K256" s="87"/>
      <c r="L256" s="312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</row>
    <row r="257">
      <c r="A257" s="127" t="s">
        <v>15</v>
      </c>
      <c r="B257" s="302" t="s">
        <v>167</v>
      </c>
      <c r="C257" s="98"/>
      <c r="D257" s="98"/>
      <c r="E257" s="98"/>
      <c r="F257" s="99"/>
      <c r="G257" s="101"/>
      <c r="H257" s="104" t="s">
        <v>19</v>
      </c>
      <c r="I257" s="105" t="s">
        <v>22</v>
      </c>
      <c r="J257" s="107"/>
      <c r="K257" s="109"/>
      <c r="L257" s="111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</row>
    <row r="258">
      <c r="A258" s="127"/>
      <c r="B258" s="119" t="s">
        <v>37</v>
      </c>
      <c r="C258" s="120" t="s">
        <v>42</v>
      </c>
      <c r="D258" s="119" t="s">
        <v>22</v>
      </c>
      <c r="E258" s="122" t="s">
        <v>30</v>
      </c>
      <c r="F258" s="123" t="s">
        <v>45</v>
      </c>
      <c r="G258" s="124" t="s">
        <v>46</v>
      </c>
      <c r="H258" s="125" t="s">
        <v>47</v>
      </c>
      <c r="I258" s="125" t="s">
        <v>48</v>
      </c>
      <c r="J258" s="125" t="s">
        <v>49</v>
      </c>
      <c r="K258" s="125" t="s">
        <v>51</v>
      </c>
      <c r="L258" s="111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</row>
    <row r="259">
      <c r="A259" s="127" t="s">
        <v>52</v>
      </c>
      <c r="B259" s="128">
        <v>3080.0</v>
      </c>
      <c r="C259" s="130" t="s">
        <v>801</v>
      </c>
      <c r="D259" s="128" t="s">
        <v>117</v>
      </c>
      <c r="E259" s="352">
        <v>0.0268</v>
      </c>
      <c r="F259" s="132"/>
      <c r="G259" s="132"/>
      <c r="H259" s="140">
        <f t="shared" ref="H259:H304" si="98">F259+G259</f>
        <v>0</v>
      </c>
      <c r="I259" s="140">
        <f t="shared" ref="I259:I304" si="99">F259*E259</f>
        <v>0</v>
      </c>
      <c r="J259" s="140">
        <f t="shared" ref="J259:J304" si="100">G259*E259</f>
        <v>0</v>
      </c>
      <c r="K259" s="140">
        <f t="shared" ref="K259:K297" si="101">I259+J259</f>
        <v>0</v>
      </c>
      <c r="L259" s="111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</row>
    <row r="260">
      <c r="A260" s="127" t="s">
        <v>52</v>
      </c>
      <c r="B260" s="128">
        <v>10886.0</v>
      </c>
      <c r="C260" s="130" t="s">
        <v>680</v>
      </c>
      <c r="D260" s="128" t="s">
        <v>22</v>
      </c>
      <c r="E260" s="352">
        <v>0.0268</v>
      </c>
      <c r="F260" s="132"/>
      <c r="G260" s="133"/>
      <c r="H260" s="140">
        <f t="shared" si="98"/>
        <v>0</v>
      </c>
      <c r="I260" s="140">
        <f t="shared" si="99"/>
        <v>0</v>
      </c>
      <c r="J260" s="140">
        <f t="shared" si="100"/>
        <v>0</v>
      </c>
      <c r="K260" s="140">
        <f t="shared" si="101"/>
        <v>0</v>
      </c>
      <c r="L260" s="111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</row>
    <row r="261">
      <c r="A261" s="127" t="s">
        <v>52</v>
      </c>
      <c r="B261" s="128">
        <v>10891.0</v>
      </c>
      <c r="C261" s="130" t="s">
        <v>683</v>
      </c>
      <c r="D261" s="128" t="s">
        <v>22</v>
      </c>
      <c r="E261" s="352">
        <v>0.024</v>
      </c>
      <c r="F261" s="132"/>
      <c r="G261" s="133"/>
      <c r="H261" s="140">
        <f t="shared" si="98"/>
        <v>0</v>
      </c>
      <c r="I261" s="140">
        <f t="shared" si="99"/>
        <v>0</v>
      </c>
      <c r="J261" s="140">
        <f t="shared" si="100"/>
        <v>0</v>
      </c>
      <c r="K261" s="140">
        <f t="shared" si="101"/>
        <v>0</v>
      </c>
      <c r="L261" s="111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</row>
    <row r="262">
      <c r="A262" s="127" t="s">
        <v>52</v>
      </c>
      <c r="B262" s="128">
        <v>11587.0</v>
      </c>
      <c r="C262" s="130" t="s">
        <v>689</v>
      </c>
      <c r="D262" s="128" t="s">
        <v>447</v>
      </c>
      <c r="E262" s="352">
        <v>0.8963</v>
      </c>
      <c r="F262" s="132"/>
      <c r="G262" s="133"/>
      <c r="H262" s="140">
        <f t="shared" si="98"/>
        <v>0</v>
      </c>
      <c r="I262" s="140">
        <f t="shared" si="99"/>
        <v>0</v>
      </c>
      <c r="J262" s="140">
        <f t="shared" si="100"/>
        <v>0</v>
      </c>
      <c r="K262" s="140">
        <f t="shared" si="101"/>
        <v>0</v>
      </c>
      <c r="L262" s="111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</row>
    <row r="263">
      <c r="A263" s="127" t="s">
        <v>52</v>
      </c>
      <c r="B263" s="128">
        <v>37525.0</v>
      </c>
      <c r="C263" s="130" t="s">
        <v>809</v>
      </c>
      <c r="D263" s="128" t="s">
        <v>81</v>
      </c>
      <c r="E263" s="352">
        <v>1.2782</v>
      </c>
      <c r="F263" s="132"/>
      <c r="G263" s="132"/>
      <c r="H263" s="140">
        <f t="shared" si="98"/>
        <v>0</v>
      </c>
      <c r="I263" s="140">
        <f t="shared" si="99"/>
        <v>0</v>
      </c>
      <c r="J263" s="140">
        <f t="shared" si="100"/>
        <v>0</v>
      </c>
      <c r="K263" s="140">
        <f t="shared" si="101"/>
        <v>0</v>
      </c>
      <c r="L263" s="111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</row>
    <row r="264">
      <c r="A264" s="127" t="s">
        <v>287</v>
      </c>
      <c r="B264" s="128">
        <v>86934.0</v>
      </c>
      <c r="C264" s="130" t="s">
        <v>814</v>
      </c>
      <c r="D264" s="128" t="s">
        <v>22</v>
      </c>
      <c r="E264" s="352">
        <v>0.0268</v>
      </c>
      <c r="F264" s="132"/>
      <c r="G264" s="133"/>
      <c r="H264" s="140">
        <f t="shared" si="98"/>
        <v>0</v>
      </c>
      <c r="I264" s="140">
        <f t="shared" si="99"/>
        <v>0</v>
      </c>
      <c r="J264" s="140">
        <f t="shared" si="100"/>
        <v>0</v>
      </c>
      <c r="K264" s="140">
        <f t="shared" si="101"/>
        <v>0</v>
      </c>
      <c r="L264" s="111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</row>
    <row r="265">
      <c r="A265" s="127" t="s">
        <v>287</v>
      </c>
      <c r="B265" s="128">
        <v>86943.0</v>
      </c>
      <c r="C265" s="130" t="s">
        <v>816</v>
      </c>
      <c r="D265" s="128" t="s">
        <v>22</v>
      </c>
      <c r="E265" s="352">
        <v>0.0268</v>
      </c>
      <c r="F265" s="132"/>
      <c r="G265" s="133"/>
      <c r="H265" s="140">
        <f t="shared" si="98"/>
        <v>0</v>
      </c>
      <c r="I265" s="140">
        <f t="shared" si="99"/>
        <v>0</v>
      </c>
      <c r="J265" s="140">
        <f t="shared" si="100"/>
        <v>0</v>
      </c>
      <c r="K265" s="140">
        <f t="shared" si="101"/>
        <v>0</v>
      </c>
      <c r="L265" s="111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</row>
    <row r="266">
      <c r="A266" s="127" t="s">
        <v>287</v>
      </c>
      <c r="B266" s="128">
        <v>88262.0</v>
      </c>
      <c r="C266" s="130" t="s">
        <v>707</v>
      </c>
      <c r="D266" s="128" t="s">
        <v>64</v>
      </c>
      <c r="E266" s="352">
        <v>1.1155</v>
      </c>
      <c r="F266" s="132"/>
      <c r="G266" s="133"/>
      <c r="H266" s="140">
        <f t="shared" si="98"/>
        <v>0</v>
      </c>
      <c r="I266" s="140">
        <f t="shared" si="99"/>
        <v>0</v>
      </c>
      <c r="J266" s="140">
        <f t="shared" si="100"/>
        <v>0</v>
      </c>
      <c r="K266" s="140">
        <f t="shared" si="101"/>
        <v>0</v>
      </c>
      <c r="L266" s="111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</row>
    <row r="267">
      <c r="A267" s="127" t="s">
        <v>287</v>
      </c>
      <c r="B267" s="128">
        <v>88489.0</v>
      </c>
      <c r="C267" s="130" t="s">
        <v>323</v>
      </c>
      <c r="D267" s="128" t="s">
        <v>72</v>
      </c>
      <c r="E267" s="352">
        <v>1.4293</v>
      </c>
      <c r="F267" s="132"/>
      <c r="G267" s="133"/>
      <c r="H267" s="140">
        <f t="shared" si="98"/>
        <v>0</v>
      </c>
      <c r="I267" s="140">
        <f t="shared" si="99"/>
        <v>0</v>
      </c>
      <c r="J267" s="140">
        <f t="shared" si="100"/>
        <v>0</v>
      </c>
      <c r="K267" s="140">
        <f t="shared" si="101"/>
        <v>0</v>
      </c>
      <c r="L267" s="111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</row>
    <row r="268">
      <c r="A268" s="127" t="s">
        <v>287</v>
      </c>
      <c r="B268" s="128">
        <v>89711.0</v>
      </c>
      <c r="C268" s="130" t="s">
        <v>822</v>
      </c>
      <c r="D268" s="128" t="s">
        <v>81</v>
      </c>
      <c r="E268" s="352">
        <v>0.0886</v>
      </c>
      <c r="F268" s="132"/>
      <c r="G268" s="133"/>
      <c r="H268" s="140">
        <f t="shared" si="98"/>
        <v>0</v>
      </c>
      <c r="I268" s="140">
        <f t="shared" si="99"/>
        <v>0</v>
      </c>
      <c r="J268" s="140">
        <f t="shared" si="100"/>
        <v>0</v>
      </c>
      <c r="K268" s="140">
        <f t="shared" si="101"/>
        <v>0</v>
      </c>
      <c r="L268" s="111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</row>
    <row r="269">
      <c r="A269" s="127" t="s">
        <v>287</v>
      </c>
      <c r="B269" s="128">
        <v>89714.0</v>
      </c>
      <c r="C269" s="130" t="s">
        <v>823</v>
      </c>
      <c r="D269" s="128" t="s">
        <v>81</v>
      </c>
      <c r="E269" s="352">
        <v>0.1423</v>
      </c>
      <c r="F269" s="132"/>
      <c r="G269" s="133"/>
      <c r="H269" s="140">
        <f t="shared" si="98"/>
        <v>0</v>
      </c>
      <c r="I269" s="140">
        <f t="shared" si="99"/>
        <v>0</v>
      </c>
      <c r="J269" s="140">
        <f t="shared" si="100"/>
        <v>0</v>
      </c>
      <c r="K269" s="140">
        <f t="shared" si="101"/>
        <v>0</v>
      </c>
      <c r="L269" s="111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</row>
    <row r="270">
      <c r="A270" s="127" t="s">
        <v>287</v>
      </c>
      <c r="B270" s="128">
        <v>89724.0</v>
      </c>
      <c r="C270" s="130" t="s">
        <v>828</v>
      </c>
      <c r="D270" s="128" t="s">
        <v>22</v>
      </c>
      <c r="E270" s="352">
        <v>0.0537</v>
      </c>
      <c r="F270" s="132"/>
      <c r="G270" s="133"/>
      <c r="H270" s="140">
        <f t="shared" si="98"/>
        <v>0</v>
      </c>
      <c r="I270" s="140">
        <f t="shared" si="99"/>
        <v>0</v>
      </c>
      <c r="J270" s="140">
        <f t="shared" si="100"/>
        <v>0</v>
      </c>
      <c r="K270" s="140">
        <f t="shared" si="101"/>
        <v>0</v>
      </c>
      <c r="L270" s="111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</row>
    <row r="271">
      <c r="A271" s="127" t="s">
        <v>287</v>
      </c>
      <c r="B271" s="128">
        <v>90822.0</v>
      </c>
      <c r="C271" s="130" t="s">
        <v>829</v>
      </c>
      <c r="D271" s="128" t="s">
        <v>22</v>
      </c>
      <c r="E271" s="352">
        <v>0.0268</v>
      </c>
      <c r="F271" s="132"/>
      <c r="G271" s="133"/>
      <c r="H271" s="140">
        <f t="shared" si="98"/>
        <v>0</v>
      </c>
      <c r="I271" s="140">
        <f t="shared" si="99"/>
        <v>0</v>
      </c>
      <c r="J271" s="140">
        <f t="shared" si="100"/>
        <v>0</v>
      </c>
      <c r="K271" s="140">
        <f t="shared" si="101"/>
        <v>0</v>
      </c>
      <c r="L271" s="111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</row>
    <row r="272">
      <c r="A272" s="127" t="s">
        <v>287</v>
      </c>
      <c r="B272" s="128">
        <v>91170.0</v>
      </c>
      <c r="C272" s="130" t="s">
        <v>338</v>
      </c>
      <c r="D272" s="128" t="s">
        <v>81</v>
      </c>
      <c r="E272" s="352">
        <v>0.3221</v>
      </c>
      <c r="F272" s="132"/>
      <c r="G272" s="133"/>
      <c r="H272" s="140">
        <f t="shared" si="98"/>
        <v>0</v>
      </c>
      <c r="I272" s="140">
        <f t="shared" si="99"/>
        <v>0</v>
      </c>
      <c r="J272" s="140">
        <f t="shared" si="100"/>
        <v>0</v>
      </c>
      <c r="K272" s="140">
        <f t="shared" si="101"/>
        <v>0</v>
      </c>
      <c r="L272" s="111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</row>
    <row r="273">
      <c r="A273" s="127" t="s">
        <v>287</v>
      </c>
      <c r="B273" s="128">
        <v>91173.0</v>
      </c>
      <c r="C273" s="130" t="s">
        <v>832</v>
      </c>
      <c r="D273" s="128" t="s">
        <v>81</v>
      </c>
      <c r="E273" s="352">
        <v>0.5369</v>
      </c>
      <c r="F273" s="132"/>
      <c r="G273" s="133"/>
      <c r="H273" s="140">
        <f t="shared" si="98"/>
        <v>0</v>
      </c>
      <c r="I273" s="140">
        <f t="shared" si="99"/>
        <v>0</v>
      </c>
      <c r="J273" s="140">
        <f t="shared" si="100"/>
        <v>0</v>
      </c>
      <c r="K273" s="140">
        <f t="shared" si="101"/>
        <v>0</v>
      </c>
      <c r="L273" s="111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</row>
    <row r="274">
      <c r="A274" s="127" t="s">
        <v>287</v>
      </c>
      <c r="B274" s="128">
        <v>91862.0</v>
      </c>
      <c r="C274" s="130" t="s">
        <v>833</v>
      </c>
      <c r="D274" s="128" t="s">
        <v>81</v>
      </c>
      <c r="E274" s="352">
        <v>0.3221</v>
      </c>
      <c r="F274" s="132"/>
      <c r="G274" s="133"/>
      <c r="H274" s="140">
        <f t="shared" si="98"/>
        <v>0</v>
      </c>
      <c r="I274" s="140">
        <f t="shared" si="99"/>
        <v>0</v>
      </c>
      <c r="J274" s="140">
        <f t="shared" si="100"/>
        <v>0</v>
      </c>
      <c r="K274" s="140">
        <f t="shared" si="101"/>
        <v>0</v>
      </c>
      <c r="L274" s="111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</row>
    <row r="275">
      <c r="A275" s="127" t="s">
        <v>287</v>
      </c>
      <c r="B275" s="128">
        <v>91870.0</v>
      </c>
      <c r="C275" s="130" t="s">
        <v>835</v>
      </c>
      <c r="D275" s="128" t="s">
        <v>81</v>
      </c>
      <c r="E275" s="352">
        <v>0.5369</v>
      </c>
      <c r="F275" s="132"/>
      <c r="G275" s="133"/>
      <c r="H275" s="140">
        <f t="shared" si="98"/>
        <v>0</v>
      </c>
      <c r="I275" s="140">
        <f t="shared" si="99"/>
        <v>0</v>
      </c>
      <c r="J275" s="140">
        <f t="shared" si="100"/>
        <v>0</v>
      </c>
      <c r="K275" s="140">
        <f t="shared" si="101"/>
        <v>0</v>
      </c>
      <c r="L275" s="111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</row>
    <row r="276">
      <c r="A276" s="127" t="s">
        <v>287</v>
      </c>
      <c r="B276" s="128">
        <v>91911.0</v>
      </c>
      <c r="C276" s="130" t="s">
        <v>836</v>
      </c>
      <c r="D276" s="128" t="s">
        <v>22</v>
      </c>
      <c r="E276" s="352">
        <v>0.1074</v>
      </c>
      <c r="F276" s="132"/>
      <c r="G276" s="133"/>
      <c r="H276" s="140">
        <f t="shared" si="98"/>
        <v>0</v>
      </c>
      <c r="I276" s="140">
        <f t="shared" si="99"/>
        <v>0</v>
      </c>
      <c r="J276" s="140">
        <f t="shared" si="100"/>
        <v>0</v>
      </c>
      <c r="K276" s="140">
        <f t="shared" si="101"/>
        <v>0</v>
      </c>
      <c r="L276" s="111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</row>
    <row r="277">
      <c r="A277" s="127" t="s">
        <v>287</v>
      </c>
      <c r="B277" s="128">
        <v>91924.0</v>
      </c>
      <c r="C277" s="130" t="s">
        <v>731</v>
      </c>
      <c r="D277" s="128" t="s">
        <v>81</v>
      </c>
      <c r="E277" s="352">
        <v>0.8591</v>
      </c>
      <c r="F277" s="132"/>
      <c r="G277" s="133"/>
      <c r="H277" s="140">
        <f t="shared" si="98"/>
        <v>0</v>
      </c>
      <c r="I277" s="140">
        <f t="shared" si="99"/>
        <v>0</v>
      </c>
      <c r="J277" s="140">
        <f t="shared" si="100"/>
        <v>0</v>
      </c>
      <c r="K277" s="140">
        <f t="shared" si="101"/>
        <v>0</v>
      </c>
      <c r="L277" s="111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</row>
    <row r="278">
      <c r="A278" s="127" t="s">
        <v>287</v>
      </c>
      <c r="B278" s="128">
        <v>91926.0</v>
      </c>
      <c r="C278" s="130" t="s">
        <v>737</v>
      </c>
      <c r="D278" s="128" t="s">
        <v>81</v>
      </c>
      <c r="E278" s="352">
        <v>2.5503</v>
      </c>
      <c r="F278" s="132"/>
      <c r="G278" s="133"/>
      <c r="H278" s="140">
        <f t="shared" si="98"/>
        <v>0</v>
      </c>
      <c r="I278" s="140">
        <f t="shared" si="99"/>
        <v>0</v>
      </c>
      <c r="J278" s="140">
        <f t="shared" si="100"/>
        <v>0</v>
      </c>
      <c r="K278" s="140">
        <f t="shared" si="101"/>
        <v>0</v>
      </c>
      <c r="L278" s="111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</row>
    <row r="279">
      <c r="A279" s="127" t="s">
        <v>287</v>
      </c>
      <c r="B279" s="128">
        <v>91937.0</v>
      </c>
      <c r="C279" s="130" t="s">
        <v>842</v>
      </c>
      <c r="D279" s="128" t="s">
        <v>22</v>
      </c>
      <c r="E279" s="352">
        <v>0.1611</v>
      </c>
      <c r="F279" s="132"/>
      <c r="G279" s="133"/>
      <c r="H279" s="140">
        <f t="shared" si="98"/>
        <v>0</v>
      </c>
      <c r="I279" s="140">
        <f t="shared" si="99"/>
        <v>0</v>
      </c>
      <c r="J279" s="140">
        <f t="shared" si="100"/>
        <v>0</v>
      </c>
      <c r="K279" s="140">
        <f t="shared" si="101"/>
        <v>0</v>
      </c>
      <c r="L279" s="111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</row>
    <row r="280">
      <c r="A280" s="127" t="s">
        <v>287</v>
      </c>
      <c r="B280" s="128">
        <v>92000.0</v>
      </c>
      <c r="C280" s="130" t="s">
        <v>744</v>
      </c>
      <c r="D280" s="128" t="s">
        <v>22</v>
      </c>
      <c r="E280" s="352">
        <v>0.0268</v>
      </c>
      <c r="F280" s="132"/>
      <c r="G280" s="133"/>
      <c r="H280" s="140">
        <f t="shared" si="98"/>
        <v>0</v>
      </c>
      <c r="I280" s="140">
        <f t="shared" si="99"/>
        <v>0</v>
      </c>
      <c r="J280" s="140">
        <f t="shared" si="100"/>
        <v>0</v>
      </c>
      <c r="K280" s="140">
        <f t="shared" si="101"/>
        <v>0</v>
      </c>
      <c r="L280" s="111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</row>
    <row r="281">
      <c r="A281" s="127" t="s">
        <v>287</v>
      </c>
      <c r="B281" s="128">
        <v>92008.0</v>
      </c>
      <c r="C281" s="130" t="s">
        <v>844</v>
      </c>
      <c r="D281" s="128" t="s">
        <v>22</v>
      </c>
      <c r="E281" s="352">
        <v>0.1342</v>
      </c>
      <c r="F281" s="132"/>
      <c r="G281" s="133"/>
      <c r="H281" s="140">
        <f t="shared" si="98"/>
        <v>0</v>
      </c>
      <c r="I281" s="140">
        <f t="shared" si="99"/>
        <v>0</v>
      </c>
      <c r="J281" s="140">
        <f t="shared" si="100"/>
        <v>0</v>
      </c>
      <c r="K281" s="140">
        <f t="shared" si="101"/>
        <v>0</v>
      </c>
      <c r="L281" s="111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</row>
    <row r="282">
      <c r="A282" s="127" t="s">
        <v>287</v>
      </c>
      <c r="B282" s="128">
        <v>92023.0</v>
      </c>
      <c r="C282" s="130" t="s">
        <v>847</v>
      </c>
      <c r="D282" s="128" t="s">
        <v>22</v>
      </c>
      <c r="E282" s="352">
        <v>0.0268</v>
      </c>
      <c r="F282" s="132"/>
      <c r="G282" s="133"/>
      <c r="H282" s="140">
        <f t="shared" si="98"/>
        <v>0</v>
      </c>
      <c r="I282" s="140">
        <f t="shared" si="99"/>
        <v>0</v>
      </c>
      <c r="J282" s="140">
        <f t="shared" si="100"/>
        <v>0</v>
      </c>
      <c r="K282" s="140">
        <f t="shared" si="101"/>
        <v>0</v>
      </c>
      <c r="L282" s="111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</row>
    <row r="283">
      <c r="A283" s="127" t="s">
        <v>287</v>
      </c>
      <c r="B283" s="128">
        <v>92543.0</v>
      </c>
      <c r="C283" s="130" t="s">
        <v>749</v>
      </c>
      <c r="D283" s="128" t="s">
        <v>72</v>
      </c>
      <c r="E283" s="352">
        <v>1.451</v>
      </c>
      <c r="F283" s="132"/>
      <c r="G283" s="133"/>
      <c r="H283" s="140">
        <f t="shared" si="98"/>
        <v>0</v>
      </c>
      <c r="I283" s="140">
        <f t="shared" si="99"/>
        <v>0</v>
      </c>
      <c r="J283" s="140">
        <f t="shared" si="100"/>
        <v>0</v>
      </c>
      <c r="K283" s="140">
        <f t="shared" si="101"/>
        <v>0</v>
      </c>
      <c r="L283" s="111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</row>
    <row r="284">
      <c r="A284" s="127" t="s">
        <v>287</v>
      </c>
      <c r="B284" s="128">
        <v>93358.0</v>
      </c>
      <c r="C284" s="130" t="s">
        <v>266</v>
      </c>
      <c r="D284" s="128" t="s">
        <v>68</v>
      </c>
      <c r="E284" s="352">
        <v>0.039</v>
      </c>
      <c r="F284" s="132"/>
      <c r="G284" s="133"/>
      <c r="H284" s="140">
        <f t="shared" si="98"/>
        <v>0</v>
      </c>
      <c r="I284" s="140">
        <f t="shared" si="99"/>
        <v>0</v>
      </c>
      <c r="J284" s="140">
        <f t="shared" si="100"/>
        <v>0</v>
      </c>
      <c r="K284" s="140">
        <f t="shared" si="101"/>
        <v>0</v>
      </c>
      <c r="L284" s="111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</row>
    <row r="285">
      <c r="A285" s="127" t="s">
        <v>287</v>
      </c>
      <c r="B285" s="128">
        <v>93382.0</v>
      </c>
      <c r="C285" s="130" t="s">
        <v>270</v>
      </c>
      <c r="D285" s="128" t="s">
        <v>68</v>
      </c>
      <c r="E285" s="352">
        <v>0.01</v>
      </c>
      <c r="F285" s="132"/>
      <c r="G285" s="133"/>
      <c r="H285" s="140">
        <f t="shared" si="98"/>
        <v>0</v>
      </c>
      <c r="I285" s="140">
        <f t="shared" si="99"/>
        <v>0</v>
      </c>
      <c r="J285" s="140">
        <f t="shared" si="100"/>
        <v>0</v>
      </c>
      <c r="K285" s="140">
        <f t="shared" si="101"/>
        <v>0</v>
      </c>
      <c r="L285" s="111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</row>
    <row r="286">
      <c r="A286" s="127" t="s">
        <v>287</v>
      </c>
      <c r="B286" s="128">
        <v>94210.0</v>
      </c>
      <c r="C286" s="130" t="s">
        <v>854</v>
      </c>
      <c r="D286" s="128" t="s">
        <v>72</v>
      </c>
      <c r="E286" s="352">
        <v>1.451</v>
      </c>
      <c r="F286" s="132"/>
      <c r="G286" s="133"/>
      <c r="H286" s="140">
        <f t="shared" si="98"/>
        <v>0</v>
      </c>
      <c r="I286" s="140">
        <f t="shared" si="99"/>
        <v>0</v>
      </c>
      <c r="J286" s="140">
        <f t="shared" si="100"/>
        <v>0</v>
      </c>
      <c r="K286" s="140">
        <f t="shared" si="101"/>
        <v>0</v>
      </c>
      <c r="L286" s="111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</row>
    <row r="287">
      <c r="A287" s="127" t="s">
        <v>287</v>
      </c>
      <c r="B287" s="128">
        <v>95240.0</v>
      </c>
      <c r="C287" s="130" t="s">
        <v>758</v>
      </c>
      <c r="D287" s="128" t="s">
        <v>72</v>
      </c>
      <c r="E287" s="352">
        <v>0.009</v>
      </c>
      <c r="F287" s="132"/>
      <c r="G287" s="133"/>
      <c r="H287" s="140">
        <f t="shared" si="98"/>
        <v>0</v>
      </c>
      <c r="I287" s="140">
        <f t="shared" si="99"/>
        <v>0</v>
      </c>
      <c r="J287" s="140">
        <f t="shared" si="100"/>
        <v>0</v>
      </c>
      <c r="K287" s="140">
        <f t="shared" si="101"/>
        <v>0</v>
      </c>
      <c r="L287" s="111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</row>
    <row r="288">
      <c r="A288" s="127" t="s">
        <v>287</v>
      </c>
      <c r="B288" s="128">
        <v>95241.0</v>
      </c>
      <c r="C288" s="130" t="s">
        <v>760</v>
      </c>
      <c r="D288" s="128" t="s">
        <v>72</v>
      </c>
      <c r="E288" s="352">
        <v>1.451</v>
      </c>
      <c r="F288" s="132"/>
      <c r="G288" s="133"/>
      <c r="H288" s="140">
        <f t="shared" si="98"/>
        <v>0</v>
      </c>
      <c r="I288" s="140">
        <f t="shared" si="99"/>
        <v>0</v>
      </c>
      <c r="J288" s="140">
        <f t="shared" si="100"/>
        <v>0</v>
      </c>
      <c r="K288" s="140">
        <f t="shared" si="101"/>
        <v>0</v>
      </c>
      <c r="L288" s="111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</row>
    <row r="289">
      <c r="A289" s="127" t="s">
        <v>287</v>
      </c>
      <c r="B289" s="128">
        <v>95805.0</v>
      </c>
      <c r="C289" s="130" t="s">
        <v>861</v>
      </c>
      <c r="D289" s="128" t="s">
        <v>22</v>
      </c>
      <c r="E289" s="352">
        <v>0.1879</v>
      </c>
      <c r="F289" s="132"/>
      <c r="G289" s="133"/>
      <c r="H289" s="140">
        <f t="shared" si="98"/>
        <v>0</v>
      </c>
      <c r="I289" s="140">
        <f t="shared" si="99"/>
        <v>0</v>
      </c>
      <c r="J289" s="140">
        <f t="shared" si="100"/>
        <v>0</v>
      </c>
      <c r="K289" s="140">
        <f t="shared" si="101"/>
        <v>0</v>
      </c>
      <c r="L289" s="111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</row>
    <row r="290">
      <c r="A290" s="127" t="s">
        <v>287</v>
      </c>
      <c r="B290" s="128">
        <v>95811.0</v>
      </c>
      <c r="C290" s="130" t="s">
        <v>863</v>
      </c>
      <c r="D290" s="128" t="s">
        <v>22</v>
      </c>
      <c r="E290" s="352">
        <v>0.0268</v>
      </c>
      <c r="F290" s="132"/>
      <c r="G290" s="133"/>
      <c r="H290" s="140">
        <f t="shared" si="98"/>
        <v>0</v>
      </c>
      <c r="I290" s="140">
        <f t="shared" si="99"/>
        <v>0</v>
      </c>
      <c r="J290" s="140">
        <f t="shared" si="100"/>
        <v>0</v>
      </c>
      <c r="K290" s="140">
        <f t="shared" si="101"/>
        <v>0</v>
      </c>
      <c r="L290" s="111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</row>
    <row r="291">
      <c r="A291" s="127" t="s">
        <v>287</v>
      </c>
      <c r="B291" s="128">
        <v>97906.0</v>
      </c>
      <c r="C291" s="130" t="s">
        <v>865</v>
      </c>
      <c r="D291" s="128" t="s">
        <v>22</v>
      </c>
      <c r="E291" s="352">
        <v>0.0268</v>
      </c>
      <c r="F291" s="132"/>
      <c r="G291" s="133"/>
      <c r="H291" s="140">
        <f t="shared" si="98"/>
        <v>0</v>
      </c>
      <c r="I291" s="140">
        <f t="shared" si="99"/>
        <v>0</v>
      </c>
      <c r="J291" s="140">
        <f t="shared" si="100"/>
        <v>0</v>
      </c>
      <c r="K291" s="140">
        <f t="shared" si="101"/>
        <v>0</v>
      </c>
      <c r="L291" s="111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</row>
    <row r="292">
      <c r="A292" s="127" t="s">
        <v>287</v>
      </c>
      <c r="B292" s="128">
        <v>98102.0</v>
      </c>
      <c r="C292" s="130" t="s">
        <v>867</v>
      </c>
      <c r="D292" s="128" t="s">
        <v>22</v>
      </c>
      <c r="E292" s="352">
        <v>0.0268</v>
      </c>
      <c r="F292" s="132"/>
      <c r="G292" s="133"/>
      <c r="H292" s="140">
        <f t="shared" si="98"/>
        <v>0</v>
      </c>
      <c r="I292" s="140">
        <f t="shared" si="99"/>
        <v>0</v>
      </c>
      <c r="J292" s="140">
        <f t="shared" si="100"/>
        <v>0</v>
      </c>
      <c r="K292" s="140">
        <f t="shared" si="101"/>
        <v>0</v>
      </c>
      <c r="L292" s="111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</row>
    <row r="293">
      <c r="A293" s="127" t="s">
        <v>287</v>
      </c>
      <c r="B293" s="128">
        <v>98441.0</v>
      </c>
      <c r="C293" s="130" t="s">
        <v>870</v>
      </c>
      <c r="D293" s="128" t="s">
        <v>72</v>
      </c>
      <c r="E293" s="352">
        <v>0.1449</v>
      </c>
      <c r="F293" s="132"/>
      <c r="G293" s="133"/>
      <c r="H293" s="140">
        <f t="shared" si="98"/>
        <v>0</v>
      </c>
      <c r="I293" s="140">
        <f t="shared" si="99"/>
        <v>0</v>
      </c>
      <c r="J293" s="140">
        <f t="shared" si="100"/>
        <v>0</v>
      </c>
      <c r="K293" s="140">
        <f t="shared" si="101"/>
        <v>0</v>
      </c>
      <c r="L293" s="111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</row>
    <row r="294">
      <c r="A294" s="127" t="s">
        <v>287</v>
      </c>
      <c r="B294" s="128">
        <v>98445.0</v>
      </c>
      <c r="C294" s="130" t="s">
        <v>874</v>
      </c>
      <c r="D294" s="128" t="s">
        <v>72</v>
      </c>
      <c r="E294" s="352">
        <v>0.2264</v>
      </c>
      <c r="F294" s="132"/>
      <c r="G294" s="133"/>
      <c r="H294" s="140">
        <f t="shared" si="98"/>
        <v>0</v>
      </c>
      <c r="I294" s="140">
        <f t="shared" si="99"/>
        <v>0</v>
      </c>
      <c r="J294" s="140">
        <f t="shared" si="100"/>
        <v>0</v>
      </c>
      <c r="K294" s="140">
        <f t="shared" si="101"/>
        <v>0</v>
      </c>
      <c r="L294" s="111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</row>
    <row r="295">
      <c r="A295" s="127" t="s">
        <v>287</v>
      </c>
      <c r="B295" s="128">
        <v>98446.0</v>
      </c>
      <c r="C295" s="130" t="s">
        <v>879</v>
      </c>
      <c r="D295" s="128" t="s">
        <v>72</v>
      </c>
      <c r="E295" s="352">
        <v>0.1765</v>
      </c>
      <c r="F295" s="132"/>
      <c r="G295" s="133"/>
      <c r="H295" s="140">
        <f t="shared" si="98"/>
        <v>0</v>
      </c>
      <c r="I295" s="140">
        <f t="shared" si="99"/>
        <v>0</v>
      </c>
      <c r="J295" s="140">
        <f t="shared" si="100"/>
        <v>0</v>
      </c>
      <c r="K295" s="140">
        <f t="shared" si="101"/>
        <v>0</v>
      </c>
      <c r="L295" s="111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</row>
    <row r="296">
      <c r="A296" s="127" t="s">
        <v>287</v>
      </c>
      <c r="B296" s="128" t="s">
        <v>880</v>
      </c>
      <c r="C296" s="130" t="s">
        <v>881</v>
      </c>
      <c r="D296" s="128" t="s">
        <v>72</v>
      </c>
      <c r="E296" s="352">
        <v>0.1668</v>
      </c>
      <c r="F296" s="132"/>
      <c r="G296" s="133"/>
      <c r="H296" s="140">
        <f t="shared" si="98"/>
        <v>0</v>
      </c>
      <c r="I296" s="140">
        <f t="shared" si="99"/>
        <v>0</v>
      </c>
      <c r="J296" s="140">
        <f t="shared" si="100"/>
        <v>0</v>
      </c>
      <c r="K296" s="140">
        <f t="shared" si="101"/>
        <v>0</v>
      </c>
      <c r="L296" s="111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</row>
    <row r="297">
      <c r="A297" s="127" t="s">
        <v>287</v>
      </c>
      <c r="B297" s="128">
        <v>101165.0</v>
      </c>
      <c r="C297" s="130" t="s">
        <v>764</v>
      </c>
      <c r="D297" s="128" t="s">
        <v>68</v>
      </c>
      <c r="E297" s="352">
        <v>0.04</v>
      </c>
      <c r="F297" s="132"/>
      <c r="G297" s="133"/>
      <c r="H297" s="140">
        <f t="shared" si="98"/>
        <v>0</v>
      </c>
      <c r="I297" s="140">
        <f t="shared" si="99"/>
        <v>0</v>
      </c>
      <c r="J297" s="140">
        <f t="shared" si="100"/>
        <v>0</v>
      </c>
      <c r="K297" s="140">
        <f t="shared" si="101"/>
        <v>0</v>
      </c>
      <c r="L297" s="111"/>
      <c r="M297" s="111"/>
      <c r="N297" s="111"/>
      <c r="O297" s="111"/>
      <c r="P297" s="111"/>
      <c r="Q297" s="111"/>
      <c r="R297" s="111"/>
      <c r="S297" s="111"/>
      <c r="T297" s="111"/>
      <c r="U297" s="111"/>
      <c r="V297" s="111"/>
      <c r="W297" s="111"/>
      <c r="X297" s="111"/>
      <c r="Y297" s="111"/>
      <c r="Z297" s="111"/>
      <c r="AA297" s="111"/>
      <c r="AB297" s="111"/>
      <c r="AC297" s="111"/>
      <c r="AD297" s="111"/>
      <c r="AE297" s="111"/>
    </row>
    <row r="298">
      <c r="A298" s="127" t="s">
        <v>287</v>
      </c>
      <c r="B298" s="258">
        <v>101876.0</v>
      </c>
      <c r="C298" s="272" t="s">
        <v>767</v>
      </c>
      <c r="D298" s="258" t="s">
        <v>22</v>
      </c>
      <c r="E298" s="352">
        <v>0.0268</v>
      </c>
      <c r="F298" s="353"/>
      <c r="G298" s="464"/>
      <c r="H298" s="353">
        <f t="shared" si="98"/>
        <v>0</v>
      </c>
      <c r="I298" s="353">
        <f t="shared" si="99"/>
        <v>0</v>
      </c>
      <c r="J298" s="353">
        <f t="shared" si="100"/>
        <v>0</v>
      </c>
      <c r="K298" s="353">
        <f t="shared" ref="K298:K304" si="102">H298*E298</f>
        <v>0</v>
      </c>
      <c r="L298" s="111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</row>
    <row r="299">
      <c r="A299" s="127" t="s">
        <v>287</v>
      </c>
      <c r="B299" s="258">
        <v>101891.0</v>
      </c>
      <c r="C299" s="272" t="s">
        <v>772</v>
      </c>
      <c r="D299" s="258" t="s">
        <v>22</v>
      </c>
      <c r="E299" s="352">
        <v>0.1074</v>
      </c>
      <c r="F299" s="353"/>
      <c r="G299" s="465"/>
      <c r="H299" s="353">
        <f t="shared" si="98"/>
        <v>0</v>
      </c>
      <c r="I299" s="353">
        <f t="shared" si="99"/>
        <v>0</v>
      </c>
      <c r="J299" s="353">
        <f t="shared" si="100"/>
        <v>0</v>
      </c>
      <c r="K299" s="353">
        <f t="shared" si="102"/>
        <v>0</v>
      </c>
      <c r="L299" s="111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</row>
    <row r="300">
      <c r="A300" s="127" t="s">
        <v>287</v>
      </c>
      <c r="B300" s="258" t="s">
        <v>184</v>
      </c>
      <c r="C300" s="272" t="str">
        <f>UPPER("Ponto de água fria aparente, c/material pvc rígido soldável Ø 25mm")</f>
        <v>PONTO DE ÁGUA FRIA APARENTE, C/MATERIAL PVC RÍGIDO SOLDÁVEL Ø 25MM</v>
      </c>
      <c r="D300" s="258" t="s">
        <v>22</v>
      </c>
      <c r="E300" s="352">
        <v>0.0537</v>
      </c>
      <c r="F300" s="353"/>
      <c r="G300" s="354"/>
      <c r="H300" s="353">
        <f t="shared" si="98"/>
        <v>0</v>
      </c>
      <c r="I300" s="353">
        <f t="shared" si="99"/>
        <v>0</v>
      </c>
      <c r="J300" s="353">
        <f t="shared" si="100"/>
        <v>0</v>
      </c>
      <c r="K300" s="353">
        <f t="shared" si="102"/>
        <v>0</v>
      </c>
      <c r="L300" s="111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</row>
    <row r="301">
      <c r="A301" s="127" t="s">
        <v>287</v>
      </c>
      <c r="B301" s="270">
        <v>88264.0</v>
      </c>
      <c r="C301" s="268" t="s">
        <v>496</v>
      </c>
      <c r="D301" s="270" t="s">
        <v>64</v>
      </c>
      <c r="E301" s="326">
        <v>0.5388</v>
      </c>
      <c r="F301" s="328"/>
      <c r="G301" s="329"/>
      <c r="H301" s="328">
        <f t="shared" si="98"/>
        <v>0</v>
      </c>
      <c r="I301" s="328">
        <f t="shared" si="99"/>
        <v>0</v>
      </c>
      <c r="J301" s="328">
        <f t="shared" si="100"/>
        <v>0</v>
      </c>
      <c r="K301" s="328">
        <f t="shared" si="102"/>
        <v>0</v>
      </c>
      <c r="L301" s="111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</row>
    <row r="302">
      <c r="A302" s="127" t="s">
        <v>287</v>
      </c>
      <c r="B302" s="270">
        <v>88247.0</v>
      </c>
      <c r="C302" s="268" t="s">
        <v>503</v>
      </c>
      <c r="D302" s="270" t="s">
        <v>64</v>
      </c>
      <c r="E302" s="326">
        <v>0.168375</v>
      </c>
      <c r="F302" s="328"/>
      <c r="G302" s="331"/>
      <c r="H302" s="328">
        <f t="shared" si="98"/>
        <v>0</v>
      </c>
      <c r="I302" s="328">
        <f t="shared" si="99"/>
        <v>0</v>
      </c>
      <c r="J302" s="328">
        <f t="shared" si="100"/>
        <v>0</v>
      </c>
      <c r="K302" s="328">
        <f t="shared" si="102"/>
        <v>0</v>
      </c>
      <c r="L302" s="111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</row>
    <row r="303">
      <c r="A303" s="268" t="s">
        <v>52</v>
      </c>
      <c r="B303" s="270" t="s">
        <v>779</v>
      </c>
      <c r="C303" s="268" t="str">
        <f>UPPER("Luminária (calha) p/ lampada fluorescente 2 x 16w/tubular LED 9,9w a 10w")</f>
        <v>LUMINÁRIA (CALHA) P/ LAMPADA FLUORESCENTE 2 X 16W/TUBULAR LED 9,9W A 10W</v>
      </c>
      <c r="D303" s="270" t="s">
        <v>22</v>
      </c>
      <c r="E303" s="326">
        <v>1.0</v>
      </c>
      <c r="F303" s="328"/>
      <c r="G303" s="336"/>
      <c r="H303" s="328">
        <f t="shared" si="98"/>
        <v>0</v>
      </c>
      <c r="I303" s="328">
        <f t="shared" si="99"/>
        <v>0</v>
      </c>
      <c r="J303" s="328">
        <f t="shared" si="100"/>
        <v>0</v>
      </c>
      <c r="K303" s="328">
        <f t="shared" si="102"/>
        <v>0</v>
      </c>
      <c r="L303" s="111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</row>
    <row r="304">
      <c r="A304" s="268" t="s">
        <v>52</v>
      </c>
      <c r="B304" s="270">
        <v>39387.0</v>
      </c>
      <c r="C304" s="268" t="s">
        <v>513</v>
      </c>
      <c r="D304" s="270" t="s">
        <v>22</v>
      </c>
      <c r="E304" s="326">
        <v>2.0</v>
      </c>
      <c r="F304" s="328"/>
      <c r="G304" s="336"/>
      <c r="H304" s="328">
        <f t="shared" si="98"/>
        <v>0</v>
      </c>
      <c r="I304" s="328">
        <f t="shared" si="99"/>
        <v>0</v>
      </c>
      <c r="J304" s="328">
        <f t="shared" si="100"/>
        <v>0</v>
      </c>
      <c r="K304" s="328">
        <f t="shared" si="102"/>
        <v>0</v>
      </c>
      <c r="L304" s="111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</row>
    <row r="305">
      <c r="A305" s="127"/>
      <c r="B305" s="119"/>
      <c r="C305" s="120"/>
      <c r="D305" s="119"/>
      <c r="E305" s="444"/>
      <c r="F305" s="393"/>
      <c r="G305" s="124"/>
      <c r="H305" s="125"/>
      <c r="I305" s="166">
        <f t="shared" ref="I305:K305" si="103">SUM(I259:I304)</f>
        <v>0</v>
      </c>
      <c r="J305" s="166">
        <f t="shared" si="103"/>
        <v>0</v>
      </c>
      <c r="K305" s="166">
        <f t="shared" si="103"/>
        <v>0</v>
      </c>
      <c r="L305" s="111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</row>
    <row r="306">
      <c r="A306" s="304"/>
      <c r="B306" s="305"/>
      <c r="C306" s="306"/>
      <c r="D306" s="305"/>
      <c r="E306" s="307"/>
      <c r="F306" s="308"/>
      <c r="G306" s="309"/>
      <c r="H306" s="310"/>
      <c r="I306" s="310"/>
      <c r="J306" s="310"/>
      <c r="K306" s="310"/>
      <c r="L306" s="111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</row>
    <row r="307">
      <c r="A307" s="311" t="s">
        <v>892</v>
      </c>
      <c r="B307" s="87"/>
      <c r="C307" s="87"/>
      <c r="D307" s="87"/>
      <c r="E307" s="87"/>
      <c r="F307" s="87"/>
      <c r="G307" s="87"/>
      <c r="H307" s="87"/>
      <c r="I307" s="87"/>
      <c r="J307" s="87"/>
      <c r="K307" s="87"/>
      <c r="L307" s="312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</row>
    <row r="308">
      <c r="A308" s="127" t="s">
        <v>15</v>
      </c>
      <c r="B308" s="302" t="s">
        <v>171</v>
      </c>
      <c r="C308" s="98"/>
      <c r="D308" s="98"/>
      <c r="E308" s="98"/>
      <c r="F308" s="99"/>
      <c r="G308" s="101"/>
      <c r="H308" s="104" t="s">
        <v>19</v>
      </c>
      <c r="I308" s="105" t="s">
        <v>22</v>
      </c>
      <c r="J308" s="107"/>
      <c r="K308" s="109"/>
      <c r="L308" s="111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</row>
    <row r="309">
      <c r="A309" s="127"/>
      <c r="B309" s="119" t="s">
        <v>37</v>
      </c>
      <c r="C309" s="173" t="s">
        <v>42</v>
      </c>
      <c r="D309" s="119" t="s">
        <v>22</v>
      </c>
      <c r="E309" s="122" t="s">
        <v>30</v>
      </c>
      <c r="F309" s="123" t="s">
        <v>45</v>
      </c>
      <c r="G309" s="124" t="s">
        <v>46</v>
      </c>
      <c r="H309" s="125" t="s">
        <v>47</v>
      </c>
      <c r="I309" s="125" t="s">
        <v>48</v>
      </c>
      <c r="J309" s="125" t="s">
        <v>49</v>
      </c>
      <c r="K309" s="125" t="s">
        <v>51</v>
      </c>
      <c r="L309" s="111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</row>
    <row r="310">
      <c r="A310" s="127" t="s">
        <v>52</v>
      </c>
      <c r="B310" s="128">
        <v>3080.0</v>
      </c>
      <c r="C310" s="130" t="s">
        <v>801</v>
      </c>
      <c r="D310" s="128" t="s">
        <v>117</v>
      </c>
      <c r="E310" s="352">
        <v>0.0268</v>
      </c>
      <c r="F310" s="132"/>
      <c r="G310" s="132"/>
      <c r="H310" s="140">
        <f t="shared" ref="H310:H384" si="104">F310+G310</f>
        <v>0</v>
      </c>
      <c r="I310" s="140">
        <f t="shared" ref="I310:I384" si="105">F310*E310</f>
        <v>0</v>
      </c>
      <c r="J310" s="140">
        <f t="shared" ref="J310:J384" si="106">G310*E310</f>
        <v>0</v>
      </c>
      <c r="K310" s="140">
        <f t="shared" ref="K310:K333" si="107">I310+J310</f>
        <v>0</v>
      </c>
      <c r="L310" s="111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</row>
    <row r="311">
      <c r="A311" s="127" t="s">
        <v>52</v>
      </c>
      <c r="B311" s="128">
        <v>10886.0</v>
      </c>
      <c r="C311" s="130" t="s">
        <v>680</v>
      </c>
      <c r="D311" s="128" t="s">
        <v>22</v>
      </c>
      <c r="E311" s="352">
        <v>0.0268</v>
      </c>
      <c r="F311" s="132"/>
      <c r="G311" s="133"/>
      <c r="H311" s="140">
        <f t="shared" si="104"/>
        <v>0</v>
      </c>
      <c r="I311" s="140">
        <f t="shared" si="105"/>
        <v>0</v>
      </c>
      <c r="J311" s="140">
        <f t="shared" si="106"/>
        <v>0</v>
      </c>
      <c r="K311" s="140">
        <f t="shared" si="107"/>
        <v>0</v>
      </c>
      <c r="L311" s="111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</row>
    <row r="312">
      <c r="A312" s="127" t="s">
        <v>52</v>
      </c>
      <c r="B312" s="128">
        <v>10891.0</v>
      </c>
      <c r="C312" s="130" t="s">
        <v>683</v>
      </c>
      <c r="D312" s="128" t="s">
        <v>22</v>
      </c>
      <c r="E312" s="352">
        <v>0.024</v>
      </c>
      <c r="F312" s="132"/>
      <c r="G312" s="133"/>
      <c r="H312" s="140">
        <f t="shared" si="104"/>
        <v>0</v>
      </c>
      <c r="I312" s="140">
        <f t="shared" si="105"/>
        <v>0</v>
      </c>
      <c r="J312" s="140">
        <f t="shared" si="106"/>
        <v>0</v>
      </c>
      <c r="K312" s="140">
        <f t="shared" si="107"/>
        <v>0</v>
      </c>
      <c r="L312" s="111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</row>
    <row r="313">
      <c r="A313" s="127" t="s">
        <v>52</v>
      </c>
      <c r="B313" s="128">
        <v>11587.0</v>
      </c>
      <c r="C313" s="130" t="s">
        <v>689</v>
      </c>
      <c r="D313" s="128" t="s">
        <v>447</v>
      </c>
      <c r="E313" s="352">
        <v>0.8963</v>
      </c>
      <c r="F313" s="132"/>
      <c r="G313" s="133"/>
      <c r="H313" s="140">
        <f t="shared" si="104"/>
        <v>0</v>
      </c>
      <c r="I313" s="140">
        <f t="shared" si="105"/>
        <v>0</v>
      </c>
      <c r="J313" s="140">
        <f t="shared" si="106"/>
        <v>0</v>
      </c>
      <c r="K313" s="140">
        <f t="shared" si="107"/>
        <v>0</v>
      </c>
      <c r="L313" s="111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</row>
    <row r="314">
      <c r="A314" s="127" t="s">
        <v>52</v>
      </c>
      <c r="B314" s="128">
        <v>3097.0</v>
      </c>
      <c r="C314" s="130" t="s">
        <v>909</v>
      </c>
      <c r="D314" s="128" t="s">
        <v>117</v>
      </c>
      <c r="E314" s="352">
        <v>0.0385</v>
      </c>
      <c r="F314" s="132"/>
      <c r="G314" s="132"/>
      <c r="H314" s="140">
        <f t="shared" si="104"/>
        <v>0</v>
      </c>
      <c r="I314" s="140">
        <f t="shared" si="105"/>
        <v>0</v>
      </c>
      <c r="J314" s="140">
        <f t="shared" si="106"/>
        <v>0</v>
      </c>
      <c r="K314" s="140">
        <f t="shared" si="107"/>
        <v>0</v>
      </c>
      <c r="L314" s="111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</row>
    <row r="315">
      <c r="A315" s="127" t="s">
        <v>287</v>
      </c>
      <c r="B315" s="128">
        <v>86934.0</v>
      </c>
      <c r="C315" s="130" t="s">
        <v>814</v>
      </c>
      <c r="D315" s="128" t="s">
        <v>22</v>
      </c>
      <c r="E315" s="352">
        <v>0.0268</v>
      </c>
      <c r="F315" s="132"/>
      <c r="G315" s="133"/>
      <c r="H315" s="140">
        <f t="shared" si="104"/>
        <v>0</v>
      </c>
      <c r="I315" s="140">
        <f t="shared" si="105"/>
        <v>0</v>
      </c>
      <c r="J315" s="140">
        <f t="shared" si="106"/>
        <v>0</v>
      </c>
      <c r="K315" s="140">
        <f t="shared" si="107"/>
        <v>0</v>
      </c>
      <c r="L315" s="111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</row>
    <row r="316">
      <c r="A316" s="127" t="s">
        <v>287</v>
      </c>
      <c r="B316" s="128">
        <v>86943.0</v>
      </c>
      <c r="C316" s="130" t="s">
        <v>816</v>
      </c>
      <c r="D316" s="128" t="s">
        <v>22</v>
      </c>
      <c r="E316" s="352">
        <v>0.0268</v>
      </c>
      <c r="F316" s="132"/>
      <c r="G316" s="133"/>
      <c r="H316" s="140">
        <f t="shared" si="104"/>
        <v>0</v>
      </c>
      <c r="I316" s="140">
        <f t="shared" si="105"/>
        <v>0</v>
      </c>
      <c r="J316" s="140">
        <f t="shared" si="106"/>
        <v>0</v>
      </c>
      <c r="K316" s="140">
        <f t="shared" si="107"/>
        <v>0</v>
      </c>
      <c r="L316" s="111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</row>
    <row r="317">
      <c r="A317" s="127" t="s">
        <v>287</v>
      </c>
      <c r="B317" s="128">
        <v>86888.0</v>
      </c>
      <c r="C317" s="130" t="s">
        <v>916</v>
      </c>
      <c r="D317" s="128" t="s">
        <v>22</v>
      </c>
      <c r="E317" s="352">
        <v>0.0385</v>
      </c>
      <c r="F317" s="132"/>
      <c r="G317" s="133"/>
      <c r="H317" s="140">
        <f t="shared" si="104"/>
        <v>0</v>
      </c>
      <c r="I317" s="140">
        <f t="shared" si="105"/>
        <v>0</v>
      </c>
      <c r="J317" s="140">
        <f t="shared" si="106"/>
        <v>0</v>
      </c>
      <c r="K317" s="140">
        <f t="shared" si="107"/>
        <v>0</v>
      </c>
      <c r="L317" s="111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</row>
    <row r="318">
      <c r="A318" s="127" t="s">
        <v>287</v>
      </c>
      <c r="B318" s="128">
        <v>87548.0</v>
      </c>
      <c r="C318" s="130" t="s">
        <v>917</v>
      </c>
      <c r="D318" s="128" t="s">
        <v>72</v>
      </c>
      <c r="E318" s="352">
        <v>0.0385</v>
      </c>
      <c r="F318" s="132"/>
      <c r="G318" s="133"/>
      <c r="H318" s="140">
        <f t="shared" si="104"/>
        <v>0</v>
      </c>
      <c r="I318" s="140">
        <f t="shared" si="105"/>
        <v>0</v>
      </c>
      <c r="J318" s="140">
        <f t="shared" si="106"/>
        <v>0</v>
      </c>
      <c r="K318" s="140">
        <f t="shared" si="107"/>
        <v>0</v>
      </c>
      <c r="L318" s="111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</row>
    <row r="319">
      <c r="A319" s="127" t="s">
        <v>287</v>
      </c>
      <c r="B319" s="128">
        <v>87885.0</v>
      </c>
      <c r="C319" s="130" t="s">
        <v>699</v>
      </c>
      <c r="D319" s="128" t="s">
        <v>72</v>
      </c>
      <c r="E319" s="352">
        <v>0.2047</v>
      </c>
      <c r="F319" s="132"/>
      <c r="G319" s="133"/>
      <c r="H319" s="140">
        <f t="shared" si="104"/>
        <v>0</v>
      </c>
      <c r="I319" s="140">
        <f t="shared" si="105"/>
        <v>0</v>
      </c>
      <c r="J319" s="140">
        <f t="shared" si="106"/>
        <v>0</v>
      </c>
      <c r="K319" s="140">
        <f t="shared" si="107"/>
        <v>0</v>
      </c>
      <c r="L319" s="111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</row>
    <row r="320">
      <c r="A320" s="127" t="s">
        <v>287</v>
      </c>
      <c r="B320" s="128">
        <v>88489.0</v>
      </c>
      <c r="C320" s="130" t="s">
        <v>323</v>
      </c>
      <c r="D320" s="128" t="s">
        <v>72</v>
      </c>
      <c r="E320" s="352">
        <v>1.4293</v>
      </c>
      <c r="F320" s="132"/>
      <c r="G320" s="133"/>
      <c r="H320" s="140">
        <f t="shared" si="104"/>
        <v>0</v>
      </c>
      <c r="I320" s="140">
        <f t="shared" si="105"/>
        <v>0</v>
      </c>
      <c r="J320" s="140">
        <f t="shared" si="106"/>
        <v>0</v>
      </c>
      <c r="K320" s="140">
        <f t="shared" si="107"/>
        <v>0</v>
      </c>
      <c r="L320" s="111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</row>
    <row r="321">
      <c r="A321" s="127" t="s">
        <v>287</v>
      </c>
      <c r="B321" s="128">
        <v>87777.0</v>
      </c>
      <c r="C321" s="130" t="s">
        <v>692</v>
      </c>
      <c r="D321" s="128" t="s">
        <v>72</v>
      </c>
      <c r="E321" s="352">
        <v>1.3462</v>
      </c>
      <c r="F321" s="132"/>
      <c r="G321" s="133"/>
      <c r="H321" s="140">
        <f t="shared" si="104"/>
        <v>0</v>
      </c>
      <c r="I321" s="140">
        <f t="shared" si="105"/>
        <v>0</v>
      </c>
      <c r="J321" s="140">
        <f t="shared" si="106"/>
        <v>0</v>
      </c>
      <c r="K321" s="140">
        <f t="shared" si="107"/>
        <v>0</v>
      </c>
      <c r="L321" s="111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</row>
    <row r="322">
      <c r="A322" s="127" t="s">
        <v>287</v>
      </c>
      <c r="B322" s="128">
        <v>87794.0</v>
      </c>
      <c r="C322" s="130" t="s">
        <v>694</v>
      </c>
      <c r="D322" s="128" t="s">
        <v>72</v>
      </c>
      <c r="E322" s="352">
        <v>0.294</v>
      </c>
      <c r="F322" s="132"/>
      <c r="G322" s="133"/>
      <c r="H322" s="140">
        <f t="shared" si="104"/>
        <v>0</v>
      </c>
      <c r="I322" s="140">
        <f t="shared" si="105"/>
        <v>0</v>
      </c>
      <c r="J322" s="140">
        <f t="shared" si="106"/>
        <v>0</v>
      </c>
      <c r="K322" s="140">
        <f t="shared" si="107"/>
        <v>0</v>
      </c>
      <c r="L322" s="111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</row>
    <row r="323">
      <c r="A323" s="127" t="s">
        <v>287</v>
      </c>
      <c r="B323" s="128">
        <v>89711.0</v>
      </c>
      <c r="C323" s="130" t="s">
        <v>822</v>
      </c>
      <c r="D323" s="128" t="s">
        <v>81</v>
      </c>
      <c r="E323" s="352">
        <v>0.0886</v>
      </c>
      <c r="F323" s="132"/>
      <c r="G323" s="133"/>
      <c r="H323" s="140">
        <f t="shared" si="104"/>
        <v>0</v>
      </c>
      <c r="I323" s="140">
        <f t="shared" si="105"/>
        <v>0</v>
      </c>
      <c r="J323" s="140">
        <f t="shared" si="106"/>
        <v>0</v>
      </c>
      <c r="K323" s="140">
        <f t="shared" si="107"/>
        <v>0</v>
      </c>
      <c r="L323" s="111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</row>
    <row r="324">
      <c r="A324" s="127" t="s">
        <v>287</v>
      </c>
      <c r="B324" s="128">
        <v>87247.0</v>
      </c>
      <c r="C324" s="130" t="s">
        <v>922</v>
      </c>
      <c r="D324" s="128" t="s">
        <v>72</v>
      </c>
      <c r="E324" s="352">
        <v>0.0806</v>
      </c>
      <c r="F324" s="132"/>
      <c r="G324" s="133"/>
      <c r="H324" s="140">
        <f t="shared" si="104"/>
        <v>0</v>
      </c>
      <c r="I324" s="140">
        <f t="shared" si="105"/>
        <v>0</v>
      </c>
      <c r="J324" s="140">
        <f t="shared" si="106"/>
        <v>0</v>
      </c>
      <c r="K324" s="140">
        <f t="shared" si="107"/>
        <v>0</v>
      </c>
      <c r="L324" s="111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</row>
    <row r="325">
      <c r="A325" s="127" t="s">
        <v>287</v>
      </c>
      <c r="B325" s="128">
        <v>89482.0</v>
      </c>
      <c r="C325" s="130" t="s">
        <v>923</v>
      </c>
      <c r="D325" s="128" t="s">
        <v>22</v>
      </c>
      <c r="E325" s="352">
        <v>0.0385</v>
      </c>
      <c r="F325" s="132"/>
      <c r="G325" s="133"/>
      <c r="H325" s="140">
        <f t="shared" si="104"/>
        <v>0</v>
      </c>
      <c r="I325" s="140">
        <f t="shared" si="105"/>
        <v>0</v>
      </c>
      <c r="J325" s="140">
        <f t="shared" si="106"/>
        <v>0</v>
      </c>
      <c r="K325" s="140">
        <f t="shared" si="107"/>
        <v>0</v>
      </c>
      <c r="L325" s="111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</row>
    <row r="326">
      <c r="A326" s="127" t="s">
        <v>287</v>
      </c>
      <c r="B326" s="128">
        <v>89712.0</v>
      </c>
      <c r="C326" s="130" t="s">
        <v>924</v>
      </c>
      <c r="D326" s="128" t="s">
        <v>81</v>
      </c>
      <c r="E326" s="352">
        <v>0.1253</v>
      </c>
      <c r="F326" s="132"/>
      <c r="G326" s="133"/>
      <c r="H326" s="140">
        <f t="shared" si="104"/>
        <v>0</v>
      </c>
      <c r="I326" s="140">
        <f t="shared" si="105"/>
        <v>0</v>
      </c>
      <c r="J326" s="140">
        <f t="shared" si="106"/>
        <v>0</v>
      </c>
      <c r="K326" s="140">
        <f t="shared" si="107"/>
        <v>0</v>
      </c>
      <c r="L326" s="111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</row>
    <row r="327">
      <c r="A327" s="127" t="s">
        <v>287</v>
      </c>
      <c r="B327" s="128">
        <v>89714.0</v>
      </c>
      <c r="C327" s="130" t="s">
        <v>823</v>
      </c>
      <c r="D327" s="128" t="s">
        <v>81</v>
      </c>
      <c r="E327" s="352">
        <v>0.1423</v>
      </c>
      <c r="F327" s="132"/>
      <c r="G327" s="133"/>
      <c r="H327" s="140">
        <f t="shared" si="104"/>
        <v>0</v>
      </c>
      <c r="I327" s="140">
        <f t="shared" si="105"/>
        <v>0</v>
      </c>
      <c r="J327" s="140">
        <f t="shared" si="106"/>
        <v>0</v>
      </c>
      <c r="K327" s="140">
        <f t="shared" si="107"/>
        <v>0</v>
      </c>
      <c r="L327" s="111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</row>
    <row r="328">
      <c r="A328" s="127" t="s">
        <v>287</v>
      </c>
      <c r="B328" s="128">
        <v>89724.0</v>
      </c>
      <c r="C328" s="130" t="s">
        <v>828</v>
      </c>
      <c r="D328" s="128" t="s">
        <v>22</v>
      </c>
      <c r="E328" s="352">
        <v>0.0537</v>
      </c>
      <c r="F328" s="132"/>
      <c r="G328" s="133"/>
      <c r="H328" s="140">
        <f t="shared" si="104"/>
        <v>0</v>
      </c>
      <c r="I328" s="140">
        <f t="shared" si="105"/>
        <v>0</v>
      </c>
      <c r="J328" s="140">
        <f t="shared" si="106"/>
        <v>0</v>
      </c>
      <c r="K328" s="140">
        <f t="shared" si="107"/>
        <v>0</v>
      </c>
      <c r="L328" s="111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</row>
    <row r="329">
      <c r="A329" s="127" t="s">
        <v>287</v>
      </c>
      <c r="B329" s="128">
        <v>89726.0</v>
      </c>
      <c r="C329" s="130" t="s">
        <v>927</v>
      </c>
      <c r="D329" s="128" t="s">
        <v>22</v>
      </c>
      <c r="E329" s="352">
        <v>0.0578</v>
      </c>
      <c r="F329" s="132"/>
      <c r="G329" s="133"/>
      <c r="H329" s="140">
        <f t="shared" si="104"/>
        <v>0</v>
      </c>
      <c r="I329" s="140">
        <f t="shared" si="105"/>
        <v>0</v>
      </c>
      <c r="J329" s="140">
        <f t="shared" si="106"/>
        <v>0</v>
      </c>
      <c r="K329" s="140">
        <f t="shared" si="107"/>
        <v>0</v>
      </c>
      <c r="L329" s="111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</row>
    <row r="330">
      <c r="A330" s="127" t="s">
        <v>287</v>
      </c>
      <c r="B330" s="128">
        <v>89731.0</v>
      </c>
      <c r="C330" s="130" t="s">
        <v>929</v>
      </c>
      <c r="D330" s="128" t="s">
        <v>22</v>
      </c>
      <c r="E330" s="352">
        <v>0.0193</v>
      </c>
      <c r="F330" s="132"/>
      <c r="G330" s="133"/>
      <c r="H330" s="140">
        <f t="shared" si="104"/>
        <v>0</v>
      </c>
      <c r="I330" s="140">
        <f t="shared" si="105"/>
        <v>0</v>
      </c>
      <c r="J330" s="140">
        <f t="shared" si="106"/>
        <v>0</v>
      </c>
      <c r="K330" s="140">
        <f t="shared" si="107"/>
        <v>0</v>
      </c>
      <c r="L330" s="111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</row>
    <row r="331">
      <c r="A331" s="127" t="s">
        <v>287</v>
      </c>
      <c r="B331" s="128">
        <v>89748.0</v>
      </c>
      <c r="C331" s="130" t="s">
        <v>931</v>
      </c>
      <c r="D331" s="128" t="s">
        <v>22</v>
      </c>
      <c r="E331" s="352">
        <v>0.0578</v>
      </c>
      <c r="F331" s="132"/>
      <c r="G331" s="133"/>
      <c r="H331" s="140">
        <f t="shared" si="104"/>
        <v>0</v>
      </c>
      <c r="I331" s="140">
        <f t="shared" si="105"/>
        <v>0</v>
      </c>
      <c r="J331" s="140">
        <f t="shared" si="106"/>
        <v>0</v>
      </c>
      <c r="K331" s="140">
        <f t="shared" si="107"/>
        <v>0</v>
      </c>
      <c r="L331" s="111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</row>
    <row r="332">
      <c r="A332" s="127" t="s">
        <v>287</v>
      </c>
      <c r="B332" s="128">
        <v>89784.0</v>
      </c>
      <c r="C332" s="130" t="s">
        <v>932</v>
      </c>
      <c r="D332" s="128" t="s">
        <v>22</v>
      </c>
      <c r="E332" s="352">
        <v>0.0578</v>
      </c>
      <c r="F332" s="132"/>
      <c r="G332" s="133"/>
      <c r="H332" s="140">
        <f t="shared" si="104"/>
        <v>0</v>
      </c>
      <c r="I332" s="140">
        <f t="shared" si="105"/>
        <v>0</v>
      </c>
      <c r="J332" s="140">
        <f t="shared" si="106"/>
        <v>0</v>
      </c>
      <c r="K332" s="140">
        <f t="shared" si="107"/>
        <v>0</v>
      </c>
      <c r="L332" s="111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</row>
    <row r="333">
      <c r="A333" s="127" t="s">
        <v>287</v>
      </c>
      <c r="B333" s="128">
        <v>89796.0</v>
      </c>
      <c r="C333" s="130" t="s">
        <v>935</v>
      </c>
      <c r="D333" s="128" t="s">
        <v>22</v>
      </c>
      <c r="E333" s="352">
        <v>0.0385</v>
      </c>
      <c r="F333" s="132"/>
      <c r="G333" s="133"/>
      <c r="H333" s="140">
        <f t="shared" si="104"/>
        <v>0</v>
      </c>
      <c r="I333" s="140">
        <f t="shared" si="105"/>
        <v>0</v>
      </c>
      <c r="J333" s="140">
        <f t="shared" si="106"/>
        <v>0</v>
      </c>
      <c r="K333" s="140">
        <f t="shared" si="107"/>
        <v>0</v>
      </c>
      <c r="L333" s="111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</row>
    <row r="334">
      <c r="A334" s="127" t="s">
        <v>287</v>
      </c>
      <c r="B334" s="258" t="s">
        <v>184</v>
      </c>
      <c r="C334" s="272" t="str">
        <f>UPPER("Ponto de água fria aparente, c/material pvc rígido soldável Ø 25mm")</f>
        <v>PONTO DE ÁGUA FRIA APARENTE, C/MATERIAL PVC RÍGIDO SOLDÁVEL Ø 25MM</v>
      </c>
      <c r="D334" s="258" t="s">
        <v>22</v>
      </c>
      <c r="E334" s="352">
        <v>0.0537</v>
      </c>
      <c r="F334" s="353"/>
      <c r="G334" s="354"/>
      <c r="H334" s="353">
        <f t="shared" si="104"/>
        <v>0</v>
      </c>
      <c r="I334" s="353">
        <f t="shared" si="105"/>
        <v>0</v>
      </c>
      <c r="J334" s="353">
        <f t="shared" si="106"/>
        <v>0</v>
      </c>
      <c r="K334" s="353">
        <f t="shared" ref="K334:K340" si="108">H334*E334</f>
        <v>0</v>
      </c>
      <c r="L334" s="111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</row>
    <row r="335">
      <c r="A335" s="127" t="s">
        <v>287</v>
      </c>
      <c r="B335" s="258">
        <v>90443.0</v>
      </c>
      <c r="C335" s="272" t="s">
        <v>939</v>
      </c>
      <c r="D335" s="258" t="s">
        <v>81</v>
      </c>
      <c r="E335" s="352">
        <v>0.1002</v>
      </c>
      <c r="F335" s="353"/>
      <c r="G335" s="354"/>
      <c r="H335" s="353">
        <f t="shared" si="104"/>
        <v>0</v>
      </c>
      <c r="I335" s="353">
        <f t="shared" si="105"/>
        <v>0</v>
      </c>
      <c r="J335" s="353">
        <f t="shared" si="106"/>
        <v>0</v>
      </c>
      <c r="K335" s="353">
        <f t="shared" si="108"/>
        <v>0</v>
      </c>
      <c r="L335" s="111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</row>
    <row r="336">
      <c r="A336" s="127" t="s">
        <v>287</v>
      </c>
      <c r="B336" s="258">
        <v>90466.0</v>
      </c>
      <c r="C336" s="272" t="s">
        <v>719</v>
      </c>
      <c r="D336" s="258" t="s">
        <v>81</v>
      </c>
      <c r="E336" s="352">
        <v>0.1002</v>
      </c>
      <c r="F336" s="353"/>
      <c r="G336" s="354"/>
      <c r="H336" s="353">
        <f t="shared" si="104"/>
        <v>0</v>
      </c>
      <c r="I336" s="353">
        <f t="shared" si="105"/>
        <v>0</v>
      </c>
      <c r="J336" s="353">
        <f t="shared" si="106"/>
        <v>0</v>
      </c>
      <c r="K336" s="353">
        <f t="shared" si="108"/>
        <v>0</v>
      </c>
      <c r="L336" s="111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</row>
    <row r="337">
      <c r="A337" s="127" t="s">
        <v>287</v>
      </c>
      <c r="B337" s="258">
        <v>90820.0</v>
      </c>
      <c r="C337" s="272" t="s">
        <v>941</v>
      </c>
      <c r="D337" s="258" t="s">
        <v>22</v>
      </c>
      <c r="E337" s="352">
        <v>0.0385</v>
      </c>
      <c r="F337" s="353"/>
      <c r="G337" s="354"/>
      <c r="H337" s="353">
        <f t="shared" si="104"/>
        <v>0</v>
      </c>
      <c r="I337" s="353">
        <f t="shared" si="105"/>
        <v>0</v>
      </c>
      <c r="J337" s="353">
        <f t="shared" si="106"/>
        <v>0</v>
      </c>
      <c r="K337" s="353">
        <f t="shared" si="108"/>
        <v>0</v>
      </c>
      <c r="L337" s="111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</row>
    <row r="338">
      <c r="A338" s="127" t="s">
        <v>287</v>
      </c>
      <c r="B338" s="258">
        <v>91341.0</v>
      </c>
      <c r="C338" s="272" t="s">
        <v>723</v>
      </c>
      <c r="D338" s="258" t="s">
        <v>72</v>
      </c>
      <c r="E338" s="352">
        <v>0.0324</v>
      </c>
      <c r="F338" s="353"/>
      <c r="G338" s="354"/>
      <c r="H338" s="353">
        <f t="shared" si="104"/>
        <v>0</v>
      </c>
      <c r="I338" s="353">
        <f t="shared" si="105"/>
        <v>0</v>
      </c>
      <c r="J338" s="353">
        <f t="shared" si="106"/>
        <v>0</v>
      </c>
      <c r="K338" s="353">
        <f t="shared" si="108"/>
        <v>0</v>
      </c>
      <c r="L338" s="111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</row>
    <row r="339">
      <c r="A339" s="127" t="s">
        <v>287</v>
      </c>
      <c r="B339" s="258">
        <v>91928.0</v>
      </c>
      <c r="C339" s="272" t="s">
        <v>943</v>
      </c>
      <c r="D339" s="258" t="s">
        <v>81</v>
      </c>
      <c r="E339" s="352">
        <v>2.0235</v>
      </c>
      <c r="F339" s="353"/>
      <c r="G339" s="354"/>
      <c r="H339" s="353">
        <f t="shared" si="104"/>
        <v>0</v>
      </c>
      <c r="I339" s="353">
        <f t="shared" si="105"/>
        <v>0</v>
      </c>
      <c r="J339" s="353">
        <f t="shared" si="106"/>
        <v>0</v>
      </c>
      <c r="K339" s="353">
        <f t="shared" si="108"/>
        <v>0</v>
      </c>
      <c r="L339" s="111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</row>
    <row r="340">
      <c r="A340" s="127" t="s">
        <v>287</v>
      </c>
      <c r="B340" s="258">
        <v>91945.0</v>
      </c>
      <c r="C340" s="272" t="s">
        <v>946</v>
      </c>
      <c r="D340" s="258" t="s">
        <v>22</v>
      </c>
      <c r="E340" s="352">
        <v>0.0578</v>
      </c>
      <c r="F340" s="353"/>
      <c r="G340" s="354"/>
      <c r="H340" s="353">
        <f t="shared" si="104"/>
        <v>0</v>
      </c>
      <c r="I340" s="353">
        <f t="shared" si="105"/>
        <v>0</v>
      </c>
      <c r="J340" s="353">
        <f t="shared" si="106"/>
        <v>0</v>
      </c>
      <c r="K340" s="353">
        <f t="shared" si="108"/>
        <v>0</v>
      </c>
      <c r="L340" s="111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</row>
    <row r="341">
      <c r="A341" s="127" t="s">
        <v>287</v>
      </c>
      <c r="B341" s="128">
        <v>90822.0</v>
      </c>
      <c r="C341" s="130" t="s">
        <v>829</v>
      </c>
      <c r="D341" s="128" t="s">
        <v>22</v>
      </c>
      <c r="E341" s="352">
        <v>0.0268</v>
      </c>
      <c r="F341" s="132"/>
      <c r="G341" s="133"/>
      <c r="H341" s="140">
        <f t="shared" si="104"/>
        <v>0</v>
      </c>
      <c r="I341" s="140">
        <f t="shared" si="105"/>
        <v>0</v>
      </c>
      <c r="J341" s="140">
        <f t="shared" si="106"/>
        <v>0</v>
      </c>
      <c r="K341" s="140">
        <f t="shared" ref="K341:K377" si="109">I341+J341</f>
        <v>0</v>
      </c>
      <c r="L341" s="111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</row>
    <row r="342">
      <c r="A342" s="127" t="s">
        <v>287</v>
      </c>
      <c r="B342" s="128">
        <v>91170.0</v>
      </c>
      <c r="C342" s="130" t="s">
        <v>338</v>
      </c>
      <c r="D342" s="128" t="s">
        <v>81</v>
      </c>
      <c r="E342" s="352">
        <v>0.3221</v>
      </c>
      <c r="F342" s="132"/>
      <c r="G342" s="133"/>
      <c r="H342" s="140">
        <f t="shared" si="104"/>
        <v>0</v>
      </c>
      <c r="I342" s="140">
        <f t="shared" si="105"/>
        <v>0</v>
      </c>
      <c r="J342" s="140">
        <f t="shared" si="106"/>
        <v>0</v>
      </c>
      <c r="K342" s="140">
        <f t="shared" si="109"/>
        <v>0</v>
      </c>
      <c r="L342" s="111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</row>
    <row r="343">
      <c r="A343" s="127" t="s">
        <v>287</v>
      </c>
      <c r="B343" s="128">
        <v>91173.0</v>
      </c>
      <c r="C343" s="130" t="s">
        <v>832</v>
      </c>
      <c r="D343" s="128" t="s">
        <v>81</v>
      </c>
      <c r="E343" s="352">
        <v>0.5369</v>
      </c>
      <c r="F343" s="132"/>
      <c r="G343" s="133"/>
      <c r="H343" s="140">
        <f t="shared" si="104"/>
        <v>0</v>
      </c>
      <c r="I343" s="140">
        <f t="shared" si="105"/>
        <v>0</v>
      </c>
      <c r="J343" s="140">
        <f t="shared" si="106"/>
        <v>0</v>
      </c>
      <c r="K343" s="140">
        <f t="shared" si="109"/>
        <v>0</v>
      </c>
      <c r="L343" s="111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</row>
    <row r="344">
      <c r="A344" s="127" t="s">
        <v>287</v>
      </c>
      <c r="B344" s="128">
        <v>91862.0</v>
      </c>
      <c r="C344" s="130" t="s">
        <v>833</v>
      </c>
      <c r="D344" s="128" t="s">
        <v>81</v>
      </c>
      <c r="E344" s="352">
        <v>0.3221</v>
      </c>
      <c r="F344" s="132"/>
      <c r="G344" s="133"/>
      <c r="H344" s="140">
        <f t="shared" si="104"/>
        <v>0</v>
      </c>
      <c r="I344" s="140">
        <f t="shared" si="105"/>
        <v>0</v>
      </c>
      <c r="J344" s="140">
        <f t="shared" si="106"/>
        <v>0</v>
      </c>
      <c r="K344" s="140">
        <f t="shared" si="109"/>
        <v>0</v>
      </c>
      <c r="L344" s="111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</row>
    <row r="345">
      <c r="A345" s="127" t="s">
        <v>287</v>
      </c>
      <c r="B345" s="128">
        <v>91870.0</v>
      </c>
      <c r="C345" s="130" t="s">
        <v>835</v>
      </c>
      <c r="D345" s="128" t="s">
        <v>81</v>
      </c>
      <c r="E345" s="352">
        <v>0.5369</v>
      </c>
      <c r="F345" s="132"/>
      <c r="G345" s="133"/>
      <c r="H345" s="140">
        <f t="shared" si="104"/>
        <v>0</v>
      </c>
      <c r="I345" s="140">
        <f t="shared" si="105"/>
        <v>0</v>
      </c>
      <c r="J345" s="140">
        <f t="shared" si="106"/>
        <v>0</v>
      </c>
      <c r="K345" s="140">
        <f t="shared" si="109"/>
        <v>0</v>
      </c>
      <c r="L345" s="111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</row>
    <row r="346">
      <c r="A346" s="127" t="s">
        <v>287</v>
      </c>
      <c r="B346" s="128">
        <v>91911.0</v>
      </c>
      <c r="C346" s="130" t="s">
        <v>836</v>
      </c>
      <c r="D346" s="128" t="s">
        <v>22</v>
      </c>
      <c r="E346" s="352">
        <v>0.1074</v>
      </c>
      <c r="F346" s="132"/>
      <c r="G346" s="133"/>
      <c r="H346" s="140">
        <f t="shared" si="104"/>
        <v>0</v>
      </c>
      <c r="I346" s="140">
        <f t="shared" si="105"/>
        <v>0</v>
      </c>
      <c r="J346" s="140">
        <f t="shared" si="106"/>
        <v>0</v>
      </c>
      <c r="K346" s="140">
        <f t="shared" si="109"/>
        <v>0</v>
      </c>
      <c r="L346" s="111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</row>
    <row r="347">
      <c r="A347" s="127" t="s">
        <v>287</v>
      </c>
      <c r="B347" s="128">
        <v>91924.0</v>
      </c>
      <c r="C347" s="130" t="s">
        <v>731</v>
      </c>
      <c r="D347" s="128" t="s">
        <v>81</v>
      </c>
      <c r="E347" s="352">
        <v>0.8591</v>
      </c>
      <c r="F347" s="132"/>
      <c r="G347" s="133"/>
      <c r="H347" s="140">
        <f t="shared" si="104"/>
        <v>0</v>
      </c>
      <c r="I347" s="140">
        <f t="shared" si="105"/>
        <v>0</v>
      </c>
      <c r="J347" s="140">
        <f t="shared" si="106"/>
        <v>0</v>
      </c>
      <c r="K347" s="140">
        <f t="shared" si="109"/>
        <v>0</v>
      </c>
      <c r="L347" s="111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</row>
    <row r="348">
      <c r="A348" s="127" t="s">
        <v>287</v>
      </c>
      <c r="B348" s="128">
        <v>91926.0</v>
      </c>
      <c r="C348" s="130" t="s">
        <v>737</v>
      </c>
      <c r="D348" s="128" t="s">
        <v>81</v>
      </c>
      <c r="E348" s="352">
        <v>2.5503</v>
      </c>
      <c r="F348" s="132"/>
      <c r="G348" s="133"/>
      <c r="H348" s="140">
        <f t="shared" si="104"/>
        <v>0</v>
      </c>
      <c r="I348" s="140">
        <f t="shared" si="105"/>
        <v>0</v>
      </c>
      <c r="J348" s="140">
        <f t="shared" si="106"/>
        <v>0</v>
      </c>
      <c r="K348" s="140">
        <f t="shared" si="109"/>
        <v>0</v>
      </c>
      <c r="L348" s="111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</row>
    <row r="349">
      <c r="A349" s="127" t="s">
        <v>287</v>
      </c>
      <c r="B349" s="128">
        <v>91937.0</v>
      </c>
      <c r="C349" s="130" t="s">
        <v>842</v>
      </c>
      <c r="D349" s="128" t="s">
        <v>22</v>
      </c>
      <c r="E349" s="352">
        <v>0.1611</v>
      </c>
      <c r="F349" s="132"/>
      <c r="G349" s="133"/>
      <c r="H349" s="140">
        <f t="shared" si="104"/>
        <v>0</v>
      </c>
      <c r="I349" s="140">
        <f t="shared" si="105"/>
        <v>0</v>
      </c>
      <c r="J349" s="140">
        <f t="shared" si="106"/>
        <v>0</v>
      </c>
      <c r="K349" s="140">
        <f t="shared" si="109"/>
        <v>0</v>
      </c>
      <c r="L349" s="111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</row>
    <row r="350">
      <c r="A350" s="127" t="s">
        <v>287</v>
      </c>
      <c r="B350" s="128">
        <v>92000.0</v>
      </c>
      <c r="C350" s="130" t="s">
        <v>744</v>
      </c>
      <c r="D350" s="128" t="s">
        <v>22</v>
      </c>
      <c r="E350" s="352">
        <v>0.0268</v>
      </c>
      <c r="F350" s="132"/>
      <c r="G350" s="133"/>
      <c r="H350" s="140">
        <f t="shared" si="104"/>
        <v>0</v>
      </c>
      <c r="I350" s="140">
        <f t="shared" si="105"/>
        <v>0</v>
      </c>
      <c r="J350" s="140">
        <f t="shared" si="106"/>
        <v>0</v>
      </c>
      <c r="K350" s="140">
        <f t="shared" si="109"/>
        <v>0</v>
      </c>
      <c r="L350" s="111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</row>
    <row r="351">
      <c r="A351" s="127" t="s">
        <v>287</v>
      </c>
      <c r="B351" s="128">
        <v>92008.0</v>
      </c>
      <c r="C351" s="130" t="s">
        <v>844</v>
      </c>
      <c r="D351" s="128" t="s">
        <v>22</v>
      </c>
      <c r="E351" s="352">
        <v>0.1342</v>
      </c>
      <c r="F351" s="132"/>
      <c r="G351" s="133"/>
      <c r="H351" s="140">
        <f t="shared" si="104"/>
        <v>0</v>
      </c>
      <c r="I351" s="140">
        <f t="shared" si="105"/>
        <v>0</v>
      </c>
      <c r="J351" s="140">
        <f t="shared" si="106"/>
        <v>0</v>
      </c>
      <c r="K351" s="140">
        <f t="shared" si="109"/>
        <v>0</v>
      </c>
      <c r="L351" s="111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</row>
    <row r="352">
      <c r="A352" s="127" t="s">
        <v>287</v>
      </c>
      <c r="B352" s="128">
        <v>92023.0</v>
      </c>
      <c r="C352" s="130" t="s">
        <v>847</v>
      </c>
      <c r="D352" s="128" t="s">
        <v>22</v>
      </c>
      <c r="E352" s="352">
        <v>0.0268</v>
      </c>
      <c r="F352" s="132"/>
      <c r="G352" s="133"/>
      <c r="H352" s="140">
        <f t="shared" si="104"/>
        <v>0</v>
      </c>
      <c r="I352" s="140">
        <f t="shared" si="105"/>
        <v>0</v>
      </c>
      <c r="J352" s="140">
        <f t="shared" si="106"/>
        <v>0</v>
      </c>
      <c r="K352" s="140">
        <f t="shared" si="109"/>
        <v>0</v>
      </c>
      <c r="L352" s="111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  <c r="AC352" s="8"/>
      <c r="AD352" s="8"/>
      <c r="AE352" s="8"/>
    </row>
    <row r="353">
      <c r="A353" s="127" t="s">
        <v>287</v>
      </c>
      <c r="B353" s="128">
        <v>92543.0</v>
      </c>
      <c r="C353" s="130" t="s">
        <v>749</v>
      </c>
      <c r="D353" s="128" t="s">
        <v>72</v>
      </c>
      <c r="E353" s="352">
        <v>1.451</v>
      </c>
      <c r="F353" s="132"/>
      <c r="G353" s="133"/>
      <c r="H353" s="140">
        <f t="shared" si="104"/>
        <v>0</v>
      </c>
      <c r="I353" s="140">
        <f t="shared" si="105"/>
        <v>0</v>
      </c>
      <c r="J353" s="140">
        <f t="shared" si="106"/>
        <v>0</v>
      </c>
      <c r="K353" s="140">
        <f t="shared" si="109"/>
        <v>0</v>
      </c>
      <c r="L353" s="111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</row>
    <row r="354">
      <c r="A354" s="127" t="s">
        <v>287</v>
      </c>
      <c r="B354" s="128">
        <v>91934.0</v>
      </c>
      <c r="C354" s="130" t="s">
        <v>951</v>
      </c>
      <c r="D354" s="128" t="s">
        <v>81</v>
      </c>
      <c r="E354" s="352">
        <v>0.1927</v>
      </c>
      <c r="F354" s="132"/>
      <c r="G354" s="133"/>
      <c r="H354" s="140">
        <f t="shared" si="104"/>
        <v>0</v>
      </c>
      <c r="I354" s="140">
        <f t="shared" si="105"/>
        <v>0</v>
      </c>
      <c r="J354" s="140">
        <f t="shared" si="106"/>
        <v>0</v>
      </c>
      <c r="K354" s="140">
        <f t="shared" si="109"/>
        <v>0</v>
      </c>
      <c r="L354" s="111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  <c r="AC354" s="8"/>
      <c r="AD354" s="8"/>
      <c r="AE354" s="8"/>
    </row>
    <row r="355">
      <c r="A355" s="127" t="s">
        <v>287</v>
      </c>
      <c r="B355" s="128">
        <v>93358.0</v>
      </c>
      <c r="C355" s="130" t="s">
        <v>266</v>
      </c>
      <c r="D355" s="128" t="s">
        <v>68</v>
      </c>
      <c r="E355" s="352">
        <v>0.039</v>
      </c>
      <c r="F355" s="132"/>
      <c r="G355" s="133"/>
      <c r="H355" s="140">
        <f t="shared" si="104"/>
        <v>0</v>
      </c>
      <c r="I355" s="140">
        <f t="shared" si="105"/>
        <v>0</v>
      </c>
      <c r="J355" s="140">
        <f t="shared" si="106"/>
        <v>0</v>
      </c>
      <c r="K355" s="140">
        <f t="shared" si="109"/>
        <v>0</v>
      </c>
      <c r="L355" s="111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</row>
    <row r="356">
      <c r="A356" s="127" t="s">
        <v>287</v>
      </c>
      <c r="B356" s="128">
        <v>93382.0</v>
      </c>
      <c r="C356" s="130" t="s">
        <v>270</v>
      </c>
      <c r="D356" s="128" t="s">
        <v>68</v>
      </c>
      <c r="E356" s="352">
        <v>0.01</v>
      </c>
      <c r="F356" s="132"/>
      <c r="G356" s="133"/>
      <c r="H356" s="140">
        <f t="shared" si="104"/>
        <v>0</v>
      </c>
      <c r="I356" s="140">
        <f t="shared" si="105"/>
        <v>0</v>
      </c>
      <c r="J356" s="140">
        <f t="shared" si="106"/>
        <v>0</v>
      </c>
      <c r="K356" s="140">
        <f t="shared" si="109"/>
        <v>0</v>
      </c>
      <c r="L356" s="111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  <c r="AC356" s="8"/>
      <c r="AD356" s="8"/>
      <c r="AE356" s="8"/>
    </row>
    <row r="357">
      <c r="A357" s="127" t="s">
        <v>287</v>
      </c>
      <c r="B357" s="128">
        <v>94210.0</v>
      </c>
      <c r="C357" s="130" t="s">
        <v>753</v>
      </c>
      <c r="D357" s="128" t="s">
        <v>72</v>
      </c>
      <c r="E357" s="352">
        <v>1.451</v>
      </c>
      <c r="F357" s="132"/>
      <c r="G357" s="133"/>
      <c r="H357" s="140">
        <f t="shared" si="104"/>
        <v>0</v>
      </c>
      <c r="I357" s="140">
        <f t="shared" si="105"/>
        <v>0</v>
      </c>
      <c r="J357" s="140">
        <f t="shared" si="106"/>
        <v>0</v>
      </c>
      <c r="K357" s="140">
        <f t="shared" si="109"/>
        <v>0</v>
      </c>
      <c r="L357" s="111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  <c r="AC357" s="8"/>
      <c r="AD357" s="8"/>
      <c r="AE357" s="8"/>
    </row>
    <row r="358">
      <c r="A358" s="127" t="s">
        <v>287</v>
      </c>
      <c r="B358" s="128">
        <v>94559.0</v>
      </c>
      <c r="C358" s="130" t="s">
        <v>754</v>
      </c>
      <c r="D358" s="128" t="s">
        <v>72</v>
      </c>
      <c r="E358" s="352">
        <v>0.0289</v>
      </c>
      <c r="F358" s="132"/>
      <c r="G358" s="133"/>
      <c r="H358" s="140">
        <f t="shared" si="104"/>
        <v>0</v>
      </c>
      <c r="I358" s="140">
        <f t="shared" si="105"/>
        <v>0</v>
      </c>
      <c r="J358" s="140">
        <f t="shared" si="106"/>
        <v>0</v>
      </c>
      <c r="K358" s="140">
        <f t="shared" si="109"/>
        <v>0</v>
      </c>
      <c r="L358" s="111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  <c r="AC358" s="8"/>
      <c r="AD358" s="8"/>
      <c r="AE358" s="8"/>
    </row>
    <row r="359">
      <c r="A359" s="127" t="s">
        <v>287</v>
      </c>
      <c r="B359" s="128">
        <v>95240.0</v>
      </c>
      <c r="C359" s="130" t="s">
        <v>758</v>
      </c>
      <c r="D359" s="128" t="s">
        <v>72</v>
      </c>
      <c r="E359" s="352">
        <v>0.009</v>
      </c>
      <c r="F359" s="132"/>
      <c r="G359" s="133"/>
      <c r="H359" s="140">
        <f t="shared" si="104"/>
        <v>0</v>
      </c>
      <c r="I359" s="140">
        <f t="shared" si="105"/>
        <v>0</v>
      </c>
      <c r="J359" s="140">
        <f t="shared" si="106"/>
        <v>0</v>
      </c>
      <c r="K359" s="140">
        <f t="shared" si="109"/>
        <v>0</v>
      </c>
      <c r="L359" s="111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  <c r="AC359" s="8"/>
      <c r="AD359" s="8"/>
      <c r="AE359" s="8"/>
    </row>
    <row r="360">
      <c r="A360" s="127" t="s">
        <v>287</v>
      </c>
      <c r="B360" s="128">
        <v>97886.0</v>
      </c>
      <c r="C360" s="130" t="s">
        <v>956</v>
      </c>
      <c r="D360" s="128" t="s">
        <v>22</v>
      </c>
      <c r="E360" s="352">
        <v>0.0385</v>
      </c>
      <c r="F360" s="132"/>
      <c r="G360" s="133"/>
      <c r="H360" s="140">
        <f t="shared" si="104"/>
        <v>0</v>
      </c>
      <c r="I360" s="140">
        <f t="shared" si="105"/>
        <v>0</v>
      </c>
      <c r="J360" s="140">
        <f t="shared" si="106"/>
        <v>0</v>
      </c>
      <c r="K360" s="140">
        <f t="shared" si="109"/>
        <v>0</v>
      </c>
      <c r="L360" s="111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</row>
    <row r="361">
      <c r="A361" s="127" t="s">
        <v>287</v>
      </c>
      <c r="B361" s="128">
        <v>98283.0</v>
      </c>
      <c r="C361" s="130" t="s">
        <v>957</v>
      </c>
      <c r="D361" s="128" t="s">
        <v>81</v>
      </c>
      <c r="E361" s="352">
        <v>0.6167</v>
      </c>
      <c r="F361" s="132"/>
      <c r="G361" s="133"/>
      <c r="H361" s="140">
        <f t="shared" si="104"/>
        <v>0</v>
      </c>
      <c r="I361" s="140">
        <f t="shared" si="105"/>
        <v>0</v>
      </c>
      <c r="J361" s="140">
        <f t="shared" si="106"/>
        <v>0</v>
      </c>
      <c r="K361" s="140">
        <f t="shared" si="109"/>
        <v>0</v>
      </c>
      <c r="L361" s="111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  <c r="AC361" s="8"/>
      <c r="AD361" s="8"/>
      <c r="AE361" s="8"/>
    </row>
    <row r="362">
      <c r="A362" s="127" t="s">
        <v>287</v>
      </c>
      <c r="B362" s="128">
        <v>98447.0</v>
      </c>
      <c r="C362" s="130" t="s">
        <v>960</v>
      </c>
      <c r="D362" s="128" t="s">
        <v>72</v>
      </c>
      <c r="E362" s="352">
        <v>0.247</v>
      </c>
      <c r="F362" s="132"/>
      <c r="G362" s="133"/>
      <c r="H362" s="140">
        <f t="shared" si="104"/>
        <v>0</v>
      </c>
      <c r="I362" s="140">
        <f t="shared" si="105"/>
        <v>0</v>
      </c>
      <c r="J362" s="140">
        <f t="shared" si="106"/>
        <v>0</v>
      </c>
      <c r="K362" s="140">
        <f t="shared" si="109"/>
        <v>0</v>
      </c>
      <c r="L362" s="111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</row>
    <row r="363">
      <c r="A363" s="127" t="s">
        <v>287</v>
      </c>
      <c r="B363" s="128">
        <v>98448.0</v>
      </c>
      <c r="C363" s="130" t="s">
        <v>961</v>
      </c>
      <c r="D363" s="128" t="s">
        <v>72</v>
      </c>
      <c r="E363" s="352">
        <v>0.1926</v>
      </c>
      <c r="F363" s="132"/>
      <c r="G363" s="133"/>
      <c r="H363" s="140">
        <f t="shared" si="104"/>
        <v>0</v>
      </c>
      <c r="I363" s="140">
        <f t="shared" si="105"/>
        <v>0</v>
      </c>
      <c r="J363" s="140">
        <f t="shared" si="106"/>
        <v>0</v>
      </c>
      <c r="K363" s="140">
        <f t="shared" si="109"/>
        <v>0</v>
      </c>
      <c r="L363" s="111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</row>
    <row r="364">
      <c r="A364" s="127" t="s">
        <v>287</v>
      </c>
      <c r="B364" s="128">
        <v>100556.0</v>
      </c>
      <c r="C364" s="130" t="s">
        <v>962</v>
      </c>
      <c r="D364" s="128" t="s">
        <v>22</v>
      </c>
      <c r="E364" s="352">
        <v>0.0193</v>
      </c>
      <c r="F364" s="132"/>
      <c r="G364" s="133"/>
      <c r="H364" s="140">
        <f t="shared" si="104"/>
        <v>0</v>
      </c>
      <c r="I364" s="140">
        <f t="shared" si="105"/>
        <v>0</v>
      </c>
      <c r="J364" s="140">
        <f t="shared" si="106"/>
        <v>0</v>
      </c>
      <c r="K364" s="140">
        <f t="shared" si="109"/>
        <v>0</v>
      </c>
      <c r="L364" s="111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</row>
    <row r="365">
      <c r="A365" s="127" t="s">
        <v>287</v>
      </c>
      <c r="B365" s="128">
        <v>100665.0</v>
      </c>
      <c r="C365" s="130" t="s">
        <v>963</v>
      </c>
      <c r="D365" s="128" t="s">
        <v>72</v>
      </c>
      <c r="E365" s="352">
        <v>0.0964</v>
      </c>
      <c r="F365" s="132"/>
      <c r="G365" s="133"/>
      <c r="H365" s="140">
        <f t="shared" si="104"/>
        <v>0</v>
      </c>
      <c r="I365" s="140">
        <f t="shared" si="105"/>
        <v>0</v>
      </c>
      <c r="J365" s="140">
        <f t="shared" si="106"/>
        <v>0</v>
      </c>
      <c r="K365" s="140">
        <f t="shared" si="109"/>
        <v>0</v>
      </c>
      <c r="L365" s="111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</row>
    <row r="366">
      <c r="A366" s="127" t="s">
        <v>287</v>
      </c>
      <c r="B366" s="128">
        <v>101875.0</v>
      </c>
      <c r="C366" s="130" t="s">
        <v>966</v>
      </c>
      <c r="D366" s="128" t="s">
        <v>22</v>
      </c>
      <c r="E366" s="352">
        <v>0.0193</v>
      </c>
      <c r="F366" s="132"/>
      <c r="G366" s="133"/>
      <c r="H366" s="140">
        <f t="shared" si="104"/>
        <v>0</v>
      </c>
      <c r="I366" s="140">
        <f t="shared" si="105"/>
        <v>0</v>
      </c>
      <c r="J366" s="140">
        <f t="shared" si="106"/>
        <v>0</v>
      </c>
      <c r="K366" s="140">
        <f t="shared" si="109"/>
        <v>0</v>
      </c>
      <c r="L366" s="111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</row>
    <row r="367">
      <c r="A367" s="127" t="s">
        <v>287</v>
      </c>
      <c r="B367" s="128">
        <v>103328.0</v>
      </c>
      <c r="C367" s="130" t="s">
        <v>774</v>
      </c>
      <c r="D367" s="128" t="s">
        <v>72</v>
      </c>
      <c r="E367" s="352">
        <v>0.1023</v>
      </c>
      <c r="F367" s="132"/>
      <c r="G367" s="133"/>
      <c r="H367" s="140">
        <f t="shared" si="104"/>
        <v>0</v>
      </c>
      <c r="I367" s="140">
        <f t="shared" si="105"/>
        <v>0</v>
      </c>
      <c r="J367" s="140">
        <f t="shared" si="106"/>
        <v>0</v>
      </c>
      <c r="K367" s="140">
        <f t="shared" si="109"/>
        <v>0</v>
      </c>
      <c r="L367" s="111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  <c r="AC367" s="8"/>
      <c r="AD367" s="8"/>
      <c r="AE367" s="8"/>
    </row>
    <row r="368">
      <c r="A368" s="127" t="s">
        <v>287</v>
      </c>
      <c r="B368" s="128">
        <v>95241.0</v>
      </c>
      <c r="C368" s="130" t="s">
        <v>760</v>
      </c>
      <c r="D368" s="128" t="s">
        <v>72</v>
      </c>
      <c r="E368" s="352">
        <v>1.451</v>
      </c>
      <c r="F368" s="132"/>
      <c r="G368" s="133"/>
      <c r="H368" s="140">
        <f t="shared" si="104"/>
        <v>0</v>
      </c>
      <c r="I368" s="140">
        <f t="shared" si="105"/>
        <v>0</v>
      </c>
      <c r="J368" s="140">
        <f t="shared" si="106"/>
        <v>0</v>
      </c>
      <c r="K368" s="140">
        <f t="shared" si="109"/>
        <v>0</v>
      </c>
      <c r="L368" s="111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</row>
    <row r="369">
      <c r="A369" s="127" t="s">
        <v>287</v>
      </c>
      <c r="B369" s="128">
        <v>95805.0</v>
      </c>
      <c r="C369" s="130" t="s">
        <v>861</v>
      </c>
      <c r="D369" s="128" t="s">
        <v>22</v>
      </c>
      <c r="E369" s="352">
        <v>0.1879</v>
      </c>
      <c r="F369" s="132"/>
      <c r="G369" s="133"/>
      <c r="H369" s="140">
        <f t="shared" si="104"/>
        <v>0</v>
      </c>
      <c r="I369" s="140">
        <f t="shared" si="105"/>
        <v>0</v>
      </c>
      <c r="J369" s="140">
        <f t="shared" si="106"/>
        <v>0</v>
      </c>
      <c r="K369" s="140">
        <f t="shared" si="109"/>
        <v>0</v>
      </c>
      <c r="L369" s="111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</row>
    <row r="370">
      <c r="A370" s="127" t="s">
        <v>287</v>
      </c>
      <c r="B370" s="128">
        <v>95811.0</v>
      </c>
      <c r="C370" s="130" t="s">
        <v>863</v>
      </c>
      <c r="D370" s="128" t="s">
        <v>22</v>
      </c>
      <c r="E370" s="352">
        <v>0.0268</v>
      </c>
      <c r="F370" s="132"/>
      <c r="G370" s="133"/>
      <c r="H370" s="140">
        <f t="shared" si="104"/>
        <v>0</v>
      </c>
      <c r="I370" s="140">
        <f t="shared" si="105"/>
        <v>0</v>
      </c>
      <c r="J370" s="140">
        <f t="shared" si="106"/>
        <v>0</v>
      </c>
      <c r="K370" s="140">
        <f t="shared" si="109"/>
        <v>0</v>
      </c>
      <c r="L370" s="111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</row>
    <row r="371">
      <c r="A371" s="127" t="s">
        <v>287</v>
      </c>
      <c r="B371" s="128">
        <v>96985.0</v>
      </c>
      <c r="C371" s="130" t="s">
        <v>968</v>
      </c>
      <c r="D371" s="128" t="s">
        <v>22</v>
      </c>
      <c r="E371" s="352">
        <v>0.0385</v>
      </c>
      <c r="F371" s="132"/>
      <c r="G371" s="133"/>
      <c r="H371" s="140">
        <f t="shared" si="104"/>
        <v>0</v>
      </c>
      <c r="I371" s="140">
        <f t="shared" si="105"/>
        <v>0</v>
      </c>
      <c r="J371" s="140">
        <f t="shared" si="106"/>
        <v>0</v>
      </c>
      <c r="K371" s="140">
        <f t="shared" si="109"/>
        <v>0</v>
      </c>
      <c r="L371" s="111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</row>
    <row r="372">
      <c r="A372" s="127" t="s">
        <v>287</v>
      </c>
      <c r="B372" s="128">
        <v>97906.0</v>
      </c>
      <c r="C372" s="130" t="s">
        <v>865</v>
      </c>
      <c r="D372" s="128" t="s">
        <v>22</v>
      </c>
      <c r="E372" s="352">
        <v>0.0268</v>
      </c>
      <c r="F372" s="132"/>
      <c r="G372" s="133"/>
      <c r="H372" s="140">
        <f t="shared" si="104"/>
        <v>0</v>
      </c>
      <c r="I372" s="140">
        <f t="shared" si="105"/>
        <v>0</v>
      </c>
      <c r="J372" s="140">
        <f t="shared" si="106"/>
        <v>0</v>
      </c>
      <c r="K372" s="140">
        <f t="shared" si="109"/>
        <v>0</v>
      </c>
      <c r="L372" s="111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</row>
    <row r="373">
      <c r="A373" s="127" t="s">
        <v>287</v>
      </c>
      <c r="B373" s="128">
        <v>98441.0</v>
      </c>
      <c r="C373" s="130" t="s">
        <v>870</v>
      </c>
      <c r="D373" s="128" t="s">
        <v>72</v>
      </c>
      <c r="E373" s="352">
        <v>0.1449</v>
      </c>
      <c r="F373" s="132"/>
      <c r="G373" s="133"/>
      <c r="H373" s="140">
        <f t="shared" si="104"/>
        <v>0</v>
      </c>
      <c r="I373" s="140">
        <f t="shared" si="105"/>
        <v>0</v>
      </c>
      <c r="J373" s="140">
        <f t="shared" si="106"/>
        <v>0</v>
      </c>
      <c r="K373" s="140">
        <f t="shared" si="109"/>
        <v>0</v>
      </c>
      <c r="L373" s="111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</row>
    <row r="374">
      <c r="A374" s="127" t="s">
        <v>287</v>
      </c>
      <c r="B374" s="128">
        <v>98445.0</v>
      </c>
      <c r="C374" s="130" t="s">
        <v>874</v>
      </c>
      <c r="D374" s="128" t="s">
        <v>72</v>
      </c>
      <c r="E374" s="352">
        <v>0.2264</v>
      </c>
      <c r="F374" s="132"/>
      <c r="G374" s="133"/>
      <c r="H374" s="140">
        <f t="shared" si="104"/>
        <v>0</v>
      </c>
      <c r="I374" s="140">
        <f t="shared" si="105"/>
        <v>0</v>
      </c>
      <c r="J374" s="140">
        <f t="shared" si="106"/>
        <v>0</v>
      </c>
      <c r="K374" s="140">
        <f t="shared" si="109"/>
        <v>0</v>
      </c>
      <c r="L374" s="111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</row>
    <row r="375">
      <c r="A375" s="127" t="s">
        <v>287</v>
      </c>
      <c r="B375" s="128">
        <v>98446.0</v>
      </c>
      <c r="C375" s="130" t="s">
        <v>879</v>
      </c>
      <c r="D375" s="128" t="s">
        <v>72</v>
      </c>
      <c r="E375" s="352">
        <v>0.1765</v>
      </c>
      <c r="F375" s="132"/>
      <c r="G375" s="133"/>
      <c r="H375" s="140">
        <f t="shared" si="104"/>
        <v>0</v>
      </c>
      <c r="I375" s="140">
        <f t="shared" si="105"/>
        <v>0</v>
      </c>
      <c r="J375" s="140">
        <f t="shared" si="106"/>
        <v>0</v>
      </c>
      <c r="K375" s="140">
        <f t="shared" si="109"/>
        <v>0</v>
      </c>
      <c r="L375" s="111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</row>
    <row r="376">
      <c r="A376" s="127" t="s">
        <v>287</v>
      </c>
      <c r="B376" s="128" t="s">
        <v>880</v>
      </c>
      <c r="C376" s="130" t="s">
        <v>881</v>
      </c>
      <c r="D376" s="128" t="s">
        <v>72</v>
      </c>
      <c r="E376" s="352">
        <v>0.1668</v>
      </c>
      <c r="F376" s="132"/>
      <c r="G376" s="133"/>
      <c r="H376" s="140">
        <f t="shared" si="104"/>
        <v>0</v>
      </c>
      <c r="I376" s="140">
        <f t="shared" si="105"/>
        <v>0</v>
      </c>
      <c r="J376" s="140">
        <f t="shared" si="106"/>
        <v>0</v>
      </c>
      <c r="K376" s="140">
        <f t="shared" si="109"/>
        <v>0</v>
      </c>
      <c r="L376" s="111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</row>
    <row r="377">
      <c r="A377" s="127" t="s">
        <v>287</v>
      </c>
      <c r="B377" s="128">
        <v>101165.0</v>
      </c>
      <c r="C377" s="130" t="s">
        <v>764</v>
      </c>
      <c r="D377" s="128" t="s">
        <v>68</v>
      </c>
      <c r="E377" s="352">
        <v>0.04</v>
      </c>
      <c r="F377" s="132"/>
      <c r="G377" s="133"/>
      <c r="H377" s="140">
        <f t="shared" si="104"/>
        <v>0</v>
      </c>
      <c r="I377" s="140">
        <f t="shared" si="105"/>
        <v>0</v>
      </c>
      <c r="J377" s="140">
        <f t="shared" si="106"/>
        <v>0</v>
      </c>
      <c r="K377" s="140">
        <f t="shared" si="109"/>
        <v>0</v>
      </c>
      <c r="L377" s="111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</row>
    <row r="378">
      <c r="A378" s="127" t="s">
        <v>287</v>
      </c>
      <c r="B378" s="258">
        <v>101891.0</v>
      </c>
      <c r="C378" s="272" t="s">
        <v>772</v>
      </c>
      <c r="D378" s="258" t="s">
        <v>22</v>
      </c>
      <c r="E378" s="352">
        <v>0.1074</v>
      </c>
      <c r="F378" s="353"/>
      <c r="G378" s="465"/>
      <c r="H378" s="353">
        <f t="shared" si="104"/>
        <v>0</v>
      </c>
      <c r="I378" s="353">
        <f t="shared" si="105"/>
        <v>0</v>
      </c>
      <c r="J378" s="353">
        <f t="shared" si="106"/>
        <v>0</v>
      </c>
      <c r="K378" s="353">
        <f t="shared" ref="K378:K384" si="110">H378*E378</f>
        <v>0</v>
      </c>
      <c r="L378" s="111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</row>
    <row r="379">
      <c r="A379" s="127" t="s">
        <v>287</v>
      </c>
      <c r="B379" s="258" t="s">
        <v>184</v>
      </c>
      <c r="C379" s="272" t="str">
        <f>UPPER("Ponto de água fria aparente, c/material pvc rígido soldável Ø 25mm")</f>
        <v>PONTO DE ÁGUA FRIA APARENTE, C/MATERIAL PVC RÍGIDO SOLDÁVEL Ø 25MM</v>
      </c>
      <c r="D379" s="258" t="s">
        <v>22</v>
      </c>
      <c r="E379" s="352">
        <v>0.0537</v>
      </c>
      <c r="F379" s="353"/>
      <c r="G379" s="354"/>
      <c r="H379" s="353">
        <f t="shared" si="104"/>
        <v>0</v>
      </c>
      <c r="I379" s="353">
        <f t="shared" si="105"/>
        <v>0</v>
      </c>
      <c r="J379" s="353">
        <f t="shared" si="106"/>
        <v>0</v>
      </c>
      <c r="K379" s="353">
        <f t="shared" si="110"/>
        <v>0</v>
      </c>
      <c r="L379" s="111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</row>
    <row r="380">
      <c r="A380" s="127" t="s">
        <v>287</v>
      </c>
      <c r="B380" s="270">
        <v>88264.0</v>
      </c>
      <c r="C380" s="268" t="s">
        <v>496</v>
      </c>
      <c r="D380" s="270" t="s">
        <v>64</v>
      </c>
      <c r="E380" s="326">
        <v>0.5388</v>
      </c>
      <c r="F380" s="328"/>
      <c r="G380" s="329"/>
      <c r="H380" s="328">
        <f t="shared" si="104"/>
        <v>0</v>
      </c>
      <c r="I380" s="328">
        <f t="shared" si="105"/>
        <v>0</v>
      </c>
      <c r="J380" s="328">
        <f t="shared" si="106"/>
        <v>0</v>
      </c>
      <c r="K380" s="328">
        <f t="shared" si="110"/>
        <v>0</v>
      </c>
      <c r="L380" s="111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</row>
    <row r="381">
      <c r="A381" s="127" t="s">
        <v>287</v>
      </c>
      <c r="B381" s="270">
        <v>88247.0</v>
      </c>
      <c r="C381" s="268" t="s">
        <v>503</v>
      </c>
      <c r="D381" s="270" t="s">
        <v>64</v>
      </c>
      <c r="E381" s="326">
        <v>0.168375</v>
      </c>
      <c r="F381" s="328"/>
      <c r="G381" s="331"/>
      <c r="H381" s="328">
        <f t="shared" si="104"/>
        <v>0</v>
      </c>
      <c r="I381" s="328">
        <f t="shared" si="105"/>
        <v>0</v>
      </c>
      <c r="J381" s="328">
        <f t="shared" si="106"/>
        <v>0</v>
      </c>
      <c r="K381" s="328">
        <f t="shared" si="110"/>
        <v>0</v>
      </c>
      <c r="L381" s="111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</row>
    <row r="382">
      <c r="A382" s="268" t="s">
        <v>52</v>
      </c>
      <c r="B382" s="270" t="s">
        <v>779</v>
      </c>
      <c r="C382" s="268" t="str">
        <f>UPPER("Luminária (calha) p/ lampada fluorescente 2 x 16w/tubular LED 9,9w a 10w")</f>
        <v>LUMINÁRIA (CALHA) P/ LAMPADA FLUORESCENTE 2 X 16W/TUBULAR LED 9,9W A 10W</v>
      </c>
      <c r="D382" s="270" t="s">
        <v>22</v>
      </c>
      <c r="E382" s="326">
        <v>0.1542</v>
      </c>
      <c r="F382" s="328"/>
      <c r="G382" s="336"/>
      <c r="H382" s="328">
        <f t="shared" si="104"/>
        <v>0</v>
      </c>
      <c r="I382" s="328">
        <f t="shared" si="105"/>
        <v>0</v>
      </c>
      <c r="J382" s="328">
        <f t="shared" si="106"/>
        <v>0</v>
      </c>
      <c r="K382" s="328">
        <f t="shared" si="110"/>
        <v>0</v>
      </c>
      <c r="L382" s="111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</row>
    <row r="383">
      <c r="A383" s="268" t="s">
        <v>52</v>
      </c>
      <c r="B383" s="270">
        <v>39387.0</v>
      </c>
      <c r="C383" s="268" t="s">
        <v>513</v>
      </c>
      <c r="D383" s="270" t="s">
        <v>22</v>
      </c>
      <c r="E383" s="326">
        <v>0.0385</v>
      </c>
      <c r="F383" s="328"/>
      <c r="G383" s="336"/>
      <c r="H383" s="328">
        <f t="shared" si="104"/>
        <v>0</v>
      </c>
      <c r="I383" s="328">
        <f t="shared" si="105"/>
        <v>0</v>
      </c>
      <c r="J383" s="328">
        <f t="shared" si="106"/>
        <v>0</v>
      </c>
      <c r="K383" s="328">
        <f t="shared" si="110"/>
        <v>0</v>
      </c>
      <c r="L383" s="111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</row>
    <row r="384">
      <c r="A384" s="127" t="s">
        <v>287</v>
      </c>
      <c r="B384" s="128">
        <v>97610.0</v>
      </c>
      <c r="C384" s="127" t="s">
        <v>794</v>
      </c>
      <c r="D384" s="270" t="s">
        <v>22</v>
      </c>
      <c r="E384" s="326">
        <v>0.0385</v>
      </c>
      <c r="F384" s="132"/>
      <c r="G384" s="133"/>
      <c r="H384" s="328">
        <f t="shared" si="104"/>
        <v>0</v>
      </c>
      <c r="I384" s="328">
        <f t="shared" si="105"/>
        <v>0</v>
      </c>
      <c r="J384" s="328">
        <f t="shared" si="106"/>
        <v>0</v>
      </c>
      <c r="K384" s="328">
        <f t="shared" si="110"/>
        <v>0</v>
      </c>
      <c r="L384" s="111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</row>
    <row r="385">
      <c r="A385" s="127"/>
      <c r="B385" s="119"/>
      <c r="C385" s="120"/>
      <c r="D385" s="119"/>
      <c r="E385" s="444"/>
      <c r="F385" s="393"/>
      <c r="G385" s="124"/>
      <c r="H385" s="125"/>
      <c r="I385" s="166">
        <f t="shared" ref="I385:K385" si="111">SUM(I310:I384)</f>
        <v>0</v>
      </c>
      <c r="J385" s="166">
        <f t="shared" si="111"/>
        <v>0</v>
      </c>
      <c r="K385" s="166">
        <f t="shared" si="111"/>
        <v>0</v>
      </c>
      <c r="L385" s="111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</row>
    <row r="386">
      <c r="L386" s="111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</row>
    <row r="387">
      <c r="A387" s="311" t="s">
        <v>982</v>
      </c>
      <c r="B387" s="87"/>
      <c r="C387" s="87"/>
      <c r="D387" s="87"/>
      <c r="E387" s="87"/>
      <c r="F387" s="87"/>
      <c r="G387" s="87"/>
      <c r="H387" s="87"/>
      <c r="I387" s="87"/>
      <c r="J387" s="87"/>
      <c r="K387" s="87"/>
      <c r="L387" s="312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</row>
    <row r="388">
      <c r="A388" s="127" t="s">
        <v>15</v>
      </c>
      <c r="B388" s="302" t="s">
        <v>175</v>
      </c>
      <c r="C388" s="98"/>
      <c r="D388" s="98"/>
      <c r="E388" s="98"/>
      <c r="F388" s="99"/>
      <c r="G388" s="101"/>
      <c r="H388" s="104" t="s">
        <v>19</v>
      </c>
      <c r="I388" s="105" t="s">
        <v>22</v>
      </c>
      <c r="J388" s="107"/>
      <c r="K388" s="109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</row>
    <row r="389">
      <c r="A389" s="127"/>
      <c r="B389" s="119" t="s">
        <v>37</v>
      </c>
      <c r="C389" s="173" t="s">
        <v>42</v>
      </c>
      <c r="D389" s="128" t="s">
        <v>22</v>
      </c>
      <c r="E389" s="122" t="s">
        <v>30</v>
      </c>
      <c r="F389" s="123" t="s">
        <v>45</v>
      </c>
      <c r="G389" s="124" t="s">
        <v>46</v>
      </c>
      <c r="H389" s="125" t="s">
        <v>47</v>
      </c>
      <c r="I389" s="125" t="s">
        <v>48</v>
      </c>
      <c r="J389" s="125" t="s">
        <v>49</v>
      </c>
      <c r="K389" s="125" t="s">
        <v>51</v>
      </c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</row>
    <row r="390">
      <c r="A390" s="127" t="s">
        <v>287</v>
      </c>
      <c r="B390" s="128">
        <v>86888.0</v>
      </c>
      <c r="C390" s="130" t="s">
        <v>916</v>
      </c>
      <c r="D390" s="128" t="s">
        <v>22</v>
      </c>
      <c r="E390" s="352">
        <v>0.0522</v>
      </c>
      <c r="F390" s="132"/>
      <c r="G390" s="132"/>
      <c r="H390" s="140">
        <f t="shared" ref="H390:H473" si="112">F390+G390</f>
        <v>0</v>
      </c>
      <c r="I390" s="140">
        <f t="shared" ref="I390:I473" si="113">F390*E390</f>
        <v>0</v>
      </c>
      <c r="J390" s="140">
        <f t="shared" ref="J390:J473" si="114">G390*E390</f>
        <v>0</v>
      </c>
      <c r="K390" s="140">
        <f t="shared" ref="K390:K406" si="115">I390+J390</f>
        <v>0</v>
      </c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</row>
    <row r="391">
      <c r="A391" s="127" t="s">
        <v>287</v>
      </c>
      <c r="B391" s="128">
        <v>86943.0</v>
      </c>
      <c r="C391" s="130" t="s">
        <v>816</v>
      </c>
      <c r="D391" s="128" t="s">
        <v>22</v>
      </c>
      <c r="E391" s="352">
        <v>0.0522</v>
      </c>
      <c r="F391" s="132"/>
      <c r="G391" s="132"/>
      <c r="H391" s="140">
        <f t="shared" si="112"/>
        <v>0</v>
      </c>
      <c r="I391" s="140">
        <f t="shared" si="113"/>
        <v>0</v>
      </c>
      <c r="J391" s="140">
        <f t="shared" si="114"/>
        <v>0</v>
      </c>
      <c r="K391" s="140">
        <f t="shared" si="115"/>
        <v>0</v>
      </c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</row>
    <row r="392">
      <c r="A392" s="127" t="s">
        <v>287</v>
      </c>
      <c r="B392" s="128">
        <v>87548.0</v>
      </c>
      <c r="C392" s="130" t="s">
        <v>917</v>
      </c>
      <c r="D392" s="128" t="s">
        <v>72</v>
      </c>
      <c r="E392" s="352">
        <v>0.1894</v>
      </c>
      <c r="F392" s="132"/>
      <c r="G392" s="132"/>
      <c r="H392" s="140">
        <f t="shared" si="112"/>
        <v>0</v>
      </c>
      <c r="I392" s="140">
        <f t="shared" si="113"/>
        <v>0</v>
      </c>
      <c r="J392" s="140">
        <f t="shared" si="114"/>
        <v>0</v>
      </c>
      <c r="K392" s="140">
        <f t="shared" si="115"/>
        <v>0</v>
      </c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</row>
    <row r="393">
      <c r="A393" s="127" t="s">
        <v>287</v>
      </c>
      <c r="B393" s="128">
        <v>87777.0</v>
      </c>
      <c r="C393" s="130" t="s">
        <v>692</v>
      </c>
      <c r="D393" s="128" t="s">
        <v>72</v>
      </c>
      <c r="E393" s="352">
        <v>0.1681</v>
      </c>
      <c r="F393" s="132"/>
      <c r="G393" s="132"/>
      <c r="H393" s="140">
        <f t="shared" si="112"/>
        <v>0</v>
      </c>
      <c r="I393" s="140">
        <f t="shared" si="113"/>
        <v>0</v>
      </c>
      <c r="J393" s="140">
        <f t="shared" si="114"/>
        <v>0</v>
      </c>
      <c r="K393" s="140">
        <f t="shared" si="115"/>
        <v>0</v>
      </c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</row>
    <row r="394">
      <c r="A394" s="127" t="s">
        <v>287</v>
      </c>
      <c r="B394" s="128">
        <v>87885.0</v>
      </c>
      <c r="C394" s="130" t="s">
        <v>699</v>
      </c>
      <c r="D394" s="128" t="s">
        <v>72</v>
      </c>
      <c r="E394" s="352">
        <v>0.7679</v>
      </c>
      <c r="F394" s="132"/>
      <c r="G394" s="132"/>
      <c r="H394" s="140">
        <f t="shared" si="112"/>
        <v>0</v>
      </c>
      <c r="I394" s="140">
        <f t="shared" si="113"/>
        <v>0</v>
      </c>
      <c r="J394" s="140">
        <f t="shared" si="114"/>
        <v>0</v>
      </c>
      <c r="K394" s="140">
        <f t="shared" si="115"/>
        <v>0</v>
      </c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</row>
    <row r="395">
      <c r="A395" s="127" t="s">
        <v>287</v>
      </c>
      <c r="B395" s="128">
        <v>87903.0</v>
      </c>
      <c r="C395" s="130" t="s">
        <v>702</v>
      </c>
      <c r="D395" s="128" t="s">
        <v>72</v>
      </c>
      <c r="E395" s="352">
        <v>0.1681</v>
      </c>
      <c r="F395" s="132"/>
      <c r="G395" s="132"/>
      <c r="H395" s="140">
        <f t="shared" si="112"/>
        <v>0</v>
      </c>
      <c r="I395" s="140">
        <f t="shared" si="113"/>
        <v>0</v>
      </c>
      <c r="J395" s="140">
        <f t="shared" si="114"/>
        <v>0</v>
      </c>
      <c r="K395" s="140">
        <f t="shared" si="115"/>
        <v>0</v>
      </c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</row>
    <row r="396">
      <c r="A396" s="127" t="s">
        <v>287</v>
      </c>
      <c r="B396" s="128">
        <v>88489.0</v>
      </c>
      <c r="C396" s="130" t="s">
        <v>323</v>
      </c>
      <c r="D396" s="128" t="s">
        <v>72</v>
      </c>
      <c r="E396" s="352">
        <v>2.4442</v>
      </c>
      <c r="F396" s="132"/>
      <c r="G396" s="132"/>
      <c r="H396" s="140">
        <f t="shared" si="112"/>
        <v>0</v>
      </c>
      <c r="I396" s="140">
        <f t="shared" si="113"/>
        <v>0</v>
      </c>
      <c r="J396" s="140">
        <f t="shared" si="114"/>
        <v>0</v>
      </c>
      <c r="K396" s="140">
        <f t="shared" si="115"/>
        <v>0</v>
      </c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</row>
    <row r="397">
      <c r="A397" s="127" t="s">
        <v>287</v>
      </c>
      <c r="B397" s="128">
        <v>87247.0</v>
      </c>
      <c r="C397" s="130" t="s">
        <v>922</v>
      </c>
      <c r="D397" s="128" t="s">
        <v>72</v>
      </c>
      <c r="E397" s="352">
        <v>0.4628</v>
      </c>
      <c r="F397" s="132"/>
      <c r="G397" s="133"/>
      <c r="H397" s="140">
        <f t="shared" si="112"/>
        <v>0</v>
      </c>
      <c r="I397" s="140">
        <f t="shared" si="113"/>
        <v>0</v>
      </c>
      <c r="J397" s="140">
        <f t="shared" si="114"/>
        <v>0</v>
      </c>
      <c r="K397" s="140">
        <f t="shared" si="115"/>
        <v>0</v>
      </c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</row>
    <row r="398">
      <c r="A398" s="127" t="s">
        <v>287</v>
      </c>
      <c r="B398" s="128">
        <v>87777.0</v>
      </c>
      <c r="C398" s="130" t="s">
        <v>692</v>
      </c>
      <c r="D398" s="128" t="s">
        <v>72</v>
      </c>
      <c r="E398" s="352">
        <v>0.7679</v>
      </c>
      <c r="F398" s="132"/>
      <c r="G398" s="133"/>
      <c r="H398" s="140">
        <f t="shared" si="112"/>
        <v>0</v>
      </c>
      <c r="I398" s="140">
        <f t="shared" si="113"/>
        <v>0</v>
      </c>
      <c r="J398" s="140">
        <f t="shared" si="114"/>
        <v>0</v>
      </c>
      <c r="K398" s="140">
        <f t="shared" si="115"/>
        <v>0</v>
      </c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</row>
    <row r="399">
      <c r="A399" s="127" t="s">
        <v>287</v>
      </c>
      <c r="B399" s="128">
        <v>89709.0</v>
      </c>
      <c r="C399" s="130" t="s">
        <v>990</v>
      </c>
      <c r="D399" s="128" t="s">
        <v>22</v>
      </c>
      <c r="E399" s="352">
        <v>0.0696</v>
      </c>
      <c r="F399" s="132"/>
      <c r="G399" s="132"/>
      <c r="H399" s="140">
        <f t="shared" si="112"/>
        <v>0</v>
      </c>
      <c r="I399" s="140">
        <f t="shared" si="113"/>
        <v>0</v>
      </c>
      <c r="J399" s="140">
        <f t="shared" si="114"/>
        <v>0</v>
      </c>
      <c r="K399" s="140">
        <f t="shared" si="115"/>
        <v>0</v>
      </c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</row>
    <row r="400">
      <c r="A400" s="127" t="s">
        <v>287</v>
      </c>
      <c r="B400" s="128">
        <v>89711.0</v>
      </c>
      <c r="C400" s="130" t="s">
        <v>822</v>
      </c>
      <c r="D400" s="128" t="s">
        <v>81</v>
      </c>
      <c r="E400" s="352">
        <v>0.1631</v>
      </c>
      <c r="F400" s="132"/>
      <c r="G400" s="132"/>
      <c r="H400" s="140">
        <f t="shared" si="112"/>
        <v>0</v>
      </c>
      <c r="I400" s="140">
        <f t="shared" si="113"/>
        <v>0</v>
      </c>
      <c r="J400" s="140">
        <f t="shared" si="114"/>
        <v>0</v>
      </c>
      <c r="K400" s="140">
        <f t="shared" si="115"/>
        <v>0</v>
      </c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</row>
    <row r="401">
      <c r="A401" s="127" t="s">
        <v>287</v>
      </c>
      <c r="B401" s="128">
        <v>89712.0</v>
      </c>
      <c r="C401" s="130" t="s">
        <v>924</v>
      </c>
      <c r="D401" s="128" t="s">
        <v>81</v>
      </c>
      <c r="E401" s="352">
        <v>0.2235</v>
      </c>
      <c r="F401" s="132"/>
      <c r="G401" s="132"/>
      <c r="H401" s="140">
        <f t="shared" si="112"/>
        <v>0</v>
      </c>
      <c r="I401" s="140">
        <f t="shared" si="113"/>
        <v>0</v>
      </c>
      <c r="J401" s="140">
        <f t="shared" si="114"/>
        <v>0</v>
      </c>
      <c r="K401" s="140">
        <f t="shared" si="115"/>
        <v>0</v>
      </c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</row>
    <row r="402">
      <c r="A402" s="127" t="s">
        <v>287</v>
      </c>
      <c r="B402" s="128">
        <v>89714.0</v>
      </c>
      <c r="C402" s="130" t="s">
        <v>823</v>
      </c>
      <c r="D402" s="128" t="s">
        <v>81</v>
      </c>
      <c r="E402" s="352">
        <v>0.047</v>
      </c>
      <c r="F402" s="132"/>
      <c r="G402" s="132"/>
      <c r="H402" s="140">
        <f t="shared" si="112"/>
        <v>0</v>
      </c>
      <c r="I402" s="140">
        <f t="shared" si="113"/>
        <v>0</v>
      </c>
      <c r="J402" s="140">
        <f t="shared" si="114"/>
        <v>0</v>
      </c>
      <c r="K402" s="140">
        <f t="shared" si="115"/>
        <v>0</v>
      </c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</row>
    <row r="403">
      <c r="A403" s="127" t="s">
        <v>287</v>
      </c>
      <c r="B403" s="128">
        <v>89724.0</v>
      </c>
      <c r="C403" s="130" t="s">
        <v>828</v>
      </c>
      <c r="D403" s="128" t="s">
        <v>22</v>
      </c>
      <c r="E403" s="352">
        <v>0.0174</v>
      </c>
      <c r="F403" s="132"/>
      <c r="G403" s="132"/>
      <c r="H403" s="140">
        <f t="shared" si="112"/>
        <v>0</v>
      </c>
      <c r="I403" s="140">
        <f t="shared" si="113"/>
        <v>0</v>
      </c>
      <c r="J403" s="140">
        <f t="shared" si="114"/>
        <v>0</v>
      </c>
      <c r="K403" s="140">
        <f t="shared" si="115"/>
        <v>0</v>
      </c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</row>
    <row r="404">
      <c r="A404" s="127" t="s">
        <v>287</v>
      </c>
      <c r="B404" s="128">
        <v>89731.0</v>
      </c>
      <c r="C404" s="130" t="s">
        <v>929</v>
      </c>
      <c r="D404" s="128" t="s">
        <v>22</v>
      </c>
      <c r="E404" s="352">
        <v>0.0174</v>
      </c>
      <c r="F404" s="132"/>
      <c r="G404" s="132"/>
      <c r="H404" s="140">
        <f t="shared" si="112"/>
        <v>0</v>
      </c>
      <c r="I404" s="140">
        <f t="shared" si="113"/>
        <v>0</v>
      </c>
      <c r="J404" s="140">
        <f t="shared" si="114"/>
        <v>0</v>
      </c>
      <c r="K404" s="140">
        <f t="shared" si="115"/>
        <v>0</v>
      </c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</row>
    <row r="405">
      <c r="A405" s="127" t="s">
        <v>287</v>
      </c>
      <c r="B405" s="128">
        <v>89748.0</v>
      </c>
      <c r="C405" s="130" t="s">
        <v>931</v>
      </c>
      <c r="D405" s="128" t="s">
        <v>22</v>
      </c>
      <c r="E405" s="352">
        <v>0.0522</v>
      </c>
      <c r="F405" s="132"/>
      <c r="G405" s="132"/>
      <c r="H405" s="140">
        <f t="shared" si="112"/>
        <v>0</v>
      </c>
      <c r="I405" s="140">
        <f t="shared" si="113"/>
        <v>0</v>
      </c>
      <c r="J405" s="140">
        <f t="shared" si="114"/>
        <v>0</v>
      </c>
      <c r="K405" s="140">
        <f t="shared" si="115"/>
        <v>0</v>
      </c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</row>
    <row r="406">
      <c r="A406" s="127" t="s">
        <v>287</v>
      </c>
      <c r="B406" s="128">
        <v>89784.0</v>
      </c>
      <c r="C406" s="130" t="s">
        <v>932</v>
      </c>
      <c r="D406" s="128" t="s">
        <v>22</v>
      </c>
      <c r="E406" s="352">
        <v>0.0174</v>
      </c>
      <c r="F406" s="132"/>
      <c r="G406" s="132"/>
      <c r="H406" s="140">
        <f t="shared" si="112"/>
        <v>0</v>
      </c>
      <c r="I406" s="140">
        <f t="shared" si="113"/>
        <v>0</v>
      </c>
      <c r="J406" s="140">
        <f t="shared" si="114"/>
        <v>0</v>
      </c>
      <c r="K406" s="140">
        <f t="shared" si="115"/>
        <v>0</v>
      </c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</row>
    <row r="407">
      <c r="A407" s="127" t="s">
        <v>287</v>
      </c>
      <c r="B407" s="258" t="s">
        <v>184</v>
      </c>
      <c r="C407" s="272" t="str">
        <f>UPPER("Ponto de água fria aparente, c/material pvc rígido soldável Ø 25mm")</f>
        <v>PONTO DE ÁGUA FRIA APARENTE, C/MATERIAL PVC RÍGIDO SOLDÁVEL Ø 25MM</v>
      </c>
      <c r="D407" s="258" t="s">
        <v>22</v>
      </c>
      <c r="E407" s="352">
        <v>0.0537</v>
      </c>
      <c r="F407" s="353"/>
      <c r="G407" s="354"/>
      <c r="H407" s="353">
        <f t="shared" si="112"/>
        <v>0</v>
      </c>
      <c r="I407" s="353">
        <f t="shared" si="113"/>
        <v>0</v>
      </c>
      <c r="J407" s="353">
        <f t="shared" si="114"/>
        <v>0</v>
      </c>
      <c r="K407" s="353">
        <f t="shared" ref="K407:K408" si="116">H407*E407</f>
        <v>0</v>
      </c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  <c r="AC407" s="8"/>
      <c r="AD407" s="8"/>
      <c r="AE407" s="8"/>
    </row>
    <row r="408">
      <c r="A408" s="127" t="s">
        <v>287</v>
      </c>
      <c r="B408" s="128">
        <v>89985.0</v>
      </c>
      <c r="C408" s="130" t="s">
        <v>1009</v>
      </c>
      <c r="D408" s="128" t="s">
        <v>22</v>
      </c>
      <c r="E408" s="352">
        <v>0.0696</v>
      </c>
      <c r="F408" s="132"/>
      <c r="G408" s="132"/>
      <c r="H408" s="353">
        <f t="shared" si="112"/>
        <v>0</v>
      </c>
      <c r="I408" s="353">
        <f t="shared" si="113"/>
        <v>0</v>
      </c>
      <c r="J408" s="353">
        <f t="shared" si="114"/>
        <v>0</v>
      </c>
      <c r="K408" s="353">
        <f t="shared" si="116"/>
        <v>0</v>
      </c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  <c r="AC408" s="8"/>
      <c r="AD408" s="8"/>
      <c r="AE408" s="8"/>
    </row>
    <row r="409">
      <c r="A409" s="127" t="s">
        <v>287</v>
      </c>
      <c r="B409" s="128">
        <v>90443.0</v>
      </c>
      <c r="C409" s="130" t="s">
        <v>939</v>
      </c>
      <c r="D409" s="128" t="s">
        <v>81</v>
      </c>
      <c r="E409" s="352">
        <v>0.0722</v>
      </c>
      <c r="F409" s="132"/>
      <c r="G409" s="132"/>
      <c r="H409" s="140">
        <f t="shared" si="112"/>
        <v>0</v>
      </c>
      <c r="I409" s="140">
        <f t="shared" si="113"/>
        <v>0</v>
      </c>
      <c r="J409" s="140">
        <f t="shared" si="114"/>
        <v>0</v>
      </c>
      <c r="K409" s="140">
        <f t="shared" ref="K409:K417" si="117">I409+J409</f>
        <v>0</v>
      </c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  <c r="AC409" s="8"/>
      <c r="AD409" s="8"/>
      <c r="AE409" s="8"/>
    </row>
    <row r="410">
      <c r="A410" s="127" t="s">
        <v>287</v>
      </c>
      <c r="B410" s="128">
        <v>90466.0</v>
      </c>
      <c r="C410" s="130" t="s">
        <v>719</v>
      </c>
      <c r="D410" s="128" t="s">
        <v>81</v>
      </c>
      <c r="E410" s="352">
        <v>0.0722</v>
      </c>
      <c r="F410" s="132"/>
      <c r="G410" s="132"/>
      <c r="H410" s="140">
        <f t="shared" si="112"/>
        <v>0</v>
      </c>
      <c r="I410" s="140">
        <f t="shared" si="113"/>
        <v>0</v>
      </c>
      <c r="J410" s="140">
        <f t="shared" si="114"/>
        <v>0</v>
      </c>
      <c r="K410" s="140">
        <f t="shared" si="117"/>
        <v>0</v>
      </c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  <c r="AC410" s="8"/>
      <c r="AD410" s="8"/>
      <c r="AE410" s="8"/>
    </row>
    <row r="411">
      <c r="A411" s="127" t="s">
        <v>287</v>
      </c>
      <c r="B411" s="128">
        <v>90822.0</v>
      </c>
      <c r="C411" s="130" t="s">
        <v>829</v>
      </c>
      <c r="D411" s="128" t="s">
        <v>22</v>
      </c>
      <c r="E411" s="352">
        <v>0.0348</v>
      </c>
      <c r="F411" s="132"/>
      <c r="G411" s="132"/>
      <c r="H411" s="140">
        <f t="shared" si="112"/>
        <v>0</v>
      </c>
      <c r="I411" s="140">
        <f t="shared" si="113"/>
        <v>0</v>
      </c>
      <c r="J411" s="140">
        <f t="shared" si="114"/>
        <v>0</v>
      </c>
      <c r="K411" s="140">
        <f t="shared" si="117"/>
        <v>0</v>
      </c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</row>
    <row r="412">
      <c r="A412" s="127" t="s">
        <v>287</v>
      </c>
      <c r="B412" s="128">
        <v>91170.0</v>
      </c>
      <c r="C412" s="130" t="s">
        <v>338</v>
      </c>
      <c r="D412" s="128" t="s">
        <v>81</v>
      </c>
      <c r="E412" s="352">
        <v>0.4612</v>
      </c>
      <c r="F412" s="132"/>
      <c r="G412" s="132"/>
      <c r="H412" s="140">
        <f t="shared" si="112"/>
        <v>0</v>
      </c>
      <c r="I412" s="140">
        <f t="shared" si="113"/>
        <v>0</v>
      </c>
      <c r="J412" s="140">
        <f t="shared" si="114"/>
        <v>0</v>
      </c>
      <c r="K412" s="140">
        <f t="shared" si="117"/>
        <v>0</v>
      </c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  <c r="AC412" s="8"/>
      <c r="AD412" s="8"/>
      <c r="AE412" s="8"/>
    </row>
    <row r="413">
      <c r="A413" s="127" t="s">
        <v>287</v>
      </c>
      <c r="B413" s="128">
        <v>91173.0</v>
      </c>
      <c r="C413" s="130" t="s">
        <v>832</v>
      </c>
      <c r="D413" s="128" t="s">
        <v>81</v>
      </c>
      <c r="E413" s="352">
        <v>0.1827</v>
      </c>
      <c r="F413" s="132"/>
      <c r="G413" s="132"/>
      <c r="H413" s="140">
        <f t="shared" si="112"/>
        <v>0</v>
      </c>
      <c r="I413" s="140">
        <f t="shared" si="113"/>
        <v>0</v>
      </c>
      <c r="J413" s="140">
        <f t="shared" si="114"/>
        <v>0</v>
      </c>
      <c r="K413" s="140">
        <f t="shared" si="117"/>
        <v>0</v>
      </c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</row>
    <row r="414">
      <c r="A414" s="127" t="s">
        <v>287</v>
      </c>
      <c r="B414" s="128">
        <v>91305.0</v>
      </c>
      <c r="C414" s="130" t="s">
        <v>1022</v>
      </c>
      <c r="D414" s="128" t="s">
        <v>22</v>
      </c>
      <c r="E414" s="352">
        <v>0.0522</v>
      </c>
      <c r="F414" s="132"/>
      <c r="G414" s="132"/>
      <c r="H414" s="140">
        <f t="shared" si="112"/>
        <v>0</v>
      </c>
      <c r="I414" s="140">
        <f t="shared" si="113"/>
        <v>0</v>
      </c>
      <c r="J414" s="140">
        <f t="shared" si="114"/>
        <v>0</v>
      </c>
      <c r="K414" s="140">
        <f t="shared" si="117"/>
        <v>0</v>
      </c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  <c r="AC414" s="8"/>
      <c r="AD414" s="8"/>
      <c r="AE414" s="8"/>
    </row>
    <row r="415">
      <c r="A415" s="127" t="s">
        <v>287</v>
      </c>
      <c r="B415" s="128">
        <v>91862.0</v>
      </c>
      <c r="C415" s="130" t="s">
        <v>833</v>
      </c>
      <c r="D415" s="128" t="s">
        <v>81</v>
      </c>
      <c r="E415" s="352">
        <v>0.3307</v>
      </c>
      <c r="F415" s="132"/>
      <c r="G415" s="132"/>
      <c r="H415" s="140">
        <f t="shared" si="112"/>
        <v>0</v>
      </c>
      <c r="I415" s="140">
        <f t="shared" si="113"/>
        <v>0</v>
      </c>
      <c r="J415" s="140">
        <f t="shared" si="114"/>
        <v>0</v>
      </c>
      <c r="K415" s="140">
        <f t="shared" si="117"/>
        <v>0</v>
      </c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</row>
    <row r="416">
      <c r="A416" s="127" t="s">
        <v>287</v>
      </c>
      <c r="B416" s="128">
        <v>91863.0</v>
      </c>
      <c r="C416" s="130" t="s">
        <v>1025</v>
      </c>
      <c r="D416" s="128" t="s">
        <v>81</v>
      </c>
      <c r="E416" s="352">
        <v>0.1305</v>
      </c>
      <c r="F416" s="132"/>
      <c r="G416" s="132"/>
      <c r="H416" s="140">
        <f t="shared" si="112"/>
        <v>0</v>
      </c>
      <c r="I416" s="140">
        <f t="shared" si="113"/>
        <v>0</v>
      </c>
      <c r="J416" s="140">
        <f t="shared" si="114"/>
        <v>0</v>
      </c>
      <c r="K416" s="140">
        <f t="shared" si="117"/>
        <v>0</v>
      </c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  <c r="AC416" s="8"/>
      <c r="AD416" s="8"/>
      <c r="AE416" s="8"/>
    </row>
    <row r="417">
      <c r="A417" s="127" t="s">
        <v>287</v>
      </c>
      <c r="B417" s="128">
        <v>91870.0</v>
      </c>
      <c r="C417" s="130" t="s">
        <v>835</v>
      </c>
      <c r="D417" s="128" t="s">
        <v>81</v>
      </c>
      <c r="E417" s="352">
        <v>0.1566</v>
      </c>
      <c r="F417" s="132"/>
      <c r="G417" s="132"/>
      <c r="H417" s="140">
        <f t="shared" si="112"/>
        <v>0</v>
      </c>
      <c r="I417" s="140">
        <f t="shared" si="113"/>
        <v>0</v>
      </c>
      <c r="J417" s="140">
        <f t="shared" si="114"/>
        <v>0</v>
      </c>
      <c r="K417" s="140">
        <f t="shared" si="117"/>
        <v>0</v>
      </c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  <c r="AC417" s="8"/>
      <c r="AD417" s="8"/>
      <c r="AE417" s="8"/>
    </row>
    <row r="418">
      <c r="A418" s="127" t="s">
        <v>287</v>
      </c>
      <c r="B418" s="258">
        <v>91871.0</v>
      </c>
      <c r="C418" s="130" t="s">
        <v>1030</v>
      </c>
      <c r="D418" s="128" t="s">
        <v>81</v>
      </c>
      <c r="E418" s="352">
        <v>0.0261</v>
      </c>
      <c r="F418" s="132"/>
      <c r="G418" s="132"/>
      <c r="H418" s="140">
        <f t="shared" si="112"/>
        <v>0</v>
      </c>
      <c r="I418" s="140">
        <f t="shared" si="113"/>
        <v>0</v>
      </c>
      <c r="J418" s="140">
        <f t="shared" si="114"/>
        <v>0</v>
      </c>
      <c r="K418" s="140">
        <f t="shared" ref="K418:K424" si="118">H418*E418</f>
        <v>0</v>
      </c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  <c r="AC418" s="8"/>
      <c r="AD418" s="8"/>
      <c r="AE418" s="8"/>
    </row>
    <row r="419">
      <c r="A419" s="127" t="s">
        <v>287</v>
      </c>
      <c r="B419" s="258">
        <v>91875.0</v>
      </c>
      <c r="C419" s="130" t="s">
        <v>1032</v>
      </c>
      <c r="D419" s="128" t="s">
        <v>22</v>
      </c>
      <c r="E419" s="352">
        <v>0.0348</v>
      </c>
      <c r="F419" s="132"/>
      <c r="G419" s="132"/>
      <c r="H419" s="140">
        <f t="shared" si="112"/>
        <v>0</v>
      </c>
      <c r="I419" s="140">
        <f t="shared" si="113"/>
        <v>0</v>
      </c>
      <c r="J419" s="140">
        <f t="shared" si="114"/>
        <v>0</v>
      </c>
      <c r="K419" s="140">
        <f t="shared" si="118"/>
        <v>0</v>
      </c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  <c r="AC419" s="8"/>
      <c r="AD419" s="8"/>
      <c r="AE419" s="8"/>
    </row>
    <row r="420">
      <c r="A420" s="127" t="s">
        <v>287</v>
      </c>
      <c r="B420" s="258">
        <v>91882.0</v>
      </c>
      <c r="C420" s="130" t="s">
        <v>1034</v>
      </c>
      <c r="D420" s="128" t="s">
        <v>22</v>
      </c>
      <c r="E420" s="352">
        <v>0.0348</v>
      </c>
      <c r="F420" s="132"/>
      <c r="G420" s="132"/>
      <c r="H420" s="140">
        <f t="shared" si="112"/>
        <v>0</v>
      </c>
      <c r="I420" s="140">
        <f t="shared" si="113"/>
        <v>0</v>
      </c>
      <c r="J420" s="140">
        <f t="shared" si="114"/>
        <v>0</v>
      </c>
      <c r="K420" s="140">
        <f t="shared" si="118"/>
        <v>0</v>
      </c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</row>
    <row r="421">
      <c r="A421" s="127" t="s">
        <v>287</v>
      </c>
      <c r="B421" s="258">
        <v>91890.0</v>
      </c>
      <c r="C421" s="130" t="s">
        <v>1038</v>
      </c>
      <c r="D421" s="128" t="s">
        <v>22</v>
      </c>
      <c r="E421" s="352">
        <v>0.0174</v>
      </c>
      <c r="F421" s="132"/>
      <c r="G421" s="132"/>
      <c r="H421" s="140">
        <f t="shared" si="112"/>
        <v>0</v>
      </c>
      <c r="I421" s="140">
        <f t="shared" si="113"/>
        <v>0</v>
      </c>
      <c r="J421" s="140">
        <f t="shared" si="114"/>
        <v>0</v>
      </c>
      <c r="K421" s="140">
        <f t="shared" si="118"/>
        <v>0</v>
      </c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  <c r="AC421" s="8"/>
      <c r="AD421" s="8"/>
      <c r="AE421" s="8"/>
    </row>
    <row r="422">
      <c r="A422" s="127" t="s">
        <v>287</v>
      </c>
      <c r="B422" s="258">
        <v>91911.0</v>
      </c>
      <c r="C422" s="130" t="s">
        <v>836</v>
      </c>
      <c r="D422" s="128" t="s">
        <v>22</v>
      </c>
      <c r="E422" s="352">
        <v>0.0696</v>
      </c>
      <c r="F422" s="132"/>
      <c r="G422" s="132"/>
      <c r="H422" s="140">
        <f t="shared" si="112"/>
        <v>0</v>
      </c>
      <c r="I422" s="140">
        <f t="shared" si="113"/>
        <v>0</v>
      </c>
      <c r="J422" s="140">
        <f t="shared" si="114"/>
        <v>0</v>
      </c>
      <c r="K422" s="140">
        <f t="shared" si="118"/>
        <v>0</v>
      </c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</row>
    <row r="423">
      <c r="A423" s="127" t="s">
        <v>287</v>
      </c>
      <c r="B423" s="258">
        <v>91924.0</v>
      </c>
      <c r="C423" s="130" t="s">
        <v>731</v>
      </c>
      <c r="D423" s="128" t="s">
        <v>81</v>
      </c>
      <c r="E423" s="352">
        <v>1.253</v>
      </c>
      <c r="F423" s="132"/>
      <c r="G423" s="132"/>
      <c r="H423" s="140">
        <f t="shared" si="112"/>
        <v>0</v>
      </c>
      <c r="I423" s="140">
        <f t="shared" si="113"/>
        <v>0</v>
      </c>
      <c r="J423" s="140">
        <f t="shared" si="114"/>
        <v>0</v>
      </c>
      <c r="K423" s="140">
        <f t="shared" si="118"/>
        <v>0</v>
      </c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"/>
    </row>
    <row r="424">
      <c r="A424" s="127" t="s">
        <v>287</v>
      </c>
      <c r="B424" s="258">
        <v>91926.0</v>
      </c>
      <c r="C424" s="130" t="s">
        <v>737</v>
      </c>
      <c r="D424" s="128" t="s">
        <v>81</v>
      </c>
      <c r="E424" s="352">
        <v>0.4699</v>
      </c>
      <c r="F424" s="132"/>
      <c r="G424" s="132"/>
      <c r="H424" s="140">
        <f t="shared" si="112"/>
        <v>0</v>
      </c>
      <c r="I424" s="140">
        <f t="shared" si="113"/>
        <v>0</v>
      </c>
      <c r="J424" s="140">
        <f t="shared" si="114"/>
        <v>0</v>
      </c>
      <c r="K424" s="140">
        <f t="shared" si="118"/>
        <v>0</v>
      </c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</row>
    <row r="425">
      <c r="A425" s="127" t="s">
        <v>287</v>
      </c>
      <c r="B425" s="128">
        <v>91928.0</v>
      </c>
      <c r="C425" s="130" t="s">
        <v>943</v>
      </c>
      <c r="D425" s="128" t="s">
        <v>81</v>
      </c>
      <c r="E425" s="352">
        <v>1.0442</v>
      </c>
      <c r="F425" s="132"/>
      <c r="G425" s="132"/>
      <c r="H425" s="140">
        <f t="shared" si="112"/>
        <v>0</v>
      </c>
      <c r="I425" s="140">
        <f t="shared" si="113"/>
        <v>0</v>
      </c>
      <c r="J425" s="140">
        <f t="shared" si="114"/>
        <v>0</v>
      </c>
      <c r="K425" s="140">
        <f t="shared" ref="K425:K440" si="119">I425+J425</f>
        <v>0</v>
      </c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  <c r="AC425" s="8"/>
      <c r="AD425" s="8"/>
      <c r="AE425" s="8"/>
    </row>
    <row r="426">
      <c r="A426" s="127" t="s">
        <v>287</v>
      </c>
      <c r="B426" s="128">
        <v>91937.0</v>
      </c>
      <c r="C426" s="130" t="s">
        <v>842</v>
      </c>
      <c r="D426" s="128" t="s">
        <v>22</v>
      </c>
      <c r="E426" s="352">
        <v>0.1392</v>
      </c>
      <c r="F426" s="132"/>
      <c r="G426" s="132"/>
      <c r="H426" s="140">
        <f t="shared" si="112"/>
        <v>0</v>
      </c>
      <c r="I426" s="140">
        <f t="shared" si="113"/>
        <v>0</v>
      </c>
      <c r="J426" s="140">
        <f t="shared" si="114"/>
        <v>0</v>
      </c>
      <c r="K426" s="140">
        <f t="shared" si="119"/>
        <v>0</v>
      </c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8"/>
      <c r="AD426" s="8"/>
      <c r="AE426" s="8"/>
    </row>
    <row r="427">
      <c r="A427" s="127" t="s">
        <v>287</v>
      </c>
      <c r="B427" s="128">
        <v>91959.0</v>
      </c>
      <c r="C427" s="130" t="s">
        <v>1049</v>
      </c>
      <c r="D427" s="128" t="s">
        <v>22</v>
      </c>
      <c r="E427" s="352">
        <v>0.0174</v>
      </c>
      <c r="F427" s="132"/>
      <c r="G427" s="132"/>
      <c r="H427" s="140">
        <f t="shared" si="112"/>
        <v>0</v>
      </c>
      <c r="I427" s="140">
        <f t="shared" si="113"/>
        <v>0</v>
      </c>
      <c r="J427" s="140">
        <f t="shared" si="114"/>
        <v>0</v>
      </c>
      <c r="K427" s="140">
        <f t="shared" si="119"/>
        <v>0</v>
      </c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8"/>
      <c r="AD427" s="8"/>
      <c r="AE427" s="8"/>
    </row>
    <row r="428">
      <c r="A428" s="127" t="s">
        <v>287</v>
      </c>
      <c r="B428" s="128">
        <v>91967.0</v>
      </c>
      <c r="C428" s="130" t="s">
        <v>1050</v>
      </c>
      <c r="D428" s="128" t="s">
        <v>22</v>
      </c>
      <c r="E428" s="352">
        <v>0.0174</v>
      </c>
      <c r="F428" s="132"/>
      <c r="G428" s="132"/>
      <c r="H428" s="140">
        <f t="shared" si="112"/>
        <v>0</v>
      </c>
      <c r="I428" s="140">
        <f t="shared" si="113"/>
        <v>0</v>
      </c>
      <c r="J428" s="140">
        <f t="shared" si="114"/>
        <v>0</v>
      </c>
      <c r="K428" s="140">
        <f t="shared" si="119"/>
        <v>0</v>
      </c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8"/>
      <c r="AD428" s="8"/>
      <c r="AE428" s="8"/>
    </row>
    <row r="429">
      <c r="A429" s="127" t="s">
        <v>287</v>
      </c>
      <c r="B429" s="128">
        <v>92000.0</v>
      </c>
      <c r="C429" s="130" t="s">
        <v>744</v>
      </c>
      <c r="D429" s="128" t="s">
        <v>22</v>
      </c>
      <c r="E429" s="352">
        <v>0.0348</v>
      </c>
      <c r="F429" s="132"/>
      <c r="G429" s="132"/>
      <c r="H429" s="140">
        <f t="shared" si="112"/>
        <v>0</v>
      </c>
      <c r="I429" s="140">
        <f t="shared" si="113"/>
        <v>0</v>
      </c>
      <c r="J429" s="140">
        <f t="shared" si="114"/>
        <v>0</v>
      </c>
      <c r="K429" s="140">
        <f t="shared" si="119"/>
        <v>0</v>
      </c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8"/>
      <c r="AD429" s="8"/>
      <c r="AE429" s="8"/>
    </row>
    <row r="430">
      <c r="A430" s="127" t="s">
        <v>287</v>
      </c>
      <c r="B430" s="128">
        <v>92543.0</v>
      </c>
      <c r="C430" s="130" t="s">
        <v>749</v>
      </c>
      <c r="D430" s="128" t="s">
        <v>72</v>
      </c>
      <c r="E430" s="352">
        <v>1.3566</v>
      </c>
      <c r="F430" s="132"/>
      <c r="G430" s="132"/>
      <c r="H430" s="140">
        <f t="shared" si="112"/>
        <v>0</v>
      </c>
      <c r="I430" s="140">
        <f t="shared" si="113"/>
        <v>0</v>
      </c>
      <c r="J430" s="140">
        <f t="shared" si="114"/>
        <v>0</v>
      </c>
      <c r="K430" s="140">
        <f t="shared" si="119"/>
        <v>0</v>
      </c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8"/>
      <c r="AD430" s="8"/>
      <c r="AE430" s="8"/>
    </row>
    <row r="431">
      <c r="A431" s="127" t="s">
        <v>287</v>
      </c>
      <c r="B431" s="128">
        <v>91934.0</v>
      </c>
      <c r="C431" s="130" t="s">
        <v>951</v>
      </c>
      <c r="D431" s="128" t="s">
        <v>81</v>
      </c>
      <c r="E431" s="352">
        <v>0.2611</v>
      </c>
      <c r="F431" s="132"/>
      <c r="G431" s="132"/>
      <c r="H431" s="140">
        <f t="shared" si="112"/>
        <v>0</v>
      </c>
      <c r="I431" s="140">
        <f t="shared" si="113"/>
        <v>0</v>
      </c>
      <c r="J431" s="140">
        <f t="shared" si="114"/>
        <v>0</v>
      </c>
      <c r="K431" s="140">
        <f t="shared" si="119"/>
        <v>0</v>
      </c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8"/>
      <c r="AD431" s="8"/>
      <c r="AE431" s="8"/>
    </row>
    <row r="432">
      <c r="A432" s="127" t="s">
        <v>287</v>
      </c>
      <c r="B432" s="128">
        <v>93358.0</v>
      </c>
      <c r="C432" s="130" t="s">
        <v>266</v>
      </c>
      <c r="D432" s="128" t="s">
        <v>68</v>
      </c>
      <c r="E432" s="352">
        <v>0.0279</v>
      </c>
      <c r="F432" s="132"/>
      <c r="G432" s="132"/>
      <c r="H432" s="140">
        <f t="shared" si="112"/>
        <v>0</v>
      </c>
      <c r="I432" s="140">
        <f t="shared" si="113"/>
        <v>0</v>
      </c>
      <c r="J432" s="140">
        <f t="shared" si="114"/>
        <v>0</v>
      </c>
      <c r="K432" s="140">
        <f t="shared" si="119"/>
        <v>0</v>
      </c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  <c r="AC432" s="8"/>
      <c r="AD432" s="8"/>
      <c r="AE432" s="8"/>
    </row>
    <row r="433">
      <c r="A433" s="127" t="s">
        <v>287</v>
      </c>
      <c r="B433" s="128">
        <v>93382.0</v>
      </c>
      <c r="C433" s="130" t="s">
        <v>270</v>
      </c>
      <c r="D433" s="128" t="s">
        <v>68</v>
      </c>
      <c r="E433" s="352">
        <v>0.0072</v>
      </c>
      <c r="F433" s="132"/>
      <c r="G433" s="132"/>
      <c r="H433" s="140">
        <f t="shared" si="112"/>
        <v>0</v>
      </c>
      <c r="I433" s="140">
        <f t="shared" si="113"/>
        <v>0</v>
      </c>
      <c r="J433" s="140">
        <f t="shared" si="114"/>
        <v>0</v>
      </c>
      <c r="K433" s="140">
        <f t="shared" si="119"/>
        <v>0</v>
      </c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  <c r="AC433" s="8"/>
      <c r="AD433" s="8"/>
      <c r="AE433" s="8"/>
    </row>
    <row r="434">
      <c r="A434" s="127" t="s">
        <v>287</v>
      </c>
      <c r="B434" s="128">
        <v>94210.0</v>
      </c>
      <c r="C434" s="130" t="s">
        <v>854</v>
      </c>
      <c r="D434" s="128" t="s">
        <v>72</v>
      </c>
      <c r="E434" s="352">
        <v>1.3566</v>
      </c>
      <c r="F434" s="132"/>
      <c r="G434" s="132"/>
      <c r="H434" s="140">
        <f t="shared" si="112"/>
        <v>0</v>
      </c>
      <c r="I434" s="140">
        <f t="shared" si="113"/>
        <v>0</v>
      </c>
      <c r="J434" s="140">
        <f t="shared" si="114"/>
        <v>0</v>
      </c>
      <c r="K434" s="140">
        <f t="shared" si="119"/>
        <v>0</v>
      </c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  <c r="AC434" s="8"/>
      <c r="AD434" s="8"/>
      <c r="AE434" s="8"/>
    </row>
    <row r="435">
      <c r="A435" s="127" t="s">
        <v>287</v>
      </c>
      <c r="B435" s="128">
        <v>94559.0</v>
      </c>
      <c r="C435" s="130" t="s">
        <v>754</v>
      </c>
      <c r="D435" s="128" t="s">
        <v>72</v>
      </c>
      <c r="E435" s="352">
        <v>0.0905</v>
      </c>
      <c r="F435" s="132"/>
      <c r="G435" s="132"/>
      <c r="H435" s="140">
        <f t="shared" si="112"/>
        <v>0</v>
      </c>
      <c r="I435" s="140">
        <f t="shared" si="113"/>
        <v>0</v>
      </c>
      <c r="J435" s="140">
        <f t="shared" si="114"/>
        <v>0</v>
      </c>
      <c r="K435" s="140">
        <f t="shared" si="119"/>
        <v>0</v>
      </c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  <c r="AC435" s="8"/>
      <c r="AD435" s="8"/>
      <c r="AE435" s="8"/>
    </row>
    <row r="436">
      <c r="A436" s="127" t="s">
        <v>287</v>
      </c>
      <c r="B436" s="128">
        <v>95240.0</v>
      </c>
      <c r="C436" s="130" t="s">
        <v>758</v>
      </c>
      <c r="D436" s="128" t="s">
        <v>72</v>
      </c>
      <c r="E436" s="352">
        <v>0.0064</v>
      </c>
      <c r="F436" s="132"/>
      <c r="G436" s="132"/>
      <c r="H436" s="140">
        <f t="shared" si="112"/>
        <v>0</v>
      </c>
      <c r="I436" s="140">
        <f t="shared" si="113"/>
        <v>0</v>
      </c>
      <c r="J436" s="140">
        <f t="shared" si="114"/>
        <v>0</v>
      </c>
      <c r="K436" s="140">
        <f t="shared" si="119"/>
        <v>0</v>
      </c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  <c r="AC436" s="8"/>
      <c r="AD436" s="8"/>
      <c r="AE436" s="8"/>
    </row>
    <row r="437">
      <c r="A437" s="127" t="s">
        <v>287</v>
      </c>
      <c r="B437" s="128">
        <v>95241.0</v>
      </c>
      <c r="C437" s="130" t="s">
        <v>760</v>
      </c>
      <c r="D437" s="128" t="s">
        <v>72</v>
      </c>
      <c r="E437" s="352">
        <v>1.3328</v>
      </c>
      <c r="F437" s="132"/>
      <c r="G437" s="132"/>
      <c r="H437" s="140">
        <f t="shared" si="112"/>
        <v>0</v>
      </c>
      <c r="I437" s="140">
        <f t="shared" si="113"/>
        <v>0</v>
      </c>
      <c r="J437" s="140">
        <f t="shared" si="114"/>
        <v>0</v>
      </c>
      <c r="K437" s="140">
        <f t="shared" si="119"/>
        <v>0</v>
      </c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  <c r="AC437" s="8"/>
      <c r="AD437" s="8"/>
      <c r="AE437" s="8"/>
    </row>
    <row r="438">
      <c r="A438" s="127" t="s">
        <v>287</v>
      </c>
      <c r="B438" s="128">
        <v>95805.0</v>
      </c>
      <c r="C438" s="130" t="s">
        <v>861</v>
      </c>
      <c r="D438" s="128" t="s">
        <v>22</v>
      </c>
      <c r="E438" s="352">
        <v>0.0174</v>
      </c>
      <c r="F438" s="132"/>
      <c r="G438" s="132"/>
      <c r="H438" s="140">
        <f t="shared" si="112"/>
        <v>0</v>
      </c>
      <c r="I438" s="140">
        <f t="shared" si="113"/>
        <v>0</v>
      </c>
      <c r="J438" s="140">
        <f t="shared" si="114"/>
        <v>0</v>
      </c>
      <c r="K438" s="140">
        <f t="shared" si="119"/>
        <v>0</v>
      </c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  <c r="AC438" s="8"/>
      <c r="AD438" s="8"/>
      <c r="AE438" s="8"/>
    </row>
    <row r="439">
      <c r="A439" s="127" t="s">
        <v>287</v>
      </c>
      <c r="B439" s="128">
        <v>95811.0</v>
      </c>
      <c r="C439" s="130" t="s">
        <v>863</v>
      </c>
      <c r="D439" s="128" t="s">
        <v>22</v>
      </c>
      <c r="E439" s="352">
        <v>0.0522</v>
      </c>
      <c r="F439" s="132"/>
      <c r="G439" s="132"/>
      <c r="H439" s="140">
        <f t="shared" si="112"/>
        <v>0</v>
      </c>
      <c r="I439" s="140">
        <f t="shared" si="113"/>
        <v>0</v>
      </c>
      <c r="J439" s="140">
        <f t="shared" si="114"/>
        <v>0</v>
      </c>
      <c r="K439" s="140">
        <f t="shared" si="119"/>
        <v>0</v>
      </c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  <c r="AC439" s="8"/>
      <c r="AD439" s="8"/>
      <c r="AE439" s="8"/>
    </row>
    <row r="440">
      <c r="A440" s="127" t="s">
        <v>287</v>
      </c>
      <c r="B440" s="128">
        <v>96985.0</v>
      </c>
      <c r="C440" s="130" t="s">
        <v>968</v>
      </c>
      <c r="D440" s="128" t="s">
        <v>22</v>
      </c>
      <c r="E440" s="352">
        <v>0.0522</v>
      </c>
      <c r="F440" s="132"/>
      <c r="G440" s="132"/>
      <c r="H440" s="140">
        <f t="shared" si="112"/>
        <v>0</v>
      </c>
      <c r="I440" s="140">
        <f t="shared" si="113"/>
        <v>0</v>
      </c>
      <c r="J440" s="140">
        <f t="shared" si="114"/>
        <v>0</v>
      </c>
      <c r="K440" s="140">
        <f t="shared" si="119"/>
        <v>0</v>
      </c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  <c r="AC440" s="8"/>
      <c r="AD440" s="8"/>
      <c r="AE440" s="8"/>
    </row>
    <row r="441">
      <c r="A441" s="127" t="s">
        <v>287</v>
      </c>
      <c r="B441" s="270">
        <v>88247.0</v>
      </c>
      <c r="C441" s="268" t="s">
        <v>503</v>
      </c>
      <c r="D441" s="270" t="s">
        <v>64</v>
      </c>
      <c r="E441" s="326">
        <v>0.168375</v>
      </c>
      <c r="F441" s="328"/>
      <c r="G441" s="331"/>
      <c r="H441" s="328">
        <f t="shared" si="112"/>
        <v>0</v>
      </c>
      <c r="I441" s="328">
        <f t="shared" si="113"/>
        <v>0</v>
      </c>
      <c r="J441" s="328">
        <f t="shared" si="114"/>
        <v>0</v>
      </c>
      <c r="K441" s="328">
        <f t="shared" ref="K441:K444" si="120">H441*E441</f>
        <v>0</v>
      </c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</row>
    <row r="442">
      <c r="A442" s="268" t="s">
        <v>52</v>
      </c>
      <c r="B442" s="270" t="s">
        <v>779</v>
      </c>
      <c r="C442" s="268" t="str">
        <f>UPPER("Luminária (calha) p/ lampada fluorescente 2 x 16w/tubular LED 9,9w a 10w")</f>
        <v>LUMINÁRIA (CALHA) P/ LAMPADA FLUORESCENTE 2 X 16W/TUBULAR LED 9,9W A 10W</v>
      </c>
      <c r="D442" s="270" t="s">
        <v>22</v>
      </c>
      <c r="E442" s="326">
        <v>0.1392</v>
      </c>
      <c r="F442" s="328"/>
      <c r="G442" s="336"/>
      <c r="H442" s="328">
        <f t="shared" si="112"/>
        <v>0</v>
      </c>
      <c r="I442" s="328">
        <f t="shared" si="113"/>
        <v>0</v>
      </c>
      <c r="J442" s="328">
        <f t="shared" si="114"/>
        <v>0</v>
      </c>
      <c r="K442" s="328">
        <f t="shared" si="120"/>
        <v>0</v>
      </c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</row>
    <row r="443">
      <c r="A443" s="268" t="s">
        <v>52</v>
      </c>
      <c r="B443" s="270">
        <v>39387.0</v>
      </c>
      <c r="C443" s="268" t="s">
        <v>513</v>
      </c>
      <c r="D443" s="270" t="s">
        <v>22</v>
      </c>
      <c r="E443" s="326">
        <v>0.0385</v>
      </c>
      <c r="F443" s="328"/>
      <c r="G443" s="336"/>
      <c r="H443" s="328">
        <f t="shared" si="112"/>
        <v>0</v>
      </c>
      <c r="I443" s="328">
        <f t="shared" si="113"/>
        <v>0</v>
      </c>
      <c r="J443" s="328">
        <f t="shared" si="114"/>
        <v>0</v>
      </c>
      <c r="K443" s="328">
        <f t="shared" si="120"/>
        <v>0</v>
      </c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</row>
    <row r="444">
      <c r="A444" s="127" t="s">
        <v>287</v>
      </c>
      <c r="B444" s="128">
        <v>97610.0</v>
      </c>
      <c r="C444" s="127" t="s">
        <v>794</v>
      </c>
      <c r="D444" s="270" t="s">
        <v>22</v>
      </c>
      <c r="E444" s="326">
        <v>0.0385</v>
      </c>
      <c r="F444" s="328"/>
      <c r="G444" s="336"/>
      <c r="H444" s="328">
        <f t="shared" si="112"/>
        <v>0</v>
      </c>
      <c r="I444" s="328">
        <f t="shared" si="113"/>
        <v>0</v>
      </c>
      <c r="J444" s="328">
        <f t="shared" si="114"/>
        <v>0</v>
      </c>
      <c r="K444" s="328">
        <f t="shared" si="120"/>
        <v>0</v>
      </c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</row>
    <row r="445">
      <c r="A445" s="127" t="s">
        <v>287</v>
      </c>
      <c r="B445" s="128">
        <v>97886.0</v>
      </c>
      <c r="C445" s="130" t="s">
        <v>956</v>
      </c>
      <c r="D445" s="128" t="s">
        <v>22</v>
      </c>
      <c r="E445" s="352">
        <v>0.1392</v>
      </c>
      <c r="F445" s="132"/>
      <c r="G445" s="132"/>
      <c r="H445" s="140">
        <f t="shared" si="112"/>
        <v>0</v>
      </c>
      <c r="I445" s="140">
        <f t="shared" si="113"/>
        <v>0</v>
      </c>
      <c r="J445" s="140">
        <f t="shared" si="114"/>
        <v>0</v>
      </c>
      <c r="K445" s="140">
        <f t="shared" ref="K445:K461" si="121">I445+J445</f>
        <v>0</v>
      </c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  <c r="AC445" s="8"/>
      <c r="AD445" s="8"/>
      <c r="AE445" s="8"/>
    </row>
    <row r="446">
      <c r="A446" s="127" t="s">
        <v>287</v>
      </c>
      <c r="B446" s="128">
        <v>97886.0</v>
      </c>
      <c r="C446" s="130" t="s">
        <v>956</v>
      </c>
      <c r="D446" s="128" t="s">
        <v>22</v>
      </c>
      <c r="E446" s="352">
        <v>0.0522</v>
      </c>
      <c r="F446" s="132"/>
      <c r="G446" s="132"/>
      <c r="H446" s="140">
        <f t="shared" si="112"/>
        <v>0</v>
      </c>
      <c r="I446" s="140">
        <f t="shared" si="113"/>
        <v>0</v>
      </c>
      <c r="J446" s="140">
        <f t="shared" si="114"/>
        <v>0</v>
      </c>
      <c r="K446" s="140">
        <f t="shared" si="121"/>
        <v>0</v>
      </c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</row>
    <row r="447">
      <c r="A447" s="127" t="s">
        <v>287</v>
      </c>
      <c r="B447" s="128">
        <v>97906.0</v>
      </c>
      <c r="C447" s="130" t="s">
        <v>865</v>
      </c>
      <c r="D447" s="128" t="s">
        <v>22</v>
      </c>
      <c r="E447" s="352">
        <v>0.0348</v>
      </c>
      <c r="F447" s="132"/>
      <c r="G447" s="132"/>
      <c r="H447" s="140">
        <f t="shared" si="112"/>
        <v>0</v>
      </c>
      <c r="I447" s="140">
        <f t="shared" si="113"/>
        <v>0</v>
      </c>
      <c r="J447" s="140">
        <f t="shared" si="114"/>
        <v>0</v>
      </c>
      <c r="K447" s="140">
        <f t="shared" si="121"/>
        <v>0</v>
      </c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</row>
    <row r="448">
      <c r="A448" s="127" t="s">
        <v>287</v>
      </c>
      <c r="B448" s="128">
        <v>98441.0</v>
      </c>
      <c r="C448" s="130" t="s">
        <v>870</v>
      </c>
      <c r="D448" s="128" t="s">
        <v>72</v>
      </c>
      <c r="E448" s="352">
        <v>0.2612</v>
      </c>
      <c r="F448" s="132"/>
      <c r="G448" s="132"/>
      <c r="H448" s="140">
        <f t="shared" si="112"/>
        <v>0</v>
      </c>
      <c r="I448" s="140">
        <f t="shared" si="113"/>
        <v>0</v>
      </c>
      <c r="J448" s="140">
        <f t="shared" si="114"/>
        <v>0</v>
      </c>
      <c r="K448" s="140">
        <f t="shared" si="121"/>
        <v>0</v>
      </c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</row>
    <row r="449">
      <c r="A449" s="127" t="s">
        <v>287</v>
      </c>
      <c r="B449" s="128" t="s">
        <v>880</v>
      </c>
      <c r="C449" s="130" t="s">
        <v>881</v>
      </c>
      <c r="D449" s="128" t="s">
        <v>72</v>
      </c>
      <c r="E449" s="352">
        <v>0.3182</v>
      </c>
      <c r="F449" s="132"/>
      <c r="G449" s="132"/>
      <c r="H449" s="140">
        <f t="shared" si="112"/>
        <v>0</v>
      </c>
      <c r="I449" s="140">
        <f t="shared" si="113"/>
        <v>0</v>
      </c>
      <c r="J449" s="140">
        <f t="shared" si="114"/>
        <v>0</v>
      </c>
      <c r="K449" s="140">
        <f t="shared" si="121"/>
        <v>0</v>
      </c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  <c r="AC449" s="8"/>
      <c r="AD449" s="8"/>
      <c r="AE449" s="8"/>
    </row>
    <row r="450">
      <c r="A450" s="127" t="s">
        <v>287</v>
      </c>
      <c r="B450" s="128">
        <v>98443.0</v>
      </c>
      <c r="C450" s="130" t="s">
        <v>1102</v>
      </c>
      <c r="D450" s="128" t="s">
        <v>72</v>
      </c>
      <c r="E450" s="352">
        <v>0.083</v>
      </c>
      <c r="F450" s="132"/>
      <c r="G450" s="132"/>
      <c r="H450" s="140">
        <f t="shared" si="112"/>
        <v>0</v>
      </c>
      <c r="I450" s="140">
        <f t="shared" si="113"/>
        <v>0</v>
      </c>
      <c r="J450" s="140">
        <f t="shared" si="114"/>
        <v>0</v>
      </c>
      <c r="K450" s="140">
        <f t="shared" si="121"/>
        <v>0</v>
      </c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</row>
    <row r="451">
      <c r="A451" s="127" t="s">
        <v>287</v>
      </c>
      <c r="B451" s="128" t="s">
        <v>1103</v>
      </c>
      <c r="C451" s="130" t="s">
        <v>1104</v>
      </c>
      <c r="D451" s="128" t="s">
        <v>72</v>
      </c>
      <c r="E451" s="352">
        <v>0.1011</v>
      </c>
      <c r="F451" s="132"/>
      <c r="G451" s="132"/>
      <c r="H451" s="140">
        <f t="shared" si="112"/>
        <v>0</v>
      </c>
      <c r="I451" s="140">
        <f t="shared" si="113"/>
        <v>0</v>
      </c>
      <c r="J451" s="140">
        <f t="shared" si="114"/>
        <v>0</v>
      </c>
      <c r="K451" s="140">
        <f t="shared" si="121"/>
        <v>0</v>
      </c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  <c r="AC451" s="8"/>
      <c r="AD451" s="8"/>
      <c r="AE451" s="8"/>
    </row>
    <row r="452">
      <c r="A452" s="127" t="s">
        <v>287</v>
      </c>
      <c r="B452" s="128">
        <v>98445.0</v>
      </c>
      <c r="C452" s="130" t="s">
        <v>874</v>
      </c>
      <c r="D452" s="128" t="s">
        <v>72</v>
      </c>
      <c r="E452" s="352">
        <v>0.4081</v>
      </c>
      <c r="F452" s="132"/>
      <c r="G452" s="132"/>
      <c r="H452" s="140">
        <f t="shared" si="112"/>
        <v>0</v>
      </c>
      <c r="I452" s="140">
        <f t="shared" si="113"/>
        <v>0</v>
      </c>
      <c r="J452" s="140">
        <f t="shared" si="114"/>
        <v>0</v>
      </c>
      <c r="K452" s="140">
        <f t="shared" si="121"/>
        <v>0</v>
      </c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  <c r="AC452" s="8"/>
      <c r="AD452" s="8"/>
      <c r="AE452" s="8"/>
    </row>
    <row r="453">
      <c r="A453" s="127" t="s">
        <v>287</v>
      </c>
      <c r="B453" s="128">
        <v>98446.0</v>
      </c>
      <c r="C453" s="130" t="s">
        <v>879</v>
      </c>
      <c r="D453" s="128" t="s">
        <v>72</v>
      </c>
      <c r="E453" s="352">
        <v>0.3182</v>
      </c>
      <c r="F453" s="132"/>
      <c r="G453" s="132"/>
      <c r="H453" s="140">
        <f t="shared" si="112"/>
        <v>0</v>
      </c>
      <c r="I453" s="140">
        <f t="shared" si="113"/>
        <v>0</v>
      </c>
      <c r="J453" s="140">
        <f t="shared" si="114"/>
        <v>0</v>
      </c>
      <c r="K453" s="140">
        <f t="shared" si="121"/>
        <v>0</v>
      </c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  <c r="AC453" s="8"/>
      <c r="AD453" s="8"/>
      <c r="AE453" s="8"/>
    </row>
    <row r="454">
      <c r="A454" s="127" t="s">
        <v>287</v>
      </c>
      <c r="B454" s="128">
        <v>98447.0</v>
      </c>
      <c r="C454" s="130" t="s">
        <v>960</v>
      </c>
      <c r="D454" s="128" t="s">
        <v>72</v>
      </c>
      <c r="E454" s="352">
        <v>0.1297</v>
      </c>
      <c r="F454" s="132"/>
      <c r="G454" s="132"/>
      <c r="H454" s="140">
        <f t="shared" si="112"/>
        <v>0</v>
      </c>
      <c r="I454" s="140">
        <f t="shared" si="113"/>
        <v>0</v>
      </c>
      <c r="J454" s="140">
        <f t="shared" si="114"/>
        <v>0</v>
      </c>
      <c r="K454" s="140">
        <f t="shared" si="121"/>
        <v>0</v>
      </c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  <c r="AC454" s="8"/>
      <c r="AD454" s="8"/>
      <c r="AE454" s="8"/>
    </row>
    <row r="455">
      <c r="A455" s="127" t="s">
        <v>287</v>
      </c>
      <c r="B455" s="128">
        <v>98448.0</v>
      </c>
      <c r="C455" s="130" t="s">
        <v>961</v>
      </c>
      <c r="D455" s="128" t="s">
        <v>72</v>
      </c>
      <c r="E455" s="352">
        <v>0.1011</v>
      </c>
      <c r="F455" s="132"/>
      <c r="G455" s="132"/>
      <c r="H455" s="140">
        <f t="shared" si="112"/>
        <v>0</v>
      </c>
      <c r="I455" s="140">
        <f t="shared" si="113"/>
        <v>0</v>
      </c>
      <c r="J455" s="140">
        <f t="shared" si="114"/>
        <v>0</v>
      </c>
      <c r="K455" s="140">
        <f t="shared" si="121"/>
        <v>0</v>
      </c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</row>
    <row r="456">
      <c r="A456" s="127" t="s">
        <v>287</v>
      </c>
      <c r="B456" s="128">
        <v>98679.0</v>
      </c>
      <c r="C456" s="130" t="s">
        <v>1119</v>
      </c>
      <c r="D456" s="128" t="s">
        <v>72</v>
      </c>
      <c r="E456" s="352">
        <v>0.5134</v>
      </c>
      <c r="F456" s="132"/>
      <c r="G456" s="132"/>
      <c r="H456" s="140">
        <f t="shared" si="112"/>
        <v>0</v>
      </c>
      <c r="I456" s="140">
        <f t="shared" si="113"/>
        <v>0</v>
      </c>
      <c r="J456" s="140">
        <f t="shared" si="114"/>
        <v>0</v>
      </c>
      <c r="K456" s="140">
        <f t="shared" si="121"/>
        <v>0</v>
      </c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</row>
    <row r="457">
      <c r="A457" s="127" t="s">
        <v>287</v>
      </c>
      <c r="B457" s="128">
        <v>100860.0</v>
      </c>
      <c r="C457" s="130" t="s">
        <v>1123</v>
      </c>
      <c r="D457" s="128" t="s">
        <v>22</v>
      </c>
      <c r="E457" s="352">
        <v>0.0696</v>
      </c>
      <c r="F457" s="132"/>
      <c r="G457" s="132"/>
      <c r="H457" s="140">
        <f t="shared" si="112"/>
        <v>0</v>
      </c>
      <c r="I457" s="140">
        <f t="shared" si="113"/>
        <v>0</v>
      </c>
      <c r="J457" s="140">
        <f t="shared" si="114"/>
        <v>0</v>
      </c>
      <c r="K457" s="140">
        <f t="shared" si="121"/>
        <v>0</v>
      </c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</row>
    <row r="458">
      <c r="A458" s="127" t="s">
        <v>287</v>
      </c>
      <c r="B458" s="128">
        <v>101165.0</v>
      </c>
      <c r="C458" s="130" t="s">
        <v>764</v>
      </c>
      <c r="D458" s="128" t="s">
        <v>68</v>
      </c>
      <c r="E458" s="352">
        <v>0.0286</v>
      </c>
      <c r="F458" s="132"/>
      <c r="G458" s="132"/>
      <c r="H458" s="140">
        <f t="shared" si="112"/>
        <v>0</v>
      </c>
      <c r="I458" s="140">
        <f t="shared" si="113"/>
        <v>0</v>
      </c>
      <c r="J458" s="140">
        <f t="shared" si="114"/>
        <v>0</v>
      </c>
      <c r="K458" s="140">
        <f t="shared" si="121"/>
        <v>0</v>
      </c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</row>
    <row r="459">
      <c r="A459" s="127" t="s">
        <v>287</v>
      </c>
      <c r="B459" s="128">
        <v>101876.0</v>
      </c>
      <c r="C459" s="130" t="s">
        <v>767</v>
      </c>
      <c r="D459" s="128" t="s">
        <v>22</v>
      </c>
      <c r="E459" s="352">
        <v>0.0174</v>
      </c>
      <c r="F459" s="132"/>
      <c r="G459" s="132"/>
      <c r="H459" s="140">
        <f t="shared" si="112"/>
        <v>0</v>
      </c>
      <c r="I459" s="140">
        <f t="shared" si="113"/>
        <v>0</v>
      </c>
      <c r="J459" s="140">
        <f t="shared" si="114"/>
        <v>0</v>
      </c>
      <c r="K459" s="140">
        <f t="shared" si="121"/>
        <v>0</v>
      </c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  <c r="AC459" s="8"/>
      <c r="AD459" s="8"/>
      <c r="AE459" s="8"/>
    </row>
    <row r="460">
      <c r="A460" s="127" t="s">
        <v>287</v>
      </c>
      <c r="B460" s="128">
        <v>101891.0</v>
      </c>
      <c r="C460" s="130" t="s">
        <v>772</v>
      </c>
      <c r="D460" s="128" t="s">
        <v>22</v>
      </c>
      <c r="E460" s="352">
        <v>0.1044</v>
      </c>
      <c r="F460" s="132"/>
      <c r="G460" s="132"/>
      <c r="H460" s="140">
        <f t="shared" si="112"/>
        <v>0</v>
      </c>
      <c r="I460" s="140">
        <f t="shared" si="113"/>
        <v>0</v>
      </c>
      <c r="J460" s="140">
        <f t="shared" si="114"/>
        <v>0</v>
      </c>
      <c r="K460" s="140">
        <f t="shared" si="121"/>
        <v>0</v>
      </c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</row>
    <row r="461">
      <c r="A461" s="127" t="s">
        <v>287</v>
      </c>
      <c r="B461" s="128">
        <v>103328.0</v>
      </c>
      <c r="C461" s="130" t="s">
        <v>774</v>
      </c>
      <c r="D461" s="128" t="s">
        <v>72</v>
      </c>
      <c r="E461" s="352">
        <v>0.4675</v>
      </c>
      <c r="F461" s="132"/>
      <c r="G461" s="132"/>
      <c r="H461" s="140">
        <f t="shared" si="112"/>
        <v>0</v>
      </c>
      <c r="I461" s="140">
        <f t="shared" si="113"/>
        <v>0</v>
      </c>
      <c r="J461" s="140">
        <f t="shared" si="114"/>
        <v>0</v>
      </c>
      <c r="K461" s="140">
        <f t="shared" si="121"/>
        <v>0</v>
      </c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</row>
    <row r="462">
      <c r="A462" s="127" t="s">
        <v>287</v>
      </c>
      <c r="B462" s="270">
        <v>88264.0</v>
      </c>
      <c r="C462" s="268" t="s">
        <v>496</v>
      </c>
      <c r="D462" s="270" t="s">
        <v>64</v>
      </c>
      <c r="E462" s="326">
        <v>0.5388</v>
      </c>
      <c r="F462" s="328"/>
      <c r="G462" s="329"/>
      <c r="H462" s="328">
        <f t="shared" si="112"/>
        <v>0</v>
      </c>
      <c r="I462" s="328">
        <f t="shared" si="113"/>
        <v>0</v>
      </c>
      <c r="J462" s="328">
        <f t="shared" si="114"/>
        <v>0</v>
      </c>
      <c r="K462" s="328">
        <f t="shared" ref="K462:K465" si="122">H462*E462</f>
        <v>0</v>
      </c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</row>
    <row r="463">
      <c r="A463" s="127" t="s">
        <v>287</v>
      </c>
      <c r="B463" s="270">
        <v>88247.0</v>
      </c>
      <c r="C463" s="268" t="s">
        <v>503</v>
      </c>
      <c r="D463" s="270" t="s">
        <v>64</v>
      </c>
      <c r="E463" s="326">
        <v>0.168375</v>
      </c>
      <c r="F463" s="328"/>
      <c r="G463" s="331"/>
      <c r="H463" s="328">
        <f t="shared" si="112"/>
        <v>0</v>
      </c>
      <c r="I463" s="328">
        <f t="shared" si="113"/>
        <v>0</v>
      </c>
      <c r="J463" s="328">
        <f t="shared" si="114"/>
        <v>0</v>
      </c>
      <c r="K463" s="328">
        <f t="shared" si="122"/>
        <v>0</v>
      </c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</row>
    <row r="464">
      <c r="A464" s="268" t="s">
        <v>52</v>
      </c>
      <c r="B464" s="270" t="s">
        <v>779</v>
      </c>
      <c r="C464" s="268" t="str">
        <f>UPPER("Luminária (calha) p/ lampada fluorescente 2 x 16w/tubular LED 9,9w a 10w")</f>
        <v>LUMINÁRIA (CALHA) P/ LAMPADA FLUORESCENTE 2 X 16W/TUBULAR LED 9,9W A 10W</v>
      </c>
      <c r="D464" s="270" t="s">
        <v>22</v>
      </c>
      <c r="E464" s="326">
        <v>0.1542</v>
      </c>
      <c r="F464" s="328"/>
      <c r="G464" s="336"/>
      <c r="H464" s="328">
        <f t="shared" si="112"/>
        <v>0</v>
      </c>
      <c r="I464" s="328">
        <f t="shared" si="113"/>
        <v>0</v>
      </c>
      <c r="J464" s="328">
        <f t="shared" si="114"/>
        <v>0</v>
      </c>
      <c r="K464" s="328">
        <f t="shared" si="122"/>
        <v>0</v>
      </c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</row>
    <row r="465">
      <c r="A465" s="268" t="s">
        <v>52</v>
      </c>
      <c r="B465" s="270">
        <v>39387.0</v>
      </c>
      <c r="C465" s="268" t="s">
        <v>513</v>
      </c>
      <c r="D465" s="270" t="s">
        <v>22</v>
      </c>
      <c r="E465" s="326">
        <v>0.0385</v>
      </c>
      <c r="F465" s="328"/>
      <c r="G465" s="336"/>
      <c r="H465" s="328">
        <f t="shared" si="112"/>
        <v>0</v>
      </c>
      <c r="I465" s="328">
        <f t="shared" si="113"/>
        <v>0</v>
      </c>
      <c r="J465" s="328">
        <f t="shared" si="114"/>
        <v>0</v>
      </c>
      <c r="K465" s="328">
        <f t="shared" si="122"/>
        <v>0</v>
      </c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</row>
    <row r="466">
      <c r="A466" s="127" t="s">
        <v>52</v>
      </c>
      <c r="B466" s="128">
        <v>3080.0</v>
      </c>
      <c r="C466" s="130" t="s">
        <v>801</v>
      </c>
      <c r="D466" s="128" t="s">
        <v>117</v>
      </c>
      <c r="E466" s="352">
        <v>0.0268</v>
      </c>
      <c r="F466" s="132"/>
      <c r="G466" s="132"/>
      <c r="H466" s="140">
        <f t="shared" si="112"/>
        <v>0</v>
      </c>
      <c r="I466" s="140">
        <f t="shared" si="113"/>
        <v>0</v>
      </c>
      <c r="J466" s="140">
        <f t="shared" si="114"/>
        <v>0</v>
      </c>
      <c r="K466" s="140">
        <f t="shared" ref="K466:K473" si="123">I466+J466</f>
        <v>0</v>
      </c>
      <c r="L466" s="111"/>
      <c r="M466" s="111"/>
      <c r="N466" s="111"/>
      <c r="O466" s="111"/>
      <c r="P466" s="111"/>
      <c r="Q466" s="111"/>
      <c r="R466" s="111"/>
      <c r="S466" s="111"/>
      <c r="T466" s="111"/>
      <c r="U466" s="111"/>
      <c r="V466" s="111"/>
      <c r="W466" s="111"/>
      <c r="X466" s="111"/>
      <c r="Y466" s="111"/>
      <c r="Z466" s="111"/>
      <c r="AA466" s="111"/>
      <c r="AB466" s="111"/>
      <c r="AC466" s="111"/>
      <c r="AD466" s="111"/>
      <c r="AE466" s="111"/>
    </row>
    <row r="467">
      <c r="A467" s="127" t="s">
        <v>52</v>
      </c>
      <c r="B467" s="128">
        <v>3659.0</v>
      </c>
      <c r="C467" s="130" t="s">
        <v>1150</v>
      </c>
      <c r="D467" s="128" t="s">
        <v>22</v>
      </c>
      <c r="E467" s="326">
        <v>0.0174</v>
      </c>
      <c r="F467" s="132"/>
      <c r="G467" s="132"/>
      <c r="H467" s="140">
        <f t="shared" si="112"/>
        <v>0</v>
      </c>
      <c r="I467" s="140">
        <f t="shared" si="113"/>
        <v>0</v>
      </c>
      <c r="J467" s="140">
        <f t="shared" si="114"/>
        <v>0</v>
      </c>
      <c r="K467" s="140">
        <f t="shared" si="123"/>
        <v>0</v>
      </c>
      <c r="L467" s="111"/>
      <c r="M467" s="111"/>
      <c r="N467" s="111"/>
      <c r="O467" s="111"/>
      <c r="P467" s="111"/>
      <c r="Q467" s="111"/>
      <c r="R467" s="111"/>
      <c r="S467" s="111"/>
      <c r="T467" s="111"/>
      <c r="U467" s="111"/>
      <c r="V467" s="111"/>
      <c r="W467" s="111"/>
      <c r="X467" s="111"/>
      <c r="Y467" s="111"/>
      <c r="Z467" s="111"/>
      <c r="AA467" s="111"/>
      <c r="AB467" s="111"/>
      <c r="AC467" s="111"/>
      <c r="AD467" s="111"/>
      <c r="AE467" s="111"/>
    </row>
    <row r="468">
      <c r="A468" s="127" t="s">
        <v>52</v>
      </c>
      <c r="B468" s="128">
        <v>3670.0</v>
      </c>
      <c r="C468" s="130" t="s">
        <v>1154</v>
      </c>
      <c r="D468" s="128" t="s">
        <v>22</v>
      </c>
      <c r="E468" s="352">
        <v>0.0348</v>
      </c>
      <c r="F468" s="132"/>
      <c r="G468" s="132"/>
      <c r="H468" s="140">
        <f t="shared" si="112"/>
        <v>0</v>
      </c>
      <c r="I468" s="140">
        <f t="shared" si="113"/>
        <v>0</v>
      </c>
      <c r="J468" s="140">
        <f t="shared" si="114"/>
        <v>0</v>
      </c>
      <c r="K468" s="140">
        <f t="shared" si="123"/>
        <v>0</v>
      </c>
      <c r="L468" s="111"/>
      <c r="M468" s="111"/>
      <c r="N468" s="111"/>
      <c r="O468" s="111"/>
      <c r="P468" s="111"/>
      <c r="Q468" s="111"/>
      <c r="R468" s="111"/>
      <c r="S468" s="111"/>
      <c r="T468" s="111"/>
      <c r="U468" s="111"/>
      <c r="V468" s="111"/>
      <c r="W468" s="111"/>
      <c r="X468" s="111"/>
      <c r="Y468" s="111"/>
      <c r="Z468" s="111"/>
      <c r="AA468" s="111"/>
      <c r="AB468" s="111"/>
      <c r="AC468" s="111"/>
      <c r="AD468" s="111"/>
      <c r="AE468" s="111"/>
    </row>
    <row r="469">
      <c r="A469" s="127" t="s">
        <v>52</v>
      </c>
      <c r="B469" s="128">
        <v>11587.0</v>
      </c>
      <c r="C469" s="130" t="s">
        <v>689</v>
      </c>
      <c r="D469" s="128" t="s">
        <v>447</v>
      </c>
      <c r="E469" s="352">
        <v>0.8963</v>
      </c>
      <c r="F469" s="132"/>
      <c r="G469" s="132"/>
      <c r="H469" s="140">
        <f t="shared" si="112"/>
        <v>0</v>
      </c>
      <c r="I469" s="140">
        <f t="shared" si="113"/>
        <v>0</v>
      </c>
      <c r="J469" s="140">
        <f t="shared" si="114"/>
        <v>0</v>
      </c>
      <c r="K469" s="140">
        <f t="shared" si="123"/>
        <v>0</v>
      </c>
      <c r="L469" s="111"/>
      <c r="M469" s="111"/>
      <c r="N469" s="111"/>
      <c r="O469" s="111"/>
      <c r="P469" s="111"/>
      <c r="Q469" s="111"/>
      <c r="R469" s="111"/>
      <c r="S469" s="111"/>
      <c r="T469" s="111"/>
      <c r="U469" s="111"/>
      <c r="V469" s="111"/>
      <c r="W469" s="111"/>
      <c r="X469" s="111"/>
      <c r="Y469" s="111"/>
      <c r="Z469" s="111"/>
      <c r="AA469" s="111"/>
      <c r="AB469" s="111"/>
      <c r="AC469" s="111"/>
      <c r="AD469" s="111"/>
      <c r="AE469" s="111"/>
    </row>
    <row r="470">
      <c r="A470" s="127" t="s">
        <v>52</v>
      </c>
      <c r="B470" s="128">
        <v>11697.0</v>
      </c>
      <c r="C470" s="130" t="s">
        <v>1160</v>
      </c>
      <c r="D470" s="128" t="s">
        <v>22</v>
      </c>
      <c r="E470" s="352">
        <v>0.0174</v>
      </c>
      <c r="F470" s="132"/>
      <c r="G470" s="132"/>
      <c r="H470" s="140">
        <f t="shared" si="112"/>
        <v>0</v>
      </c>
      <c r="I470" s="140">
        <f t="shared" si="113"/>
        <v>0</v>
      </c>
      <c r="J470" s="140">
        <f t="shared" si="114"/>
        <v>0</v>
      </c>
      <c r="K470" s="140">
        <f t="shared" si="123"/>
        <v>0</v>
      </c>
      <c r="L470" s="111"/>
      <c r="M470" s="111"/>
      <c r="N470" s="111"/>
      <c r="O470" s="111"/>
      <c r="P470" s="111"/>
      <c r="Q470" s="111"/>
      <c r="R470" s="111"/>
      <c r="S470" s="111"/>
      <c r="T470" s="111"/>
      <c r="U470" s="111"/>
      <c r="V470" s="111"/>
      <c r="W470" s="111"/>
      <c r="X470" s="111"/>
      <c r="Y470" s="111"/>
      <c r="Z470" s="111"/>
      <c r="AA470" s="111"/>
      <c r="AB470" s="111"/>
      <c r="AC470" s="111"/>
      <c r="AD470" s="111"/>
      <c r="AE470" s="111"/>
    </row>
    <row r="471">
      <c r="A471" s="127" t="s">
        <v>52</v>
      </c>
      <c r="B471" s="128">
        <v>11712.0</v>
      </c>
      <c r="C471" s="130" t="s">
        <v>1162</v>
      </c>
      <c r="D471" s="128" t="s">
        <v>22</v>
      </c>
      <c r="E471" s="352">
        <v>0.0348</v>
      </c>
      <c r="F471" s="132"/>
      <c r="G471" s="132"/>
      <c r="H471" s="140">
        <f t="shared" si="112"/>
        <v>0</v>
      </c>
      <c r="I471" s="140">
        <f t="shared" si="113"/>
        <v>0</v>
      </c>
      <c r="J471" s="140">
        <f t="shared" si="114"/>
        <v>0</v>
      </c>
      <c r="K471" s="140">
        <f t="shared" si="123"/>
        <v>0</v>
      </c>
      <c r="L471" s="111"/>
      <c r="M471" s="111"/>
      <c r="N471" s="111"/>
      <c r="O471" s="111"/>
      <c r="P471" s="111"/>
      <c r="Q471" s="111"/>
      <c r="R471" s="111"/>
      <c r="S471" s="111"/>
      <c r="T471" s="111"/>
      <c r="U471" s="111"/>
      <c r="V471" s="111"/>
      <c r="W471" s="111"/>
      <c r="X471" s="111"/>
      <c r="Y471" s="111"/>
      <c r="Z471" s="111"/>
      <c r="AA471" s="111"/>
      <c r="AB471" s="111"/>
      <c r="AC471" s="111"/>
      <c r="AD471" s="111"/>
      <c r="AE471" s="111"/>
    </row>
    <row r="472">
      <c r="A472" s="127" t="s">
        <v>52</v>
      </c>
      <c r="B472" s="128">
        <v>21112.0</v>
      </c>
      <c r="C472" s="130" t="s">
        <v>1164</v>
      </c>
      <c r="D472" s="128" t="s">
        <v>22</v>
      </c>
      <c r="E472" s="352">
        <v>0.0174</v>
      </c>
      <c r="F472" s="132"/>
      <c r="G472" s="132"/>
      <c r="H472" s="140">
        <f t="shared" si="112"/>
        <v>0</v>
      </c>
      <c r="I472" s="140">
        <f t="shared" si="113"/>
        <v>0</v>
      </c>
      <c r="J472" s="140">
        <f t="shared" si="114"/>
        <v>0</v>
      </c>
      <c r="K472" s="140">
        <f t="shared" si="123"/>
        <v>0</v>
      </c>
      <c r="L472" s="111"/>
      <c r="M472" s="111"/>
      <c r="N472" s="111"/>
      <c r="O472" s="111"/>
      <c r="P472" s="111"/>
      <c r="Q472" s="111"/>
      <c r="R472" s="111"/>
      <c r="S472" s="111"/>
      <c r="T472" s="111"/>
      <c r="U472" s="111"/>
      <c r="V472" s="111"/>
      <c r="W472" s="111"/>
      <c r="X472" s="111"/>
      <c r="Y472" s="111"/>
      <c r="Z472" s="111"/>
      <c r="AA472" s="111"/>
      <c r="AB472" s="111"/>
      <c r="AC472" s="111"/>
      <c r="AD472" s="111"/>
      <c r="AE472" s="111"/>
    </row>
    <row r="473">
      <c r="A473" s="127" t="s">
        <v>52</v>
      </c>
      <c r="B473" s="128">
        <v>43777.0</v>
      </c>
      <c r="C473" s="130" t="s">
        <v>1165</v>
      </c>
      <c r="D473" s="128" t="s">
        <v>22</v>
      </c>
      <c r="E473" s="352">
        <v>0.0447618</v>
      </c>
      <c r="F473" s="132"/>
      <c r="G473" s="132"/>
      <c r="H473" s="140">
        <f t="shared" si="112"/>
        <v>0</v>
      </c>
      <c r="I473" s="140">
        <f t="shared" si="113"/>
        <v>0</v>
      </c>
      <c r="J473" s="140">
        <f t="shared" si="114"/>
        <v>0</v>
      </c>
      <c r="K473" s="140">
        <f t="shared" si="123"/>
        <v>0</v>
      </c>
      <c r="L473" s="111"/>
      <c r="M473" s="111"/>
      <c r="N473" s="111"/>
      <c r="O473" s="111"/>
      <c r="P473" s="111"/>
      <c r="Q473" s="111"/>
      <c r="R473" s="111"/>
      <c r="S473" s="111"/>
      <c r="T473" s="111"/>
      <c r="U473" s="111"/>
      <c r="V473" s="111"/>
      <c r="W473" s="111"/>
      <c r="X473" s="111"/>
      <c r="Y473" s="111"/>
      <c r="Z473" s="111"/>
      <c r="AA473" s="111"/>
      <c r="AB473" s="111"/>
      <c r="AC473" s="111"/>
      <c r="AD473" s="111"/>
      <c r="AE473" s="111"/>
    </row>
    <row r="474">
      <c r="A474" s="127"/>
      <c r="B474" s="130"/>
      <c r="C474" s="130"/>
      <c r="D474" s="128"/>
      <c r="E474" s="352"/>
      <c r="F474" s="132"/>
      <c r="G474" s="132"/>
      <c r="H474" s="140"/>
      <c r="I474" s="166">
        <f t="shared" ref="I474:K474" si="124">SUM(I390:I473)</f>
        <v>0</v>
      </c>
      <c r="J474" s="166">
        <f t="shared" si="124"/>
        <v>0</v>
      </c>
      <c r="K474" s="166">
        <f t="shared" si="124"/>
        <v>0</v>
      </c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  <c r="AC474" s="8"/>
      <c r="AD474" s="8"/>
      <c r="AE474" s="8"/>
    </row>
    <row r="475">
      <c r="A475" s="304"/>
      <c r="B475" s="305"/>
      <c r="C475" s="306"/>
      <c r="D475" s="305"/>
      <c r="E475" s="307"/>
      <c r="F475" s="308"/>
      <c r="G475" s="309"/>
      <c r="H475" s="310"/>
      <c r="I475" s="310"/>
      <c r="J475" s="310"/>
      <c r="K475" s="310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</row>
    <row r="476">
      <c r="A476" s="311" t="s">
        <v>1166</v>
      </c>
      <c r="B476" s="87"/>
      <c r="C476" s="87"/>
      <c r="D476" s="87"/>
      <c r="E476" s="87"/>
      <c r="F476" s="87"/>
      <c r="G476" s="87"/>
      <c r="H476" s="87"/>
      <c r="I476" s="87"/>
      <c r="J476" s="87"/>
      <c r="K476" s="87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  <c r="AC476" s="8"/>
      <c r="AD476" s="8"/>
      <c r="AE476" s="8"/>
    </row>
    <row r="477">
      <c r="A477" s="263" t="s">
        <v>15</v>
      </c>
      <c r="B477" s="479" t="s">
        <v>1047</v>
      </c>
      <c r="C477" s="87"/>
      <c r="D477" s="87"/>
      <c r="E477" s="87"/>
      <c r="F477" s="87"/>
      <c r="G477" s="236"/>
      <c r="H477" s="241" t="s">
        <v>19</v>
      </c>
      <c r="I477" s="319" t="s">
        <v>22</v>
      </c>
      <c r="J477" s="320"/>
      <c r="K477" s="320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  <c r="AC477" s="8"/>
      <c r="AD477" s="8"/>
      <c r="AE477" s="8"/>
    </row>
    <row r="478">
      <c r="A478" s="480"/>
      <c r="B478" s="237" t="s">
        <v>37</v>
      </c>
      <c r="C478" s="440" t="s">
        <v>42</v>
      </c>
      <c r="D478" s="481" t="s">
        <v>22</v>
      </c>
      <c r="E478" s="481" t="s">
        <v>30</v>
      </c>
      <c r="F478" s="241" t="s">
        <v>45</v>
      </c>
      <c r="G478" s="482" t="s">
        <v>46</v>
      </c>
      <c r="H478" s="483" t="s">
        <v>47</v>
      </c>
      <c r="I478" s="483" t="s">
        <v>48</v>
      </c>
      <c r="J478" s="483" t="s">
        <v>49</v>
      </c>
      <c r="K478" s="483" t="s">
        <v>51</v>
      </c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  <c r="AC478" s="8"/>
      <c r="AD478" s="8"/>
      <c r="AE478" s="8"/>
    </row>
    <row r="479">
      <c r="A479" s="127" t="s">
        <v>287</v>
      </c>
      <c r="B479" s="128" t="s">
        <v>288</v>
      </c>
      <c r="C479" s="130" t="s">
        <v>289</v>
      </c>
      <c r="D479" s="128" t="s">
        <v>72</v>
      </c>
      <c r="E479" s="352">
        <v>17.28</v>
      </c>
      <c r="F479" s="261"/>
      <c r="G479" s="261"/>
      <c r="H479" s="132">
        <f t="shared" ref="H479:H483" si="125">F479+G479</f>
        <v>0</v>
      </c>
      <c r="I479" s="132">
        <f t="shared" ref="I479:I483" si="126">F479*E479</f>
        <v>0</v>
      </c>
      <c r="J479" s="132">
        <f t="shared" ref="J479:J483" si="127">G479*E479</f>
        <v>0</v>
      </c>
      <c r="K479" s="132">
        <f t="shared" ref="K479:K483" si="128">I479+J479</f>
        <v>0</v>
      </c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  <c r="AC479" s="8"/>
      <c r="AD479" s="8"/>
      <c r="AE479" s="8"/>
    </row>
    <row r="480">
      <c r="A480" s="127" t="s">
        <v>287</v>
      </c>
      <c r="B480" s="128" t="s">
        <v>302</v>
      </c>
      <c r="C480" s="130" t="s">
        <v>303</v>
      </c>
      <c r="D480" s="128" t="s">
        <v>72</v>
      </c>
      <c r="E480" s="352">
        <v>3.75</v>
      </c>
      <c r="F480" s="261"/>
      <c r="G480" s="261"/>
      <c r="H480" s="132">
        <f t="shared" si="125"/>
        <v>0</v>
      </c>
      <c r="I480" s="132">
        <f t="shared" si="126"/>
        <v>0</v>
      </c>
      <c r="J480" s="132">
        <f t="shared" si="127"/>
        <v>0</v>
      </c>
      <c r="K480" s="132">
        <f t="shared" si="128"/>
        <v>0</v>
      </c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  <c r="AC480" s="8"/>
      <c r="AD480" s="8"/>
      <c r="AE480" s="8"/>
    </row>
    <row r="481">
      <c r="A481" s="127" t="s">
        <v>287</v>
      </c>
      <c r="B481" s="128" t="s">
        <v>309</v>
      </c>
      <c r="C481" s="130" t="s">
        <v>310</v>
      </c>
      <c r="D481" s="128" t="s">
        <v>72</v>
      </c>
      <c r="E481" s="352">
        <v>2.4</v>
      </c>
      <c r="F481" s="261"/>
      <c r="G481" s="261"/>
      <c r="H481" s="132">
        <f t="shared" si="125"/>
        <v>0</v>
      </c>
      <c r="I481" s="132">
        <f t="shared" si="126"/>
        <v>0</v>
      </c>
      <c r="J481" s="132">
        <f t="shared" si="127"/>
        <v>0</v>
      </c>
      <c r="K481" s="132">
        <f t="shared" si="128"/>
        <v>0</v>
      </c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  <c r="AC481" s="8"/>
      <c r="AD481" s="8"/>
      <c r="AE481" s="8"/>
    </row>
    <row r="482">
      <c r="A482" s="127" t="s">
        <v>287</v>
      </c>
      <c r="B482" s="128" t="s">
        <v>316</v>
      </c>
      <c r="C482" s="130" t="s">
        <v>317</v>
      </c>
      <c r="D482" s="128" t="s">
        <v>72</v>
      </c>
      <c r="E482" s="352">
        <v>17.28</v>
      </c>
      <c r="F482" s="261"/>
      <c r="G482" s="261"/>
      <c r="H482" s="132">
        <f t="shared" si="125"/>
        <v>0</v>
      </c>
      <c r="I482" s="132">
        <f t="shared" si="126"/>
        <v>0</v>
      </c>
      <c r="J482" s="132">
        <f t="shared" si="127"/>
        <v>0</v>
      </c>
      <c r="K482" s="132">
        <f t="shared" si="128"/>
        <v>0</v>
      </c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  <c r="AC482" s="8"/>
      <c r="AD482" s="8"/>
      <c r="AE482" s="8"/>
    </row>
    <row r="483">
      <c r="A483" s="127" t="s">
        <v>287</v>
      </c>
      <c r="B483" s="128" t="s">
        <v>322</v>
      </c>
      <c r="C483" s="130" t="s">
        <v>323</v>
      </c>
      <c r="D483" s="128" t="s">
        <v>72</v>
      </c>
      <c r="E483" s="352">
        <v>17.28</v>
      </c>
      <c r="F483" s="261"/>
      <c r="G483" s="261"/>
      <c r="H483" s="132">
        <f t="shared" si="125"/>
        <v>0</v>
      </c>
      <c r="I483" s="132">
        <f t="shared" si="126"/>
        <v>0</v>
      </c>
      <c r="J483" s="132">
        <f t="shared" si="127"/>
        <v>0</v>
      </c>
      <c r="K483" s="132">
        <f t="shared" si="128"/>
        <v>0</v>
      </c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  <c r="AC483" s="8"/>
      <c r="AD483" s="8"/>
      <c r="AE483" s="8"/>
    </row>
    <row r="484">
      <c r="A484" s="269"/>
      <c r="B484" s="128"/>
      <c r="C484" s="269"/>
      <c r="D484" s="484"/>
      <c r="E484" s="485"/>
      <c r="F484" s="486"/>
      <c r="G484" s="317"/>
      <c r="H484" s="487"/>
      <c r="I484" s="342">
        <f t="shared" ref="I484:K484" si="129">SUM(I479:I483)</f>
        <v>0</v>
      </c>
      <c r="J484" s="342">
        <f t="shared" si="129"/>
        <v>0</v>
      </c>
      <c r="K484" s="342">
        <f t="shared" si="129"/>
        <v>0</v>
      </c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  <c r="AC484" s="8"/>
      <c r="AD484" s="8"/>
      <c r="AE484" s="8"/>
    </row>
    <row r="485">
      <c r="A485" s="304"/>
      <c r="B485" s="305"/>
      <c r="C485" s="306"/>
      <c r="D485" s="305"/>
      <c r="E485" s="307"/>
      <c r="F485" s="308"/>
      <c r="G485" s="309"/>
      <c r="H485" s="310"/>
      <c r="I485" s="310"/>
      <c r="J485" s="310"/>
      <c r="K485" s="310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  <c r="AC485" s="8"/>
      <c r="AD485" s="8"/>
      <c r="AE485" s="8"/>
    </row>
    <row r="486">
      <c r="A486" s="488" t="s">
        <v>1188</v>
      </c>
      <c r="B486" s="77"/>
      <c r="C486" s="77"/>
      <c r="D486" s="77"/>
      <c r="E486" s="77"/>
      <c r="F486" s="77"/>
      <c r="G486" s="77"/>
      <c r="H486" s="77"/>
      <c r="I486" s="77"/>
      <c r="J486" s="77"/>
      <c r="K486" s="82"/>
      <c r="L486" s="452"/>
      <c r="M486" s="452"/>
      <c r="N486" s="452"/>
      <c r="O486" s="452"/>
      <c r="P486" s="452"/>
      <c r="Q486" s="452"/>
      <c r="R486" s="452"/>
      <c r="S486" s="452"/>
      <c r="T486" s="452"/>
      <c r="U486" s="452"/>
      <c r="V486" s="452"/>
      <c r="W486" s="452"/>
      <c r="X486" s="452"/>
      <c r="Y486" s="452"/>
      <c r="Z486" s="452"/>
      <c r="AA486" s="83"/>
      <c r="AB486" s="83"/>
      <c r="AC486" s="83"/>
      <c r="AD486" s="83"/>
      <c r="AE486" s="83"/>
    </row>
    <row r="487">
      <c r="A487" s="489" t="s">
        <v>15</v>
      </c>
      <c r="B487" s="490" t="s">
        <v>1193</v>
      </c>
      <c r="C487" s="87"/>
      <c r="D487" s="87"/>
      <c r="E487" s="87"/>
      <c r="F487" s="87"/>
      <c r="G487" s="236"/>
      <c r="H487" s="491" t="s">
        <v>19</v>
      </c>
      <c r="I487" s="492" t="s">
        <v>22</v>
      </c>
      <c r="J487" s="493"/>
      <c r="K487" s="493"/>
      <c r="L487" s="452"/>
      <c r="M487" s="452"/>
      <c r="N487" s="452"/>
      <c r="O487" s="452"/>
      <c r="P487" s="452"/>
      <c r="Q487" s="452"/>
      <c r="R487" s="452"/>
      <c r="S487" s="452"/>
      <c r="T487" s="452"/>
      <c r="U487" s="452"/>
      <c r="V487" s="452"/>
      <c r="W487" s="452"/>
      <c r="X487" s="452"/>
      <c r="Y487" s="452"/>
      <c r="Z487" s="452"/>
      <c r="AA487" s="83"/>
      <c r="AB487" s="83"/>
      <c r="AC487" s="83"/>
      <c r="AD487" s="83"/>
      <c r="AE487" s="83"/>
    </row>
    <row r="488">
      <c r="A488" s="494"/>
      <c r="B488" s="495" t="s">
        <v>37</v>
      </c>
      <c r="C488" s="173" t="s">
        <v>42</v>
      </c>
      <c r="D488" s="496" t="s">
        <v>22</v>
      </c>
      <c r="E488" s="497" t="s">
        <v>30</v>
      </c>
      <c r="F488" s="498" t="s">
        <v>45</v>
      </c>
      <c r="G488" s="499" t="s">
        <v>46</v>
      </c>
      <c r="H488" s="498" t="s">
        <v>47</v>
      </c>
      <c r="I488" s="498" t="s">
        <v>48</v>
      </c>
      <c r="J488" s="498" t="s">
        <v>49</v>
      </c>
      <c r="K488" s="498" t="s">
        <v>51</v>
      </c>
      <c r="L488" s="452"/>
      <c r="M488" s="452"/>
      <c r="N488" s="452"/>
      <c r="O488" s="452"/>
      <c r="P488" s="452"/>
      <c r="Q488" s="452"/>
      <c r="R488" s="452"/>
      <c r="S488" s="452"/>
      <c r="T488" s="452"/>
      <c r="U488" s="452"/>
      <c r="V488" s="452"/>
      <c r="W488" s="452"/>
      <c r="X488" s="452"/>
      <c r="Y488" s="452"/>
      <c r="Z488" s="452"/>
      <c r="AA488" s="83"/>
      <c r="AB488" s="83"/>
      <c r="AC488" s="83"/>
      <c r="AD488" s="83"/>
      <c r="AE488" s="83"/>
    </row>
    <row r="489">
      <c r="A489" s="500" t="s">
        <v>52</v>
      </c>
      <c r="B489" s="501" t="s">
        <v>231</v>
      </c>
      <c r="C489" s="502" t="s">
        <v>233</v>
      </c>
      <c r="D489" s="501" t="s">
        <v>22</v>
      </c>
      <c r="E489" s="503">
        <v>1.0</v>
      </c>
      <c r="F489" s="504"/>
      <c r="G489" s="505"/>
      <c r="H489" s="506">
        <f t="shared" ref="H489:H491" si="130">F489+G489</f>
        <v>0</v>
      </c>
      <c r="I489" s="506">
        <f t="shared" ref="I489:I491" si="131">F489*E489</f>
        <v>0</v>
      </c>
      <c r="J489" s="506">
        <f t="shared" ref="J489:J491" si="132">G489*E489</f>
        <v>0</v>
      </c>
      <c r="K489" s="506">
        <f t="shared" ref="K489:K491" si="133">I489+J489</f>
        <v>0</v>
      </c>
      <c r="L489" s="507"/>
      <c r="M489" s="507"/>
      <c r="N489" s="507"/>
      <c r="O489" s="507"/>
      <c r="P489" s="507"/>
      <c r="Q489" s="507"/>
      <c r="R489" s="507"/>
      <c r="S489" s="507"/>
      <c r="T489" s="507"/>
      <c r="U489" s="507"/>
      <c r="V489" s="507"/>
      <c r="W489" s="507"/>
      <c r="X489" s="507"/>
      <c r="Y489" s="507"/>
      <c r="Z489" s="507"/>
      <c r="AA489" s="83"/>
      <c r="AB489" s="83"/>
      <c r="AC489" s="83"/>
      <c r="AD489" s="83"/>
      <c r="AE489" s="83"/>
    </row>
    <row r="490">
      <c r="A490" s="500" t="s">
        <v>62</v>
      </c>
      <c r="B490" s="501">
        <v>88264.0</v>
      </c>
      <c r="C490" s="502" t="s">
        <v>496</v>
      </c>
      <c r="D490" s="501" t="s">
        <v>64</v>
      </c>
      <c r="E490" s="503">
        <v>2.5</v>
      </c>
      <c r="F490" s="508"/>
      <c r="G490" s="508"/>
      <c r="H490" s="506">
        <f t="shared" si="130"/>
        <v>0</v>
      </c>
      <c r="I490" s="506">
        <f t="shared" si="131"/>
        <v>0</v>
      </c>
      <c r="J490" s="506">
        <f t="shared" si="132"/>
        <v>0</v>
      </c>
      <c r="K490" s="506">
        <f t="shared" si="133"/>
        <v>0</v>
      </c>
      <c r="L490" s="507"/>
      <c r="M490" s="507"/>
      <c r="N490" s="507"/>
      <c r="O490" s="507"/>
      <c r="P490" s="507"/>
      <c r="Q490" s="507"/>
      <c r="R490" s="507"/>
      <c r="S490" s="507"/>
      <c r="T490" s="507"/>
      <c r="U490" s="507"/>
      <c r="V490" s="507"/>
      <c r="W490" s="507"/>
      <c r="X490" s="507"/>
      <c r="Y490" s="507"/>
      <c r="Z490" s="507"/>
      <c r="AA490" s="83"/>
      <c r="AB490" s="83"/>
      <c r="AC490" s="83"/>
      <c r="AD490" s="83"/>
      <c r="AE490" s="83"/>
    </row>
    <row r="491">
      <c r="A491" s="500" t="s">
        <v>62</v>
      </c>
      <c r="B491" s="501">
        <v>88247.0</v>
      </c>
      <c r="C491" s="502" t="s">
        <v>503</v>
      </c>
      <c r="D491" s="501" t="s">
        <v>64</v>
      </c>
      <c r="E491" s="503">
        <v>2.5</v>
      </c>
      <c r="F491" s="504"/>
      <c r="G491" s="505"/>
      <c r="H491" s="506">
        <f t="shared" si="130"/>
        <v>0</v>
      </c>
      <c r="I491" s="506">
        <f t="shared" si="131"/>
        <v>0</v>
      </c>
      <c r="J491" s="506">
        <f t="shared" si="132"/>
        <v>0</v>
      </c>
      <c r="K491" s="506">
        <f t="shared" si="133"/>
        <v>0</v>
      </c>
      <c r="L491" s="507"/>
      <c r="M491" s="507"/>
      <c r="N491" s="507"/>
      <c r="O491" s="507"/>
      <c r="P491" s="507"/>
      <c r="Q491" s="507"/>
      <c r="R491" s="507"/>
      <c r="S491" s="507"/>
      <c r="T491" s="507"/>
      <c r="U491" s="507"/>
      <c r="V491" s="507"/>
      <c r="W491" s="507"/>
      <c r="X491" s="507"/>
      <c r="Y491" s="507"/>
      <c r="Z491" s="507"/>
      <c r="AA491" s="83"/>
      <c r="AB491" s="83"/>
      <c r="AC491" s="83"/>
      <c r="AD491" s="83"/>
      <c r="AE491" s="83"/>
    </row>
    <row r="492">
      <c r="A492" s="414"/>
      <c r="B492" s="414"/>
      <c r="C492" s="414"/>
      <c r="D492" s="414"/>
      <c r="E492" s="509"/>
      <c r="F492" s="412"/>
      <c r="G492" s="510"/>
      <c r="H492" s="412"/>
      <c r="I492" s="511">
        <f t="shared" ref="I492:K492" si="134">ROUND(SUM(I489:I491),2)</f>
        <v>0</v>
      </c>
      <c r="J492" s="511">
        <f t="shared" si="134"/>
        <v>0</v>
      </c>
      <c r="K492" s="511">
        <f t="shared" si="134"/>
        <v>0</v>
      </c>
      <c r="L492" s="452"/>
      <c r="M492" s="452"/>
      <c r="N492" s="452"/>
      <c r="O492" s="452"/>
      <c r="P492" s="452"/>
      <c r="Q492" s="452"/>
      <c r="R492" s="452"/>
      <c r="S492" s="452"/>
      <c r="T492" s="452"/>
      <c r="U492" s="452"/>
      <c r="V492" s="452"/>
      <c r="W492" s="452"/>
      <c r="X492" s="452"/>
      <c r="Y492" s="452"/>
      <c r="Z492" s="452"/>
      <c r="AA492" s="83"/>
      <c r="AB492" s="83"/>
      <c r="AC492" s="83"/>
      <c r="AD492" s="83"/>
      <c r="AE492" s="83"/>
    </row>
    <row r="493">
      <c r="A493" s="452"/>
      <c r="B493" s="452"/>
      <c r="C493" s="452"/>
      <c r="D493" s="452"/>
      <c r="E493" s="512"/>
      <c r="F493" s="513"/>
      <c r="G493" s="514"/>
      <c r="H493" s="513"/>
      <c r="I493" s="513"/>
      <c r="J493" s="513"/>
      <c r="K493" s="513"/>
      <c r="L493" s="452"/>
      <c r="M493" s="452"/>
      <c r="N493" s="452"/>
      <c r="O493" s="452"/>
      <c r="P493" s="452"/>
      <c r="Q493" s="452"/>
      <c r="R493" s="452"/>
      <c r="S493" s="452"/>
      <c r="T493" s="452"/>
      <c r="U493" s="452"/>
      <c r="V493" s="452"/>
      <c r="W493" s="452"/>
      <c r="X493" s="452"/>
      <c r="Y493" s="452"/>
      <c r="Z493" s="452"/>
      <c r="AA493" s="83"/>
      <c r="AB493" s="83"/>
      <c r="AC493" s="83"/>
      <c r="AD493" s="83"/>
      <c r="AE493" s="83"/>
    </row>
    <row r="494">
      <c r="A494" s="488" t="s">
        <v>1231</v>
      </c>
      <c r="B494" s="77"/>
      <c r="C494" s="77"/>
      <c r="D494" s="77"/>
      <c r="E494" s="77"/>
      <c r="F494" s="77"/>
      <c r="G494" s="77"/>
      <c r="H494" s="77"/>
      <c r="I494" s="77"/>
      <c r="J494" s="77"/>
      <c r="K494" s="82"/>
      <c r="L494" s="452"/>
      <c r="M494" s="452"/>
      <c r="N494" s="452"/>
      <c r="O494" s="452"/>
      <c r="P494" s="452"/>
      <c r="Q494" s="452"/>
      <c r="R494" s="452"/>
      <c r="S494" s="452"/>
      <c r="T494" s="452"/>
      <c r="U494" s="452"/>
      <c r="V494" s="452"/>
      <c r="W494" s="452"/>
      <c r="X494" s="452"/>
      <c r="Y494" s="452"/>
      <c r="Z494" s="452"/>
      <c r="AA494" s="83"/>
      <c r="AB494" s="83"/>
      <c r="AC494" s="83"/>
      <c r="AD494" s="83"/>
      <c r="AE494" s="83"/>
    </row>
    <row r="495">
      <c r="A495" s="489" t="s">
        <v>15</v>
      </c>
      <c r="B495" s="490" t="s">
        <v>1233</v>
      </c>
      <c r="C495" s="87"/>
      <c r="D495" s="87"/>
      <c r="E495" s="87"/>
      <c r="F495" s="87"/>
      <c r="G495" s="236"/>
      <c r="H495" s="491" t="s">
        <v>19</v>
      </c>
      <c r="I495" s="492" t="s">
        <v>22</v>
      </c>
      <c r="J495" s="493"/>
      <c r="K495" s="493"/>
      <c r="L495" s="452"/>
      <c r="M495" s="452"/>
      <c r="N495" s="452"/>
      <c r="O495" s="452"/>
      <c r="P495" s="452"/>
      <c r="Q495" s="452"/>
      <c r="R495" s="452"/>
      <c r="S495" s="452"/>
      <c r="T495" s="452"/>
      <c r="U495" s="452"/>
      <c r="V495" s="452"/>
      <c r="W495" s="452"/>
      <c r="X495" s="452"/>
      <c r="Y495" s="452"/>
      <c r="Z495" s="452"/>
      <c r="AA495" s="83"/>
      <c r="AB495" s="83"/>
      <c r="AC495" s="83"/>
      <c r="AD495" s="83"/>
      <c r="AE495" s="83"/>
    </row>
    <row r="496">
      <c r="A496" s="494"/>
      <c r="B496" s="495" t="s">
        <v>37</v>
      </c>
      <c r="C496" s="173" t="s">
        <v>42</v>
      </c>
      <c r="D496" s="496" t="s">
        <v>22</v>
      </c>
      <c r="E496" s="497" t="s">
        <v>30</v>
      </c>
      <c r="F496" s="498" t="s">
        <v>45</v>
      </c>
      <c r="G496" s="499" t="s">
        <v>46</v>
      </c>
      <c r="H496" s="498" t="s">
        <v>47</v>
      </c>
      <c r="I496" s="498" t="s">
        <v>48</v>
      </c>
      <c r="J496" s="498" t="s">
        <v>49</v>
      </c>
      <c r="K496" s="498" t="s">
        <v>51</v>
      </c>
      <c r="L496" s="452"/>
      <c r="M496" s="452"/>
      <c r="N496" s="452"/>
      <c r="O496" s="452"/>
      <c r="P496" s="452"/>
      <c r="Q496" s="452"/>
      <c r="R496" s="452"/>
      <c r="S496" s="452"/>
      <c r="T496" s="452"/>
      <c r="U496" s="452"/>
      <c r="V496" s="452"/>
      <c r="W496" s="452"/>
      <c r="X496" s="452"/>
      <c r="Y496" s="452"/>
      <c r="Z496" s="452"/>
      <c r="AA496" s="83"/>
      <c r="AB496" s="83"/>
      <c r="AC496" s="83"/>
      <c r="AD496" s="83"/>
      <c r="AE496" s="83"/>
    </row>
    <row r="497">
      <c r="A497" s="500" t="s">
        <v>52</v>
      </c>
      <c r="B497" s="501" t="s">
        <v>272</v>
      </c>
      <c r="C497" s="502" t="s">
        <v>275</v>
      </c>
      <c r="D497" s="501" t="s">
        <v>22</v>
      </c>
      <c r="E497" s="503">
        <v>1.0</v>
      </c>
      <c r="F497" s="504"/>
      <c r="G497" s="505"/>
      <c r="H497" s="506">
        <f t="shared" ref="H497:H499" si="135">F497+G497</f>
        <v>0</v>
      </c>
      <c r="I497" s="506">
        <f t="shared" ref="I497:I499" si="136">F497*E497</f>
        <v>0</v>
      </c>
      <c r="J497" s="506">
        <f t="shared" ref="J497:J499" si="137">G497*E497</f>
        <v>0</v>
      </c>
      <c r="K497" s="506">
        <f t="shared" ref="K497:K499" si="138">I497+J497</f>
        <v>0</v>
      </c>
      <c r="L497" s="452"/>
      <c r="M497" s="452"/>
      <c r="N497" s="452"/>
      <c r="O497" s="452"/>
      <c r="P497" s="452"/>
      <c r="Q497" s="452"/>
      <c r="R497" s="452"/>
      <c r="S497" s="452"/>
      <c r="T497" s="452"/>
      <c r="U497" s="452"/>
      <c r="V497" s="452"/>
      <c r="W497" s="452"/>
      <c r="X497" s="452"/>
      <c r="Y497" s="452"/>
      <c r="Z497" s="452"/>
      <c r="AA497" s="83"/>
      <c r="AB497" s="83"/>
      <c r="AC497" s="83"/>
      <c r="AD497" s="83"/>
      <c r="AE497" s="83"/>
    </row>
    <row r="498">
      <c r="A498" s="500" t="s">
        <v>62</v>
      </c>
      <c r="B498" s="501">
        <v>88264.0</v>
      </c>
      <c r="C498" s="502" t="s">
        <v>496</v>
      </c>
      <c r="D498" s="501" t="s">
        <v>64</v>
      </c>
      <c r="E498" s="503">
        <v>2.5</v>
      </c>
      <c r="F498" s="508"/>
      <c r="G498" s="508"/>
      <c r="H498" s="506">
        <f t="shared" si="135"/>
        <v>0</v>
      </c>
      <c r="I498" s="506">
        <f t="shared" si="136"/>
        <v>0</v>
      </c>
      <c r="J498" s="506">
        <f t="shared" si="137"/>
        <v>0</v>
      </c>
      <c r="K498" s="506">
        <f t="shared" si="138"/>
        <v>0</v>
      </c>
      <c r="L498" s="452"/>
      <c r="M498" s="452"/>
      <c r="N498" s="452"/>
      <c r="O498" s="452"/>
      <c r="P498" s="452"/>
      <c r="Q498" s="452"/>
      <c r="R498" s="452"/>
      <c r="S498" s="452"/>
      <c r="T498" s="452"/>
      <c r="U498" s="452"/>
      <c r="V498" s="452"/>
      <c r="W498" s="452"/>
      <c r="X498" s="452"/>
      <c r="Y498" s="452"/>
      <c r="Z498" s="452"/>
      <c r="AA498" s="83"/>
      <c r="AB498" s="83"/>
      <c r="AC498" s="83"/>
      <c r="AD498" s="83"/>
      <c r="AE498" s="83"/>
    </row>
    <row r="499">
      <c r="A499" s="500" t="s">
        <v>62</v>
      </c>
      <c r="B499" s="501">
        <v>88247.0</v>
      </c>
      <c r="C499" s="502" t="s">
        <v>503</v>
      </c>
      <c r="D499" s="501" t="s">
        <v>64</v>
      </c>
      <c r="E499" s="503">
        <v>2.5</v>
      </c>
      <c r="F499" s="504"/>
      <c r="G499" s="505"/>
      <c r="H499" s="506">
        <f t="shared" si="135"/>
        <v>0</v>
      </c>
      <c r="I499" s="506">
        <f t="shared" si="136"/>
        <v>0</v>
      </c>
      <c r="J499" s="506">
        <f t="shared" si="137"/>
        <v>0</v>
      </c>
      <c r="K499" s="506">
        <f t="shared" si="138"/>
        <v>0</v>
      </c>
      <c r="L499" s="452"/>
      <c r="M499" s="452"/>
      <c r="N499" s="452"/>
      <c r="O499" s="452"/>
      <c r="P499" s="452"/>
      <c r="Q499" s="452"/>
      <c r="R499" s="452"/>
      <c r="S499" s="452"/>
      <c r="T499" s="452"/>
      <c r="U499" s="452"/>
      <c r="V499" s="452"/>
      <c r="W499" s="452"/>
      <c r="X499" s="452"/>
      <c r="Y499" s="452"/>
      <c r="Z499" s="452"/>
      <c r="AA499" s="83"/>
      <c r="AB499" s="83"/>
      <c r="AC499" s="83"/>
      <c r="AD499" s="83"/>
      <c r="AE499" s="83"/>
    </row>
    <row r="500">
      <c r="A500" s="414"/>
      <c r="B500" s="414"/>
      <c r="C500" s="414"/>
      <c r="D500" s="414"/>
      <c r="E500" s="509"/>
      <c r="F500" s="412"/>
      <c r="G500" s="510"/>
      <c r="H500" s="412"/>
      <c r="I500" s="511">
        <f t="shared" ref="I500:K500" si="139">ROUND(SUM(I497:I499),2)</f>
        <v>0</v>
      </c>
      <c r="J500" s="511">
        <f t="shared" si="139"/>
        <v>0</v>
      </c>
      <c r="K500" s="511">
        <f t="shared" si="139"/>
        <v>0</v>
      </c>
      <c r="L500" s="452"/>
      <c r="M500" s="452"/>
      <c r="N500" s="452"/>
      <c r="O500" s="452"/>
      <c r="P500" s="452"/>
      <c r="Q500" s="452"/>
      <c r="R500" s="452"/>
      <c r="S500" s="452"/>
      <c r="T500" s="452"/>
      <c r="U500" s="452"/>
      <c r="V500" s="452"/>
      <c r="W500" s="452"/>
      <c r="X500" s="452"/>
      <c r="Y500" s="452"/>
      <c r="Z500" s="452"/>
      <c r="AA500" s="83"/>
      <c r="AB500" s="83"/>
      <c r="AC500" s="83"/>
      <c r="AD500" s="83"/>
      <c r="AE500" s="83"/>
    </row>
    <row r="501">
      <c r="A501" s="452"/>
      <c r="B501" s="452"/>
      <c r="C501" s="452"/>
      <c r="D501" s="452"/>
      <c r="E501" s="512"/>
      <c r="F501" s="513"/>
      <c r="G501" s="514"/>
      <c r="H501" s="513"/>
      <c r="I501" s="513"/>
      <c r="J501" s="513"/>
      <c r="K501" s="513"/>
      <c r="L501" s="452"/>
      <c r="M501" s="452"/>
      <c r="N501" s="452"/>
      <c r="O501" s="452"/>
      <c r="P501" s="452"/>
      <c r="Q501" s="452"/>
      <c r="R501" s="452"/>
      <c r="S501" s="452"/>
      <c r="T501" s="452"/>
      <c r="U501" s="452"/>
      <c r="V501" s="452"/>
      <c r="W501" s="452"/>
      <c r="X501" s="452"/>
      <c r="Y501" s="452"/>
      <c r="Z501" s="452"/>
      <c r="AA501" s="83"/>
      <c r="AB501" s="83"/>
      <c r="AC501" s="83"/>
      <c r="AD501" s="83"/>
      <c r="AE501" s="83"/>
    </row>
    <row r="502">
      <c r="A502" s="488" t="s">
        <v>1249</v>
      </c>
      <c r="B502" s="77"/>
      <c r="C502" s="77"/>
      <c r="D502" s="77"/>
      <c r="E502" s="77"/>
      <c r="F502" s="77"/>
      <c r="G502" s="77"/>
      <c r="H502" s="77"/>
      <c r="I502" s="77"/>
      <c r="J502" s="77"/>
      <c r="K502" s="82"/>
      <c r="L502" s="452"/>
      <c r="M502" s="452"/>
      <c r="N502" s="452"/>
      <c r="O502" s="452"/>
      <c r="P502" s="452"/>
      <c r="Q502" s="452"/>
      <c r="R502" s="452"/>
      <c r="S502" s="452"/>
      <c r="T502" s="452"/>
      <c r="U502" s="452"/>
      <c r="V502" s="452"/>
      <c r="W502" s="452"/>
      <c r="X502" s="452"/>
      <c r="Y502" s="452"/>
      <c r="Z502" s="452"/>
      <c r="AA502" s="83"/>
      <c r="AB502" s="83"/>
      <c r="AC502" s="83"/>
      <c r="AD502" s="83"/>
      <c r="AE502" s="83"/>
    </row>
    <row r="503">
      <c r="A503" s="489" t="s">
        <v>15</v>
      </c>
      <c r="B503" s="490" t="s">
        <v>1250</v>
      </c>
      <c r="C503" s="87"/>
      <c r="D503" s="87"/>
      <c r="E503" s="87"/>
      <c r="F503" s="87"/>
      <c r="G503" s="236"/>
      <c r="H503" s="491" t="s">
        <v>19</v>
      </c>
      <c r="I503" s="492" t="s">
        <v>22</v>
      </c>
      <c r="J503" s="493"/>
      <c r="K503" s="493"/>
      <c r="L503" s="452"/>
      <c r="M503" s="452"/>
      <c r="N503" s="452"/>
      <c r="O503" s="452"/>
      <c r="P503" s="452"/>
      <c r="Q503" s="452"/>
      <c r="R503" s="452"/>
      <c r="S503" s="452"/>
      <c r="T503" s="452"/>
      <c r="U503" s="452"/>
      <c r="V503" s="452"/>
      <c r="W503" s="452"/>
      <c r="X503" s="452"/>
      <c r="Y503" s="452"/>
      <c r="Z503" s="452"/>
      <c r="AA503" s="83"/>
      <c r="AB503" s="83"/>
      <c r="AC503" s="83"/>
      <c r="AD503" s="83"/>
      <c r="AE503" s="83"/>
    </row>
    <row r="504">
      <c r="A504" s="494"/>
      <c r="B504" s="495" t="s">
        <v>37</v>
      </c>
      <c r="C504" s="173" t="s">
        <v>42</v>
      </c>
      <c r="D504" s="496" t="s">
        <v>22</v>
      </c>
      <c r="E504" s="497" t="s">
        <v>30</v>
      </c>
      <c r="F504" s="498" t="s">
        <v>45</v>
      </c>
      <c r="G504" s="499" t="s">
        <v>46</v>
      </c>
      <c r="H504" s="498" t="s">
        <v>47</v>
      </c>
      <c r="I504" s="498" t="s">
        <v>48</v>
      </c>
      <c r="J504" s="498" t="s">
        <v>49</v>
      </c>
      <c r="K504" s="498" t="s">
        <v>51</v>
      </c>
      <c r="L504" s="452"/>
      <c r="M504" s="452"/>
      <c r="N504" s="452"/>
      <c r="O504" s="452"/>
      <c r="P504" s="452"/>
      <c r="Q504" s="452"/>
      <c r="R504" s="452"/>
      <c r="S504" s="452"/>
      <c r="T504" s="452"/>
      <c r="U504" s="452"/>
      <c r="V504" s="452"/>
      <c r="W504" s="452"/>
      <c r="X504" s="452"/>
      <c r="Y504" s="452"/>
      <c r="Z504" s="452"/>
      <c r="AA504" s="83"/>
      <c r="AB504" s="83"/>
      <c r="AC504" s="83"/>
      <c r="AD504" s="83"/>
      <c r="AE504" s="83"/>
    </row>
    <row r="505">
      <c r="A505" s="500" t="s">
        <v>52</v>
      </c>
      <c r="B505" s="501" t="s">
        <v>339</v>
      </c>
      <c r="C505" s="502" t="s">
        <v>343</v>
      </c>
      <c r="D505" s="501" t="s">
        <v>22</v>
      </c>
      <c r="E505" s="503">
        <v>1.0</v>
      </c>
      <c r="F505" s="515"/>
      <c r="G505" s="505"/>
      <c r="H505" s="506">
        <f t="shared" ref="H505:H507" si="140">F505+G505</f>
        <v>0</v>
      </c>
      <c r="I505" s="506">
        <f t="shared" ref="I505:I507" si="141">F505*E505</f>
        <v>0</v>
      </c>
      <c r="J505" s="506">
        <f t="shared" ref="J505:J507" si="142">G505*E505</f>
        <v>0</v>
      </c>
      <c r="K505" s="506">
        <f t="shared" ref="K505:K507" si="143">I505+J505</f>
        <v>0</v>
      </c>
      <c r="L505" s="452"/>
      <c r="M505" s="452"/>
      <c r="N505" s="452"/>
      <c r="O505" s="452"/>
      <c r="P505" s="452"/>
      <c r="Q505" s="452"/>
      <c r="R505" s="452"/>
      <c r="S505" s="452"/>
      <c r="T505" s="452"/>
      <c r="U505" s="452"/>
      <c r="V505" s="452"/>
      <c r="W505" s="452"/>
      <c r="X505" s="452"/>
      <c r="Y505" s="452"/>
      <c r="Z505" s="452"/>
      <c r="AA505" s="83"/>
      <c r="AB505" s="83"/>
      <c r="AC505" s="83"/>
      <c r="AD505" s="83"/>
      <c r="AE505" s="83"/>
    </row>
    <row r="506">
      <c r="A506" s="500" t="s">
        <v>62</v>
      </c>
      <c r="B506" s="501">
        <v>88264.0</v>
      </c>
      <c r="C506" s="502" t="s">
        <v>496</v>
      </c>
      <c r="D506" s="501" t="s">
        <v>64</v>
      </c>
      <c r="E506" s="503">
        <v>0.5</v>
      </c>
      <c r="F506" s="508"/>
      <c r="G506" s="508"/>
      <c r="H506" s="506">
        <f t="shared" si="140"/>
        <v>0</v>
      </c>
      <c r="I506" s="506">
        <f t="shared" si="141"/>
        <v>0</v>
      </c>
      <c r="J506" s="506">
        <f t="shared" si="142"/>
        <v>0</v>
      </c>
      <c r="K506" s="506">
        <f t="shared" si="143"/>
        <v>0</v>
      </c>
      <c r="L506" s="452"/>
      <c r="M506" s="452"/>
      <c r="N506" s="452"/>
      <c r="O506" s="452"/>
      <c r="P506" s="452"/>
      <c r="Q506" s="452"/>
      <c r="R506" s="452"/>
      <c r="S506" s="452"/>
      <c r="T506" s="452"/>
      <c r="U506" s="452"/>
      <c r="V506" s="452"/>
      <c r="W506" s="452"/>
      <c r="X506" s="452"/>
      <c r="Y506" s="452"/>
      <c r="Z506" s="452"/>
      <c r="AA506" s="83"/>
      <c r="AB506" s="83"/>
      <c r="AC506" s="83"/>
      <c r="AD506" s="83"/>
      <c r="AE506" s="83"/>
    </row>
    <row r="507">
      <c r="A507" s="500" t="s">
        <v>62</v>
      </c>
      <c r="B507" s="501">
        <v>88247.0</v>
      </c>
      <c r="C507" s="502" t="s">
        <v>503</v>
      </c>
      <c r="D507" s="501" t="s">
        <v>64</v>
      </c>
      <c r="E507" s="503">
        <v>0.5</v>
      </c>
      <c r="F507" s="504"/>
      <c r="G507" s="505"/>
      <c r="H507" s="506">
        <f t="shared" si="140"/>
        <v>0</v>
      </c>
      <c r="I507" s="506">
        <f t="shared" si="141"/>
        <v>0</v>
      </c>
      <c r="J507" s="506">
        <f t="shared" si="142"/>
        <v>0</v>
      </c>
      <c r="K507" s="506">
        <f t="shared" si="143"/>
        <v>0</v>
      </c>
      <c r="L507" s="452"/>
      <c r="M507" s="452"/>
      <c r="N507" s="452"/>
      <c r="O507" s="452"/>
      <c r="P507" s="452"/>
      <c r="Q507" s="452"/>
      <c r="R507" s="452"/>
      <c r="S507" s="452"/>
      <c r="T507" s="452"/>
      <c r="U507" s="452"/>
      <c r="V507" s="452"/>
      <c r="W507" s="452"/>
      <c r="X507" s="452"/>
      <c r="Y507" s="452"/>
      <c r="Z507" s="452"/>
      <c r="AA507" s="83"/>
      <c r="AB507" s="83"/>
      <c r="AC507" s="83"/>
      <c r="AD507" s="83"/>
      <c r="AE507" s="83"/>
    </row>
    <row r="508">
      <c r="A508" s="414"/>
      <c r="B508" s="414"/>
      <c r="C508" s="414"/>
      <c r="D508" s="414"/>
      <c r="E508" s="509"/>
      <c r="F508" s="412"/>
      <c r="G508" s="510"/>
      <c r="H508" s="412"/>
      <c r="I508" s="511">
        <f t="shared" ref="I508:K508" si="144">ROUND(SUM(I505:I507),2)</f>
        <v>0</v>
      </c>
      <c r="J508" s="511">
        <f t="shared" si="144"/>
        <v>0</v>
      </c>
      <c r="K508" s="511">
        <f t="shared" si="144"/>
        <v>0</v>
      </c>
      <c r="L508" s="452"/>
      <c r="M508" s="452"/>
      <c r="N508" s="452"/>
      <c r="O508" s="452"/>
      <c r="P508" s="452"/>
      <c r="Q508" s="452"/>
      <c r="R508" s="452"/>
      <c r="S508" s="452"/>
      <c r="T508" s="452"/>
      <c r="U508" s="452"/>
      <c r="V508" s="452"/>
      <c r="W508" s="452"/>
      <c r="X508" s="452"/>
      <c r="Y508" s="452"/>
      <c r="Z508" s="452"/>
      <c r="AA508" s="83"/>
      <c r="AB508" s="83"/>
      <c r="AC508" s="83"/>
      <c r="AD508" s="83"/>
      <c r="AE508" s="83"/>
    </row>
    <row r="509">
      <c r="A509" s="452"/>
      <c r="B509" s="452"/>
      <c r="C509" s="452"/>
      <c r="D509" s="452"/>
      <c r="E509" s="512"/>
      <c r="F509" s="513"/>
      <c r="G509" s="514"/>
      <c r="H509" s="513"/>
      <c r="I509" s="513"/>
      <c r="J509" s="513"/>
      <c r="K509" s="513"/>
      <c r="L509" s="452"/>
      <c r="M509" s="452"/>
      <c r="N509" s="452"/>
      <c r="O509" s="452"/>
      <c r="P509" s="452"/>
      <c r="Q509" s="452"/>
      <c r="R509" s="452"/>
      <c r="S509" s="452"/>
      <c r="T509" s="452"/>
      <c r="U509" s="452"/>
      <c r="V509" s="452"/>
      <c r="W509" s="452"/>
      <c r="X509" s="452"/>
      <c r="Y509" s="452"/>
      <c r="Z509" s="452"/>
      <c r="AA509" s="83"/>
      <c r="AB509" s="83"/>
      <c r="AC509" s="83"/>
      <c r="AD509" s="83"/>
      <c r="AE509" s="83"/>
    </row>
    <row r="510">
      <c r="A510" s="488" t="s">
        <v>1271</v>
      </c>
      <c r="B510" s="77"/>
      <c r="C510" s="77"/>
      <c r="D510" s="77"/>
      <c r="E510" s="77"/>
      <c r="F510" s="77"/>
      <c r="G510" s="77"/>
      <c r="H510" s="77"/>
      <c r="I510" s="77"/>
      <c r="J510" s="77"/>
      <c r="K510" s="82"/>
      <c r="L510" s="452"/>
      <c r="M510" s="452"/>
      <c r="N510" s="452"/>
      <c r="O510" s="452"/>
      <c r="P510" s="452"/>
      <c r="Q510" s="452"/>
      <c r="R510" s="452"/>
      <c r="S510" s="452"/>
      <c r="T510" s="452"/>
      <c r="U510" s="452"/>
      <c r="V510" s="452"/>
      <c r="W510" s="452"/>
      <c r="X510" s="452"/>
      <c r="Y510" s="452"/>
      <c r="Z510" s="452"/>
      <c r="AA510" s="83"/>
      <c r="AB510" s="83"/>
      <c r="AC510" s="83"/>
      <c r="AD510" s="83"/>
      <c r="AE510" s="83"/>
    </row>
    <row r="511">
      <c r="A511" s="489" t="s">
        <v>15</v>
      </c>
      <c r="B511" s="490" t="s">
        <v>1275</v>
      </c>
      <c r="C511" s="87"/>
      <c r="D511" s="87"/>
      <c r="E511" s="87"/>
      <c r="F511" s="87"/>
      <c r="G511" s="236"/>
      <c r="H511" s="491" t="s">
        <v>19</v>
      </c>
      <c r="I511" s="492" t="s">
        <v>22</v>
      </c>
      <c r="J511" s="493"/>
      <c r="K511" s="493"/>
      <c r="L511" s="452"/>
      <c r="M511" s="452"/>
      <c r="N511" s="452"/>
      <c r="O511" s="452"/>
      <c r="P511" s="452"/>
      <c r="Q511" s="452"/>
      <c r="R511" s="452"/>
      <c r="S511" s="452"/>
      <c r="T511" s="452"/>
      <c r="U511" s="452"/>
      <c r="V511" s="452"/>
      <c r="W511" s="452"/>
      <c r="X511" s="452"/>
      <c r="Y511" s="452"/>
      <c r="Z511" s="452"/>
      <c r="AA511" s="83"/>
      <c r="AB511" s="83"/>
      <c r="AC511" s="83"/>
      <c r="AD511" s="83"/>
      <c r="AE511" s="83"/>
    </row>
    <row r="512">
      <c r="A512" s="494"/>
      <c r="B512" s="495" t="s">
        <v>37</v>
      </c>
      <c r="C512" s="173" t="s">
        <v>42</v>
      </c>
      <c r="D512" s="496" t="s">
        <v>22</v>
      </c>
      <c r="E512" s="497" t="s">
        <v>30</v>
      </c>
      <c r="F512" s="498" t="s">
        <v>45</v>
      </c>
      <c r="G512" s="499" t="s">
        <v>46</v>
      </c>
      <c r="H512" s="498" t="s">
        <v>47</v>
      </c>
      <c r="I512" s="498" t="s">
        <v>48</v>
      </c>
      <c r="J512" s="498" t="s">
        <v>49</v>
      </c>
      <c r="K512" s="498" t="s">
        <v>51</v>
      </c>
      <c r="L512" s="452"/>
      <c r="M512" s="452"/>
      <c r="N512" s="452"/>
      <c r="O512" s="452"/>
      <c r="P512" s="452"/>
      <c r="Q512" s="452"/>
      <c r="R512" s="452"/>
      <c r="S512" s="452"/>
      <c r="T512" s="452"/>
      <c r="U512" s="452"/>
      <c r="V512" s="452"/>
      <c r="W512" s="452"/>
      <c r="X512" s="452"/>
      <c r="Y512" s="452"/>
      <c r="Z512" s="452"/>
      <c r="AA512" s="83"/>
      <c r="AB512" s="83"/>
      <c r="AC512" s="83"/>
      <c r="AD512" s="83"/>
      <c r="AE512" s="83"/>
    </row>
    <row r="513">
      <c r="A513" s="500" t="s">
        <v>52</v>
      </c>
      <c r="B513" s="501" t="s">
        <v>397</v>
      </c>
      <c r="C513" s="502" t="s">
        <v>402</v>
      </c>
      <c r="D513" s="501" t="s">
        <v>22</v>
      </c>
      <c r="E513" s="503">
        <v>1.0</v>
      </c>
      <c r="F513" s="515"/>
      <c r="G513" s="505"/>
      <c r="H513" s="506">
        <f t="shared" ref="H513:H515" si="145">F513+G513</f>
        <v>0</v>
      </c>
      <c r="I513" s="506">
        <f t="shared" ref="I513:I515" si="146">F513*E513</f>
        <v>0</v>
      </c>
      <c r="J513" s="506">
        <f t="shared" ref="J513:J515" si="147">G513*E513</f>
        <v>0</v>
      </c>
      <c r="K513" s="506">
        <f t="shared" ref="K513:K515" si="148">I513+J513</f>
        <v>0</v>
      </c>
      <c r="L513" s="452"/>
      <c r="M513" s="452"/>
      <c r="N513" s="452"/>
      <c r="O513" s="452"/>
      <c r="P513" s="452"/>
      <c r="Q513" s="452"/>
      <c r="R513" s="452"/>
      <c r="S513" s="452"/>
      <c r="T513" s="452"/>
      <c r="U513" s="452"/>
      <c r="V513" s="452"/>
      <c r="W513" s="452"/>
      <c r="X513" s="452"/>
      <c r="Y513" s="452"/>
      <c r="Z513" s="452"/>
      <c r="AA513" s="83"/>
      <c r="AB513" s="83"/>
      <c r="AC513" s="83"/>
      <c r="AD513" s="83"/>
      <c r="AE513" s="83"/>
    </row>
    <row r="514">
      <c r="A514" s="500" t="s">
        <v>62</v>
      </c>
      <c r="B514" s="501">
        <v>88264.0</v>
      </c>
      <c r="C514" s="502" t="s">
        <v>496</v>
      </c>
      <c r="D514" s="501" t="s">
        <v>64</v>
      </c>
      <c r="E514" s="503">
        <v>0.3333</v>
      </c>
      <c r="F514" s="508"/>
      <c r="G514" s="508"/>
      <c r="H514" s="506">
        <f t="shared" si="145"/>
        <v>0</v>
      </c>
      <c r="I514" s="506">
        <f t="shared" si="146"/>
        <v>0</v>
      </c>
      <c r="J514" s="506">
        <f t="shared" si="147"/>
        <v>0</v>
      </c>
      <c r="K514" s="506">
        <f t="shared" si="148"/>
        <v>0</v>
      </c>
      <c r="L514" s="452"/>
      <c r="M514" s="452"/>
      <c r="N514" s="452"/>
      <c r="O514" s="452"/>
      <c r="P514" s="452"/>
      <c r="Q514" s="452"/>
      <c r="R514" s="452"/>
      <c r="S514" s="452"/>
      <c r="T514" s="452"/>
      <c r="U514" s="452"/>
      <c r="V514" s="452"/>
      <c r="W514" s="452"/>
      <c r="X514" s="452"/>
      <c r="Y514" s="452"/>
      <c r="Z514" s="452"/>
      <c r="AA514" s="83"/>
      <c r="AB514" s="83"/>
      <c r="AC514" s="83"/>
      <c r="AD514" s="83"/>
      <c r="AE514" s="83"/>
    </row>
    <row r="515">
      <c r="A515" s="500" t="s">
        <v>62</v>
      </c>
      <c r="B515" s="501">
        <v>88247.0</v>
      </c>
      <c r="C515" s="502" t="s">
        <v>503</v>
      </c>
      <c r="D515" s="501" t="s">
        <v>64</v>
      </c>
      <c r="E515" s="503">
        <v>0.333</v>
      </c>
      <c r="F515" s="504"/>
      <c r="G515" s="505"/>
      <c r="H515" s="506">
        <f t="shared" si="145"/>
        <v>0</v>
      </c>
      <c r="I515" s="506">
        <f t="shared" si="146"/>
        <v>0</v>
      </c>
      <c r="J515" s="506">
        <f t="shared" si="147"/>
        <v>0</v>
      </c>
      <c r="K515" s="506">
        <f t="shared" si="148"/>
        <v>0</v>
      </c>
      <c r="L515" s="452"/>
      <c r="M515" s="452"/>
      <c r="N515" s="452"/>
      <c r="O515" s="452"/>
      <c r="P515" s="452"/>
      <c r="Q515" s="452"/>
      <c r="R515" s="452"/>
      <c r="S515" s="452"/>
      <c r="T515" s="452"/>
      <c r="U515" s="452"/>
      <c r="V515" s="452"/>
      <c r="W515" s="452"/>
      <c r="X515" s="452"/>
      <c r="Y515" s="452"/>
      <c r="Z515" s="452"/>
      <c r="AA515" s="83"/>
      <c r="AB515" s="83"/>
      <c r="AC515" s="83"/>
      <c r="AD515" s="83"/>
      <c r="AE515" s="83"/>
    </row>
    <row r="516">
      <c r="A516" s="414"/>
      <c r="B516" s="414"/>
      <c r="C516" s="414"/>
      <c r="D516" s="414"/>
      <c r="E516" s="509"/>
      <c r="F516" s="412"/>
      <c r="G516" s="510"/>
      <c r="H516" s="412"/>
      <c r="I516" s="511">
        <f t="shared" ref="I516:K516" si="149">ROUND(SUM(I513:I515),2)</f>
        <v>0</v>
      </c>
      <c r="J516" s="511">
        <f t="shared" si="149"/>
        <v>0</v>
      </c>
      <c r="K516" s="511">
        <f t="shared" si="149"/>
        <v>0</v>
      </c>
      <c r="L516" s="452"/>
      <c r="M516" s="452"/>
      <c r="N516" s="452"/>
      <c r="O516" s="452"/>
      <c r="P516" s="452"/>
      <c r="Q516" s="452"/>
      <c r="R516" s="452"/>
      <c r="S516" s="452"/>
      <c r="T516" s="452"/>
      <c r="U516" s="452"/>
      <c r="V516" s="452"/>
      <c r="W516" s="452"/>
      <c r="X516" s="452"/>
      <c r="Y516" s="452"/>
      <c r="Z516" s="452"/>
      <c r="AA516" s="83"/>
      <c r="AB516" s="83"/>
      <c r="AC516" s="83"/>
      <c r="AD516" s="83"/>
      <c r="AE516" s="83"/>
    </row>
    <row r="517">
      <c r="A517" s="452"/>
      <c r="B517" s="452"/>
      <c r="C517" s="452"/>
      <c r="D517" s="452"/>
      <c r="E517" s="512"/>
      <c r="F517" s="513"/>
      <c r="G517" s="514"/>
      <c r="H517" s="513"/>
      <c r="I517" s="513"/>
      <c r="J517" s="513"/>
      <c r="K517" s="513"/>
      <c r="L517" s="452"/>
      <c r="M517" s="452"/>
      <c r="N517" s="452"/>
      <c r="O517" s="452"/>
      <c r="P517" s="452"/>
      <c r="Q517" s="452"/>
      <c r="R517" s="452"/>
      <c r="S517" s="452"/>
      <c r="T517" s="452"/>
      <c r="U517" s="452"/>
      <c r="V517" s="452"/>
      <c r="W517" s="452"/>
      <c r="X517" s="452"/>
      <c r="Y517" s="452"/>
      <c r="Z517" s="452"/>
      <c r="AA517" s="83"/>
      <c r="AB517" s="83"/>
      <c r="AC517" s="83"/>
      <c r="AD517" s="83"/>
      <c r="AE517" s="83"/>
    </row>
    <row r="518">
      <c r="A518" s="488" t="s">
        <v>1297</v>
      </c>
      <c r="B518" s="77"/>
      <c r="C518" s="77"/>
      <c r="D518" s="77"/>
      <c r="E518" s="77"/>
      <c r="F518" s="77"/>
      <c r="G518" s="77"/>
      <c r="H518" s="77"/>
      <c r="I518" s="77"/>
      <c r="J518" s="77"/>
      <c r="K518" s="82"/>
      <c r="L518" s="452"/>
      <c r="M518" s="452"/>
      <c r="N518" s="452"/>
      <c r="O518" s="452"/>
      <c r="P518" s="452"/>
      <c r="Q518" s="452"/>
      <c r="R518" s="452"/>
      <c r="S518" s="452"/>
      <c r="T518" s="452"/>
      <c r="U518" s="452"/>
      <c r="V518" s="452"/>
      <c r="W518" s="452"/>
      <c r="X518" s="452"/>
      <c r="Y518" s="452"/>
      <c r="Z518" s="452"/>
      <c r="AA518" s="83"/>
      <c r="AB518" s="83"/>
      <c r="AC518" s="83"/>
      <c r="AD518" s="83"/>
      <c r="AE518" s="83"/>
    </row>
    <row r="519">
      <c r="A519" s="489" t="s">
        <v>15</v>
      </c>
      <c r="B519" s="490" t="s">
        <v>1298</v>
      </c>
      <c r="C519" s="87"/>
      <c r="D519" s="87"/>
      <c r="E519" s="87"/>
      <c r="F519" s="87"/>
      <c r="G519" s="236"/>
      <c r="H519" s="491" t="s">
        <v>19</v>
      </c>
      <c r="I519" s="492" t="s">
        <v>22</v>
      </c>
      <c r="J519" s="493"/>
      <c r="K519" s="493"/>
      <c r="L519" s="452"/>
      <c r="M519" s="452"/>
      <c r="N519" s="452"/>
      <c r="O519" s="452"/>
      <c r="P519" s="452"/>
      <c r="Q519" s="452"/>
      <c r="R519" s="452"/>
      <c r="S519" s="452"/>
      <c r="T519" s="452"/>
      <c r="U519" s="452"/>
      <c r="V519" s="452"/>
      <c r="W519" s="452"/>
      <c r="X519" s="452"/>
      <c r="Y519" s="452"/>
      <c r="Z519" s="452"/>
      <c r="AA519" s="83"/>
      <c r="AB519" s="83"/>
      <c r="AC519" s="83"/>
      <c r="AD519" s="83"/>
      <c r="AE519" s="83"/>
    </row>
    <row r="520">
      <c r="A520" s="494"/>
      <c r="B520" s="495" t="s">
        <v>37</v>
      </c>
      <c r="C520" s="516"/>
      <c r="D520" s="496" t="s">
        <v>22</v>
      </c>
      <c r="E520" s="497" t="s">
        <v>30</v>
      </c>
      <c r="F520" s="498" t="s">
        <v>45</v>
      </c>
      <c r="G520" s="499" t="s">
        <v>46</v>
      </c>
      <c r="H520" s="498" t="s">
        <v>47</v>
      </c>
      <c r="I520" s="498" t="s">
        <v>48</v>
      </c>
      <c r="J520" s="498" t="s">
        <v>49</v>
      </c>
      <c r="K520" s="498" t="s">
        <v>51</v>
      </c>
      <c r="L520" s="452"/>
      <c r="M520" s="452"/>
      <c r="N520" s="452"/>
      <c r="O520" s="452"/>
      <c r="P520" s="452"/>
      <c r="Q520" s="452"/>
      <c r="R520" s="452"/>
      <c r="S520" s="452"/>
      <c r="T520" s="452"/>
      <c r="U520" s="452"/>
      <c r="V520" s="452"/>
      <c r="W520" s="452"/>
      <c r="X520" s="452"/>
      <c r="Y520" s="452"/>
      <c r="Z520" s="452"/>
      <c r="AA520" s="83"/>
      <c r="AB520" s="83"/>
      <c r="AC520" s="83"/>
      <c r="AD520" s="83"/>
      <c r="AE520" s="83"/>
    </row>
    <row r="521">
      <c r="A521" s="500" t="s">
        <v>52</v>
      </c>
      <c r="B521" s="501" t="s">
        <v>450</v>
      </c>
      <c r="C521" s="502" t="s">
        <v>1303</v>
      </c>
      <c r="D521" s="501" t="s">
        <v>22</v>
      </c>
      <c r="E521" s="503">
        <v>1.0</v>
      </c>
      <c r="F521" s="504"/>
      <c r="G521" s="505"/>
      <c r="H521" s="506">
        <f t="shared" ref="H521:H523" si="150">F521+G521</f>
        <v>0</v>
      </c>
      <c r="I521" s="506">
        <f t="shared" ref="I521:I523" si="151">F521*E521</f>
        <v>0</v>
      </c>
      <c r="J521" s="506">
        <f t="shared" ref="J521:J523" si="152">G521*E521</f>
        <v>0</v>
      </c>
      <c r="K521" s="506">
        <f t="shared" ref="K521:K523" si="153">I521+J521</f>
        <v>0</v>
      </c>
      <c r="L521" s="452"/>
      <c r="M521" s="452"/>
      <c r="N521" s="452"/>
      <c r="O521" s="452"/>
      <c r="P521" s="452"/>
      <c r="Q521" s="452"/>
      <c r="R521" s="452"/>
      <c r="S521" s="452"/>
      <c r="T521" s="452"/>
      <c r="U521" s="452"/>
      <c r="V521" s="452"/>
      <c r="W521" s="452"/>
      <c r="X521" s="452"/>
      <c r="Y521" s="452"/>
      <c r="Z521" s="452"/>
      <c r="AA521" s="83"/>
      <c r="AB521" s="83"/>
      <c r="AC521" s="83"/>
      <c r="AD521" s="83"/>
      <c r="AE521" s="83"/>
    </row>
    <row r="522">
      <c r="A522" s="500" t="s">
        <v>62</v>
      </c>
      <c r="B522" s="501">
        <v>88264.0</v>
      </c>
      <c r="C522" s="502" t="s">
        <v>496</v>
      </c>
      <c r="D522" s="501" t="s">
        <v>64</v>
      </c>
      <c r="E522" s="503">
        <v>0.5</v>
      </c>
      <c r="F522" s="508"/>
      <c r="G522" s="508"/>
      <c r="H522" s="506">
        <f t="shared" si="150"/>
        <v>0</v>
      </c>
      <c r="I522" s="506">
        <f t="shared" si="151"/>
        <v>0</v>
      </c>
      <c r="J522" s="506">
        <f t="shared" si="152"/>
        <v>0</v>
      </c>
      <c r="K522" s="506">
        <f t="shared" si="153"/>
        <v>0</v>
      </c>
      <c r="L522" s="452"/>
      <c r="M522" s="452"/>
      <c r="N522" s="452"/>
      <c r="O522" s="452"/>
      <c r="P522" s="452"/>
      <c r="Q522" s="452"/>
      <c r="R522" s="452"/>
      <c r="S522" s="452"/>
      <c r="T522" s="452"/>
      <c r="U522" s="452"/>
      <c r="V522" s="452"/>
      <c r="W522" s="452"/>
      <c r="X522" s="452"/>
      <c r="Y522" s="452"/>
      <c r="Z522" s="452"/>
      <c r="AA522" s="83"/>
      <c r="AB522" s="83"/>
      <c r="AC522" s="83"/>
      <c r="AD522" s="83"/>
      <c r="AE522" s="83"/>
    </row>
    <row r="523">
      <c r="A523" s="500" t="s">
        <v>62</v>
      </c>
      <c r="B523" s="501">
        <v>88247.0</v>
      </c>
      <c r="C523" s="502" t="s">
        <v>503</v>
      </c>
      <c r="D523" s="501" t="s">
        <v>64</v>
      </c>
      <c r="E523" s="503">
        <v>0.5</v>
      </c>
      <c r="F523" s="504"/>
      <c r="G523" s="505"/>
      <c r="H523" s="506">
        <f t="shared" si="150"/>
        <v>0</v>
      </c>
      <c r="I523" s="506">
        <f t="shared" si="151"/>
        <v>0</v>
      </c>
      <c r="J523" s="506">
        <f t="shared" si="152"/>
        <v>0</v>
      </c>
      <c r="K523" s="506">
        <f t="shared" si="153"/>
        <v>0</v>
      </c>
      <c r="L523" s="452"/>
      <c r="M523" s="452"/>
      <c r="N523" s="452"/>
      <c r="O523" s="452"/>
      <c r="P523" s="452"/>
      <c r="Q523" s="452"/>
      <c r="R523" s="452"/>
      <c r="S523" s="452"/>
      <c r="T523" s="452"/>
      <c r="U523" s="452"/>
      <c r="V523" s="452"/>
      <c r="W523" s="452"/>
      <c r="X523" s="452"/>
      <c r="Y523" s="452"/>
      <c r="Z523" s="452"/>
      <c r="AA523" s="83"/>
      <c r="AB523" s="83"/>
      <c r="AC523" s="83"/>
      <c r="AD523" s="83"/>
      <c r="AE523" s="83"/>
    </row>
    <row r="524">
      <c r="A524" s="414"/>
      <c r="B524" s="414"/>
      <c r="C524" s="414"/>
      <c r="D524" s="414"/>
      <c r="E524" s="509"/>
      <c r="F524" s="412"/>
      <c r="G524" s="510"/>
      <c r="H524" s="412"/>
      <c r="I524" s="511">
        <f t="shared" ref="I524:K524" si="154">ROUND(SUM(I521:I523),2)</f>
        <v>0</v>
      </c>
      <c r="J524" s="511">
        <f t="shared" si="154"/>
        <v>0</v>
      </c>
      <c r="K524" s="511">
        <f t="shared" si="154"/>
        <v>0</v>
      </c>
      <c r="L524" s="452"/>
      <c r="M524" s="452"/>
      <c r="N524" s="452"/>
      <c r="O524" s="452"/>
      <c r="P524" s="452"/>
      <c r="Q524" s="452"/>
      <c r="R524" s="452"/>
      <c r="S524" s="452"/>
      <c r="T524" s="452"/>
      <c r="U524" s="452"/>
      <c r="V524" s="452"/>
      <c r="W524" s="452"/>
      <c r="X524" s="452"/>
      <c r="Y524" s="452"/>
      <c r="Z524" s="452"/>
      <c r="AA524" s="83"/>
      <c r="AB524" s="83"/>
      <c r="AC524" s="83"/>
      <c r="AD524" s="83"/>
      <c r="AE524" s="83"/>
    </row>
    <row r="525">
      <c r="A525" s="452"/>
      <c r="B525" s="452"/>
      <c r="C525" s="452"/>
      <c r="D525" s="452"/>
      <c r="E525" s="512"/>
      <c r="F525" s="513"/>
      <c r="G525" s="514"/>
      <c r="H525" s="513"/>
      <c r="I525" s="513"/>
      <c r="J525" s="513"/>
      <c r="K525" s="513"/>
      <c r="L525" s="452"/>
      <c r="M525" s="452"/>
      <c r="N525" s="452"/>
      <c r="O525" s="452"/>
      <c r="P525" s="452"/>
      <c r="Q525" s="452"/>
      <c r="R525" s="452"/>
      <c r="S525" s="452"/>
      <c r="T525" s="452"/>
      <c r="U525" s="452"/>
      <c r="V525" s="452"/>
      <c r="W525" s="452"/>
      <c r="X525" s="452"/>
      <c r="Y525" s="452"/>
      <c r="Z525" s="452"/>
      <c r="AA525" s="83"/>
      <c r="AB525" s="83"/>
      <c r="AC525" s="83"/>
      <c r="AD525" s="83"/>
      <c r="AE525" s="83"/>
    </row>
    <row r="526">
      <c r="A526" s="488" t="s">
        <v>1324</v>
      </c>
      <c r="B526" s="77"/>
      <c r="C526" s="77"/>
      <c r="D526" s="77"/>
      <c r="E526" s="77"/>
      <c r="F526" s="77"/>
      <c r="G526" s="77"/>
      <c r="H526" s="77"/>
      <c r="I526" s="77"/>
      <c r="J526" s="77"/>
      <c r="K526" s="82"/>
      <c r="L526" s="452"/>
      <c r="M526" s="452"/>
      <c r="N526" s="452"/>
      <c r="O526" s="452"/>
      <c r="P526" s="452"/>
      <c r="Q526" s="452"/>
      <c r="R526" s="452"/>
      <c r="S526" s="452"/>
      <c r="T526" s="452"/>
      <c r="U526" s="452"/>
      <c r="V526" s="452"/>
      <c r="W526" s="452"/>
      <c r="X526" s="452"/>
      <c r="Y526" s="452"/>
      <c r="Z526" s="452"/>
      <c r="AA526" s="83"/>
      <c r="AB526" s="83"/>
      <c r="AC526" s="83"/>
      <c r="AD526" s="83"/>
      <c r="AE526" s="83"/>
    </row>
    <row r="527">
      <c r="A527" s="489" t="s">
        <v>15</v>
      </c>
      <c r="B527" s="490" t="s">
        <v>1329</v>
      </c>
      <c r="C527" s="87"/>
      <c r="D527" s="87"/>
      <c r="E527" s="87"/>
      <c r="F527" s="87"/>
      <c r="G527" s="236"/>
      <c r="H527" s="491" t="s">
        <v>19</v>
      </c>
      <c r="I527" s="492" t="s">
        <v>22</v>
      </c>
      <c r="J527" s="493"/>
      <c r="K527" s="493"/>
      <c r="L527" s="452"/>
      <c r="M527" s="452"/>
      <c r="N527" s="452"/>
      <c r="O527" s="452"/>
      <c r="P527" s="452"/>
      <c r="Q527" s="452"/>
      <c r="R527" s="452"/>
      <c r="S527" s="452"/>
      <c r="T527" s="452"/>
      <c r="U527" s="452"/>
      <c r="V527" s="452"/>
      <c r="W527" s="452"/>
      <c r="X527" s="452"/>
      <c r="Y527" s="452"/>
      <c r="Z527" s="452"/>
      <c r="AA527" s="83"/>
      <c r="AB527" s="83"/>
      <c r="AC527" s="83"/>
      <c r="AD527" s="83"/>
      <c r="AE527" s="83"/>
    </row>
    <row r="528">
      <c r="A528" s="494"/>
      <c r="B528" s="495" t="s">
        <v>37</v>
      </c>
      <c r="C528" s="516"/>
      <c r="D528" s="496" t="s">
        <v>22</v>
      </c>
      <c r="E528" s="497" t="s">
        <v>30</v>
      </c>
      <c r="F528" s="498" t="s">
        <v>45</v>
      </c>
      <c r="G528" s="499" t="s">
        <v>46</v>
      </c>
      <c r="H528" s="498" t="s">
        <v>47</v>
      </c>
      <c r="I528" s="498" t="s">
        <v>48</v>
      </c>
      <c r="J528" s="498" t="s">
        <v>49</v>
      </c>
      <c r="K528" s="498" t="s">
        <v>51</v>
      </c>
      <c r="L528" s="452"/>
      <c r="M528" s="452"/>
      <c r="N528" s="452"/>
      <c r="O528" s="452"/>
      <c r="P528" s="452"/>
      <c r="Q528" s="452"/>
      <c r="R528" s="452"/>
      <c r="S528" s="452"/>
      <c r="T528" s="452"/>
      <c r="U528" s="452"/>
      <c r="V528" s="452"/>
      <c r="W528" s="452"/>
      <c r="X528" s="452"/>
      <c r="Y528" s="452"/>
      <c r="Z528" s="452"/>
      <c r="AA528" s="83"/>
      <c r="AB528" s="83"/>
      <c r="AC528" s="83"/>
      <c r="AD528" s="83"/>
      <c r="AE528" s="83"/>
    </row>
    <row r="529">
      <c r="A529" s="500" t="s">
        <v>52</v>
      </c>
      <c r="B529" s="501" t="s">
        <v>495</v>
      </c>
      <c r="C529" s="502" t="s">
        <v>497</v>
      </c>
      <c r="D529" s="501" t="s">
        <v>22</v>
      </c>
      <c r="E529" s="503">
        <v>1.0</v>
      </c>
      <c r="F529" s="504"/>
      <c r="G529" s="505"/>
      <c r="H529" s="506">
        <f t="shared" ref="H529:H531" si="155">F529+G529</f>
        <v>0</v>
      </c>
      <c r="I529" s="506">
        <f t="shared" ref="I529:I531" si="156">F529*E529</f>
        <v>0</v>
      </c>
      <c r="J529" s="506">
        <f t="shared" ref="J529:J531" si="157">G529*E529</f>
        <v>0</v>
      </c>
      <c r="K529" s="506">
        <f t="shared" ref="K529:K531" si="158">I529+J529</f>
        <v>0</v>
      </c>
      <c r="L529" s="452"/>
      <c r="M529" s="452"/>
      <c r="N529" s="452"/>
      <c r="O529" s="452"/>
      <c r="P529" s="452"/>
      <c r="Q529" s="452"/>
      <c r="R529" s="452"/>
      <c r="S529" s="452"/>
      <c r="T529" s="452"/>
      <c r="U529" s="452"/>
      <c r="V529" s="452"/>
      <c r="W529" s="452"/>
      <c r="X529" s="452"/>
      <c r="Y529" s="452"/>
      <c r="Z529" s="452"/>
      <c r="AA529" s="83"/>
      <c r="AB529" s="83"/>
      <c r="AC529" s="83"/>
      <c r="AD529" s="83"/>
      <c r="AE529" s="83"/>
    </row>
    <row r="530">
      <c r="A530" s="500" t="s">
        <v>62</v>
      </c>
      <c r="B530" s="501">
        <v>88264.0</v>
      </c>
      <c r="C530" s="502" t="s">
        <v>496</v>
      </c>
      <c r="D530" s="501" t="s">
        <v>64</v>
      </c>
      <c r="E530" s="503">
        <v>0.5</v>
      </c>
      <c r="F530" s="508"/>
      <c r="G530" s="508"/>
      <c r="H530" s="506">
        <f t="shared" si="155"/>
        <v>0</v>
      </c>
      <c r="I530" s="506">
        <f t="shared" si="156"/>
        <v>0</v>
      </c>
      <c r="J530" s="506">
        <f t="shared" si="157"/>
        <v>0</v>
      </c>
      <c r="K530" s="506">
        <f t="shared" si="158"/>
        <v>0</v>
      </c>
      <c r="L530" s="452"/>
      <c r="M530" s="452"/>
      <c r="N530" s="452"/>
      <c r="O530" s="452"/>
      <c r="P530" s="452"/>
      <c r="Q530" s="452"/>
      <c r="R530" s="452"/>
      <c r="S530" s="452"/>
      <c r="T530" s="452"/>
      <c r="U530" s="452"/>
      <c r="V530" s="452"/>
      <c r="W530" s="452"/>
      <c r="X530" s="452"/>
      <c r="Y530" s="452"/>
      <c r="Z530" s="452"/>
      <c r="AA530" s="83"/>
      <c r="AB530" s="83"/>
      <c r="AC530" s="83"/>
      <c r="AD530" s="83"/>
      <c r="AE530" s="83"/>
    </row>
    <row r="531">
      <c r="A531" s="500" t="s">
        <v>62</v>
      </c>
      <c r="B531" s="501">
        <v>88247.0</v>
      </c>
      <c r="C531" s="502" t="s">
        <v>503</v>
      </c>
      <c r="D531" s="501" t="s">
        <v>64</v>
      </c>
      <c r="E531" s="503">
        <v>0.5</v>
      </c>
      <c r="F531" s="504"/>
      <c r="G531" s="505"/>
      <c r="H531" s="506">
        <f t="shared" si="155"/>
        <v>0</v>
      </c>
      <c r="I531" s="506">
        <f t="shared" si="156"/>
        <v>0</v>
      </c>
      <c r="J531" s="506">
        <f t="shared" si="157"/>
        <v>0</v>
      </c>
      <c r="K531" s="506">
        <f t="shared" si="158"/>
        <v>0</v>
      </c>
      <c r="L531" s="452"/>
      <c r="M531" s="452"/>
      <c r="N531" s="452"/>
      <c r="O531" s="452"/>
      <c r="P531" s="452"/>
      <c r="Q531" s="452"/>
      <c r="R531" s="452"/>
      <c r="S531" s="452"/>
      <c r="T531" s="452"/>
      <c r="U531" s="452"/>
      <c r="V531" s="452"/>
      <c r="W531" s="452"/>
      <c r="X531" s="452"/>
      <c r="Y531" s="452"/>
      <c r="Z531" s="452"/>
      <c r="AA531" s="83"/>
      <c r="AB531" s="83"/>
      <c r="AC531" s="83"/>
      <c r="AD531" s="83"/>
      <c r="AE531" s="83"/>
    </row>
    <row r="532">
      <c r="A532" s="414"/>
      <c r="B532" s="414"/>
      <c r="C532" s="414"/>
      <c r="D532" s="414"/>
      <c r="E532" s="509"/>
      <c r="F532" s="412"/>
      <c r="G532" s="510"/>
      <c r="H532" s="412"/>
      <c r="I532" s="511">
        <f t="shared" ref="I532:K532" si="159">ROUND(SUM(I529:I531),2)</f>
        <v>0</v>
      </c>
      <c r="J532" s="511">
        <f t="shared" si="159"/>
        <v>0</v>
      </c>
      <c r="K532" s="511">
        <f t="shared" si="159"/>
        <v>0</v>
      </c>
      <c r="L532" s="452"/>
      <c r="M532" s="452"/>
      <c r="N532" s="452"/>
      <c r="O532" s="452"/>
      <c r="P532" s="452"/>
      <c r="Q532" s="452"/>
      <c r="R532" s="452"/>
      <c r="S532" s="452"/>
      <c r="T532" s="452"/>
      <c r="U532" s="452"/>
      <c r="V532" s="452"/>
      <c r="W532" s="452"/>
      <c r="X532" s="452"/>
      <c r="Y532" s="452"/>
      <c r="Z532" s="452"/>
      <c r="AA532" s="83"/>
      <c r="AB532" s="83"/>
      <c r="AC532" s="83"/>
      <c r="AD532" s="83"/>
      <c r="AE532" s="83"/>
    </row>
    <row r="533">
      <c r="A533" s="452"/>
      <c r="B533" s="452"/>
      <c r="C533" s="452"/>
      <c r="D533" s="452"/>
      <c r="E533" s="512"/>
      <c r="F533" s="513"/>
      <c r="G533" s="514"/>
      <c r="H533" s="513"/>
      <c r="I533" s="517"/>
      <c r="J533" s="517"/>
      <c r="K533" s="517"/>
      <c r="L533" s="452"/>
      <c r="M533" s="452"/>
      <c r="N533" s="452"/>
      <c r="O533" s="452"/>
      <c r="P533" s="452"/>
      <c r="Q533" s="452"/>
      <c r="R533" s="452"/>
      <c r="S533" s="452"/>
      <c r="T533" s="452"/>
      <c r="U533" s="452"/>
      <c r="V533" s="452"/>
      <c r="W533" s="452"/>
      <c r="X533" s="452"/>
      <c r="Y533" s="452"/>
      <c r="Z533" s="452"/>
      <c r="AA533" s="83"/>
      <c r="AB533" s="83"/>
      <c r="AC533" s="83"/>
      <c r="AD533" s="83"/>
      <c r="AE533" s="83"/>
    </row>
    <row r="534">
      <c r="A534" s="488" t="s">
        <v>1352</v>
      </c>
      <c r="B534" s="77"/>
      <c r="C534" s="77"/>
      <c r="D534" s="77"/>
      <c r="E534" s="77"/>
      <c r="F534" s="77"/>
      <c r="G534" s="77"/>
      <c r="H534" s="77"/>
      <c r="I534" s="77"/>
      <c r="J534" s="77"/>
      <c r="K534" s="82"/>
      <c r="L534" s="452"/>
      <c r="M534" s="452"/>
      <c r="N534" s="452"/>
      <c r="O534" s="452"/>
      <c r="P534" s="452"/>
      <c r="Q534" s="452"/>
      <c r="R534" s="452"/>
      <c r="S534" s="452"/>
      <c r="T534" s="452"/>
      <c r="U534" s="452"/>
      <c r="V534" s="452"/>
      <c r="W534" s="452"/>
      <c r="X534" s="452"/>
      <c r="Y534" s="452"/>
      <c r="Z534" s="452"/>
      <c r="AA534" s="83"/>
      <c r="AB534" s="83"/>
      <c r="AC534" s="83"/>
      <c r="AD534" s="83"/>
      <c r="AE534" s="83"/>
    </row>
    <row r="535">
      <c r="A535" s="489" t="s">
        <v>15</v>
      </c>
      <c r="B535" s="490" t="s">
        <v>1357</v>
      </c>
      <c r="C535" s="87"/>
      <c r="D535" s="87"/>
      <c r="E535" s="87"/>
      <c r="F535" s="87"/>
      <c r="G535" s="236"/>
      <c r="H535" s="491" t="s">
        <v>19</v>
      </c>
      <c r="I535" s="492" t="s">
        <v>22</v>
      </c>
      <c r="J535" s="493"/>
      <c r="K535" s="493"/>
      <c r="L535" s="452"/>
      <c r="M535" s="452"/>
      <c r="N535" s="452"/>
      <c r="O535" s="452"/>
      <c r="P535" s="452"/>
      <c r="Q535" s="452"/>
      <c r="R535" s="452"/>
      <c r="S535" s="452"/>
      <c r="T535" s="452"/>
      <c r="U535" s="452"/>
      <c r="V535" s="452"/>
      <c r="W535" s="452"/>
      <c r="X535" s="452"/>
      <c r="Y535" s="452"/>
      <c r="Z535" s="452"/>
      <c r="AA535" s="83"/>
      <c r="AB535" s="83"/>
      <c r="AC535" s="83"/>
      <c r="AD535" s="83"/>
      <c r="AE535" s="83"/>
    </row>
    <row r="536">
      <c r="A536" s="494"/>
      <c r="B536" s="495" t="s">
        <v>37</v>
      </c>
      <c r="C536" s="173" t="s">
        <v>42</v>
      </c>
      <c r="D536" s="496" t="s">
        <v>22</v>
      </c>
      <c r="E536" s="497" t="s">
        <v>30</v>
      </c>
      <c r="F536" s="498" t="s">
        <v>45</v>
      </c>
      <c r="G536" s="499" t="s">
        <v>46</v>
      </c>
      <c r="H536" s="498" t="s">
        <v>47</v>
      </c>
      <c r="I536" s="498" t="s">
        <v>48</v>
      </c>
      <c r="J536" s="498" t="s">
        <v>49</v>
      </c>
      <c r="K536" s="498" t="s">
        <v>51</v>
      </c>
      <c r="L536" s="452"/>
      <c r="M536" s="452"/>
      <c r="N536" s="452"/>
      <c r="O536" s="452"/>
      <c r="P536" s="452"/>
      <c r="Q536" s="452"/>
      <c r="R536" s="452"/>
      <c r="S536" s="452"/>
      <c r="T536" s="452"/>
      <c r="U536" s="452"/>
      <c r="V536" s="452"/>
      <c r="W536" s="452"/>
      <c r="X536" s="452"/>
      <c r="Y536" s="452"/>
      <c r="Z536" s="452"/>
      <c r="AA536" s="83"/>
      <c r="AB536" s="83"/>
      <c r="AC536" s="83"/>
      <c r="AD536" s="83"/>
      <c r="AE536" s="83"/>
    </row>
    <row r="537">
      <c r="A537" s="500" t="s">
        <v>52</v>
      </c>
      <c r="B537" s="501" t="s">
        <v>1362</v>
      </c>
      <c r="C537" s="502" t="s">
        <v>1357</v>
      </c>
      <c r="D537" s="501" t="s">
        <v>22</v>
      </c>
      <c r="E537" s="503">
        <v>1.0</v>
      </c>
      <c r="F537" s="519"/>
      <c r="G537" s="519"/>
      <c r="H537" s="506">
        <f t="shared" ref="H537:H539" si="160">F537+G537</f>
        <v>0</v>
      </c>
      <c r="I537" s="506">
        <f t="shared" ref="I537:I539" si="161">F537*E537</f>
        <v>0</v>
      </c>
      <c r="J537" s="506">
        <f t="shared" ref="J537:J539" si="162">G537*E537</f>
        <v>0</v>
      </c>
      <c r="K537" s="506">
        <f t="shared" ref="K537:K539" si="163">I537+J537</f>
        <v>0</v>
      </c>
      <c r="L537" s="452"/>
      <c r="M537" s="452"/>
      <c r="N537" s="452"/>
      <c r="O537" s="452"/>
      <c r="P537" s="452"/>
      <c r="Q537" s="452"/>
      <c r="R537" s="452"/>
      <c r="S537" s="452"/>
      <c r="T537" s="452"/>
      <c r="U537" s="452"/>
      <c r="V537" s="452"/>
      <c r="W537" s="452"/>
      <c r="X537" s="452"/>
      <c r="Y537" s="452"/>
      <c r="Z537" s="452"/>
      <c r="AA537" s="83"/>
      <c r="AB537" s="83"/>
      <c r="AC537" s="83"/>
      <c r="AD537" s="83"/>
      <c r="AE537" s="83"/>
    </row>
    <row r="538">
      <c r="A538" s="500" t="s">
        <v>62</v>
      </c>
      <c r="B538" s="501">
        <v>88264.0</v>
      </c>
      <c r="C538" s="502" t="s">
        <v>496</v>
      </c>
      <c r="D538" s="501" t="s">
        <v>64</v>
      </c>
      <c r="E538" s="503">
        <v>0.5</v>
      </c>
      <c r="F538" s="519"/>
      <c r="G538" s="519"/>
      <c r="H538" s="506">
        <f t="shared" si="160"/>
        <v>0</v>
      </c>
      <c r="I538" s="506">
        <f t="shared" si="161"/>
        <v>0</v>
      </c>
      <c r="J538" s="506">
        <f t="shared" si="162"/>
        <v>0</v>
      </c>
      <c r="K538" s="506">
        <f t="shared" si="163"/>
        <v>0</v>
      </c>
      <c r="L538" s="452"/>
      <c r="M538" s="452"/>
      <c r="N538" s="452"/>
      <c r="O538" s="452"/>
      <c r="P538" s="452"/>
      <c r="Q538" s="452"/>
      <c r="R538" s="452"/>
      <c r="S538" s="452"/>
      <c r="T538" s="452"/>
      <c r="U538" s="452"/>
      <c r="V538" s="452"/>
      <c r="W538" s="452"/>
      <c r="X538" s="452"/>
      <c r="Y538" s="452"/>
      <c r="Z538" s="452"/>
      <c r="AA538" s="83"/>
      <c r="AB538" s="83"/>
      <c r="AC538" s="83"/>
      <c r="AD538" s="83"/>
      <c r="AE538" s="83"/>
    </row>
    <row r="539">
      <c r="A539" s="500" t="s">
        <v>62</v>
      </c>
      <c r="B539" s="501">
        <v>88247.0</v>
      </c>
      <c r="C539" s="502" t="s">
        <v>503</v>
      </c>
      <c r="D539" s="501" t="s">
        <v>64</v>
      </c>
      <c r="E539" s="503">
        <v>0.5</v>
      </c>
      <c r="F539" s="519"/>
      <c r="G539" s="519"/>
      <c r="H539" s="506">
        <f t="shared" si="160"/>
        <v>0</v>
      </c>
      <c r="I539" s="506">
        <f t="shared" si="161"/>
        <v>0</v>
      </c>
      <c r="J539" s="506">
        <f t="shared" si="162"/>
        <v>0</v>
      </c>
      <c r="K539" s="506">
        <f t="shared" si="163"/>
        <v>0</v>
      </c>
      <c r="L539" s="452"/>
      <c r="M539" s="452"/>
      <c r="N539" s="452"/>
      <c r="O539" s="452"/>
      <c r="P539" s="452"/>
      <c r="Q539" s="452"/>
      <c r="R539" s="452"/>
      <c r="S539" s="452"/>
      <c r="T539" s="452"/>
      <c r="U539" s="452"/>
      <c r="V539" s="452"/>
      <c r="W539" s="452"/>
      <c r="X539" s="452"/>
      <c r="Y539" s="452"/>
      <c r="Z539" s="452"/>
      <c r="AA539" s="83"/>
      <c r="AB539" s="83"/>
      <c r="AC539" s="83"/>
      <c r="AD539" s="83"/>
      <c r="AE539" s="83"/>
    </row>
    <row r="540">
      <c r="A540" s="414"/>
      <c r="B540" s="414"/>
      <c r="C540" s="414"/>
      <c r="D540" s="414"/>
      <c r="E540" s="509"/>
      <c r="F540" s="412"/>
      <c r="G540" s="510"/>
      <c r="H540" s="412"/>
      <c r="I540" s="511">
        <f t="shared" ref="I540:K540" si="164">ROUND(SUM(I537:I539),2)</f>
        <v>0</v>
      </c>
      <c r="J540" s="511">
        <f t="shared" si="164"/>
        <v>0</v>
      </c>
      <c r="K540" s="511">
        <f t="shared" si="164"/>
        <v>0</v>
      </c>
      <c r="L540" s="452"/>
      <c r="M540" s="452"/>
      <c r="N540" s="452"/>
      <c r="O540" s="452"/>
      <c r="P540" s="452"/>
      <c r="Q540" s="452"/>
      <c r="R540" s="452"/>
      <c r="S540" s="452"/>
      <c r="T540" s="452"/>
      <c r="U540" s="452"/>
      <c r="V540" s="452"/>
      <c r="W540" s="452"/>
      <c r="X540" s="452"/>
      <c r="Y540" s="452"/>
      <c r="Z540" s="452"/>
      <c r="AA540" s="83"/>
      <c r="AB540" s="83"/>
      <c r="AC540" s="83"/>
      <c r="AD540" s="83"/>
      <c r="AE540" s="83"/>
    </row>
    <row r="541">
      <c r="A541" s="452"/>
      <c r="B541" s="452"/>
      <c r="C541" s="452"/>
      <c r="D541" s="452"/>
      <c r="E541" s="512"/>
      <c r="F541" s="513"/>
      <c r="G541" s="514"/>
      <c r="H541" s="513"/>
      <c r="I541" s="517"/>
      <c r="J541" s="517"/>
      <c r="K541" s="517"/>
      <c r="L541" s="452"/>
      <c r="M541" s="452"/>
      <c r="N541" s="452"/>
      <c r="O541" s="452"/>
      <c r="P541" s="452"/>
      <c r="Q541" s="452"/>
      <c r="R541" s="452"/>
      <c r="S541" s="452"/>
      <c r="T541" s="452"/>
      <c r="U541" s="452"/>
      <c r="V541" s="452"/>
      <c r="W541" s="452"/>
      <c r="X541" s="452"/>
      <c r="Y541" s="452"/>
      <c r="Z541" s="452"/>
      <c r="AA541" s="83"/>
      <c r="AB541" s="83"/>
      <c r="AC541" s="83"/>
      <c r="AD541" s="83"/>
      <c r="AE541" s="83"/>
    </row>
    <row r="542">
      <c r="A542" s="488" t="s">
        <v>1380</v>
      </c>
      <c r="B542" s="77"/>
      <c r="C542" s="77"/>
      <c r="D542" s="77"/>
      <c r="E542" s="77"/>
      <c r="F542" s="77"/>
      <c r="G542" s="77"/>
      <c r="H542" s="77"/>
      <c r="I542" s="77"/>
      <c r="J542" s="77"/>
      <c r="K542" s="82"/>
      <c r="L542" s="452"/>
      <c r="M542" s="452"/>
      <c r="N542" s="452"/>
      <c r="O542" s="452"/>
      <c r="P542" s="452"/>
      <c r="Q542" s="452"/>
      <c r="R542" s="452"/>
      <c r="S542" s="452"/>
      <c r="T542" s="452"/>
      <c r="U542" s="452"/>
      <c r="V542" s="452"/>
      <c r="W542" s="452"/>
      <c r="X542" s="452"/>
      <c r="Y542" s="452"/>
      <c r="Z542" s="452"/>
      <c r="AA542" s="83"/>
      <c r="AB542" s="83"/>
      <c r="AC542" s="83"/>
      <c r="AD542" s="83"/>
      <c r="AE542" s="83"/>
    </row>
    <row r="543">
      <c r="A543" s="489" t="s">
        <v>15</v>
      </c>
      <c r="B543" s="490" t="s">
        <v>1385</v>
      </c>
      <c r="C543" s="87"/>
      <c r="D543" s="87"/>
      <c r="E543" s="87"/>
      <c r="F543" s="87"/>
      <c r="G543" s="236"/>
      <c r="H543" s="491" t="s">
        <v>19</v>
      </c>
      <c r="I543" s="492" t="s">
        <v>22</v>
      </c>
      <c r="J543" s="493"/>
      <c r="K543" s="493"/>
      <c r="L543" s="452"/>
      <c r="M543" s="452"/>
      <c r="N543" s="452"/>
      <c r="O543" s="452"/>
      <c r="P543" s="452"/>
      <c r="Q543" s="452"/>
      <c r="R543" s="452"/>
      <c r="S543" s="452"/>
      <c r="T543" s="452"/>
      <c r="U543" s="452"/>
      <c r="V543" s="452"/>
      <c r="W543" s="452"/>
      <c r="X543" s="452"/>
      <c r="Y543" s="452"/>
      <c r="Z543" s="452"/>
      <c r="AA543" s="83"/>
      <c r="AB543" s="83"/>
      <c r="AC543" s="83"/>
      <c r="AD543" s="83"/>
      <c r="AE543" s="83"/>
    </row>
    <row r="544">
      <c r="A544" s="494"/>
      <c r="B544" s="495" t="s">
        <v>37</v>
      </c>
      <c r="C544" s="516"/>
      <c r="D544" s="496" t="s">
        <v>22</v>
      </c>
      <c r="E544" s="497" t="s">
        <v>30</v>
      </c>
      <c r="F544" s="498" t="s">
        <v>45</v>
      </c>
      <c r="G544" s="499" t="s">
        <v>46</v>
      </c>
      <c r="H544" s="498" t="s">
        <v>47</v>
      </c>
      <c r="I544" s="498" t="s">
        <v>48</v>
      </c>
      <c r="J544" s="498" t="s">
        <v>49</v>
      </c>
      <c r="K544" s="498" t="s">
        <v>51</v>
      </c>
      <c r="L544" s="452"/>
      <c r="M544" s="452"/>
      <c r="N544" s="452"/>
      <c r="O544" s="452"/>
      <c r="P544" s="452"/>
      <c r="Q544" s="452"/>
      <c r="R544" s="452"/>
      <c r="S544" s="452"/>
      <c r="T544" s="452"/>
      <c r="U544" s="452"/>
      <c r="V544" s="452"/>
      <c r="W544" s="452"/>
      <c r="X544" s="452"/>
      <c r="Y544" s="452"/>
      <c r="Z544" s="452"/>
      <c r="AA544" s="83"/>
      <c r="AB544" s="83"/>
      <c r="AC544" s="83"/>
      <c r="AD544" s="83"/>
      <c r="AE544" s="83"/>
    </row>
    <row r="545">
      <c r="A545" s="500" t="s">
        <v>52</v>
      </c>
      <c r="B545" s="501" t="s">
        <v>1388</v>
      </c>
      <c r="C545" s="502" t="s">
        <v>1389</v>
      </c>
      <c r="D545" s="501" t="s">
        <v>22</v>
      </c>
      <c r="E545" s="503">
        <v>1.0</v>
      </c>
      <c r="F545" s="519"/>
      <c r="G545" s="519"/>
      <c r="H545" s="506">
        <f t="shared" ref="H545:H547" si="165">F545+G545</f>
        <v>0</v>
      </c>
      <c r="I545" s="506">
        <f t="shared" ref="I545:I547" si="166">F545*E545</f>
        <v>0</v>
      </c>
      <c r="J545" s="506">
        <f t="shared" ref="J545:J547" si="167">G545*E545</f>
        <v>0</v>
      </c>
      <c r="K545" s="506">
        <f t="shared" ref="K545:K547" si="168">I545+J545</f>
        <v>0</v>
      </c>
      <c r="L545" s="452"/>
      <c r="M545" s="452"/>
      <c r="N545" s="452"/>
      <c r="O545" s="452"/>
      <c r="P545" s="452"/>
      <c r="Q545" s="452"/>
      <c r="R545" s="452"/>
      <c r="S545" s="452"/>
      <c r="T545" s="452"/>
      <c r="U545" s="452"/>
      <c r="V545" s="452"/>
      <c r="W545" s="452"/>
      <c r="X545" s="452"/>
      <c r="Y545" s="452"/>
      <c r="Z545" s="452"/>
      <c r="AA545" s="83"/>
      <c r="AB545" s="83"/>
      <c r="AC545" s="83"/>
      <c r="AD545" s="83"/>
      <c r="AE545" s="83"/>
    </row>
    <row r="546">
      <c r="A546" s="500" t="s">
        <v>62</v>
      </c>
      <c r="B546" s="501">
        <v>88264.0</v>
      </c>
      <c r="C546" s="502" t="s">
        <v>496</v>
      </c>
      <c r="D546" s="501" t="s">
        <v>64</v>
      </c>
      <c r="E546" s="503">
        <v>0.5</v>
      </c>
      <c r="F546" s="519"/>
      <c r="G546" s="519"/>
      <c r="H546" s="506">
        <f t="shared" si="165"/>
        <v>0</v>
      </c>
      <c r="I546" s="506">
        <f t="shared" si="166"/>
        <v>0</v>
      </c>
      <c r="J546" s="506">
        <f t="shared" si="167"/>
        <v>0</v>
      </c>
      <c r="K546" s="506">
        <f t="shared" si="168"/>
        <v>0</v>
      </c>
      <c r="L546" s="452"/>
      <c r="M546" s="452"/>
      <c r="N546" s="452"/>
      <c r="O546" s="452"/>
      <c r="P546" s="452"/>
      <c r="Q546" s="452"/>
      <c r="R546" s="452"/>
      <c r="S546" s="452"/>
      <c r="T546" s="452"/>
      <c r="U546" s="452"/>
      <c r="V546" s="452"/>
      <c r="W546" s="452"/>
      <c r="X546" s="452"/>
      <c r="Y546" s="452"/>
      <c r="Z546" s="452"/>
      <c r="AA546" s="83"/>
      <c r="AB546" s="83"/>
      <c r="AC546" s="83"/>
      <c r="AD546" s="83"/>
      <c r="AE546" s="83"/>
    </row>
    <row r="547">
      <c r="A547" s="500" t="s">
        <v>62</v>
      </c>
      <c r="B547" s="501">
        <v>88247.0</v>
      </c>
      <c r="C547" s="502" t="s">
        <v>503</v>
      </c>
      <c r="D547" s="501" t="s">
        <v>64</v>
      </c>
      <c r="E547" s="503">
        <v>0.5</v>
      </c>
      <c r="F547" s="519"/>
      <c r="G547" s="519"/>
      <c r="H547" s="506">
        <f t="shared" si="165"/>
        <v>0</v>
      </c>
      <c r="I547" s="506">
        <f t="shared" si="166"/>
        <v>0</v>
      </c>
      <c r="J547" s="506">
        <f t="shared" si="167"/>
        <v>0</v>
      </c>
      <c r="K547" s="506">
        <f t="shared" si="168"/>
        <v>0</v>
      </c>
      <c r="L547" s="452"/>
      <c r="M547" s="452"/>
      <c r="N547" s="452"/>
      <c r="O547" s="452"/>
      <c r="P547" s="452"/>
      <c r="Q547" s="452"/>
      <c r="R547" s="452"/>
      <c r="S547" s="452"/>
      <c r="T547" s="452"/>
      <c r="U547" s="452"/>
      <c r="V547" s="452"/>
      <c r="W547" s="452"/>
      <c r="X547" s="452"/>
      <c r="Y547" s="452"/>
      <c r="Z547" s="452"/>
      <c r="AA547" s="83"/>
      <c r="AB547" s="83"/>
      <c r="AC547" s="83"/>
      <c r="AD547" s="83"/>
      <c r="AE547" s="83"/>
    </row>
    <row r="548">
      <c r="A548" s="414"/>
      <c r="B548" s="414"/>
      <c r="C548" s="414"/>
      <c r="D548" s="414"/>
      <c r="E548" s="509"/>
      <c r="F548" s="412"/>
      <c r="G548" s="510"/>
      <c r="H548" s="412"/>
      <c r="I548" s="511">
        <f t="shared" ref="I548:K548" si="169">ROUND(SUM(I545:I547),2)</f>
        <v>0</v>
      </c>
      <c r="J548" s="511">
        <f t="shared" si="169"/>
        <v>0</v>
      </c>
      <c r="K548" s="511">
        <f t="shared" si="169"/>
        <v>0</v>
      </c>
      <c r="L548" s="452"/>
      <c r="M548" s="452"/>
      <c r="N548" s="452"/>
      <c r="O548" s="452"/>
      <c r="P548" s="452"/>
      <c r="Q548" s="452"/>
      <c r="R548" s="452"/>
      <c r="S548" s="452"/>
      <c r="T548" s="452"/>
      <c r="U548" s="452"/>
      <c r="V548" s="452"/>
      <c r="W548" s="452"/>
      <c r="X548" s="452"/>
      <c r="Y548" s="452"/>
      <c r="Z548" s="452"/>
      <c r="AA548" s="83"/>
      <c r="AB548" s="83"/>
      <c r="AC548" s="83"/>
      <c r="AD548" s="83"/>
      <c r="AE548" s="83"/>
    </row>
    <row r="549">
      <c r="A549" s="452"/>
      <c r="B549" s="452"/>
      <c r="C549" s="452"/>
      <c r="D549" s="452"/>
      <c r="E549" s="512"/>
      <c r="F549" s="513"/>
      <c r="G549" s="514"/>
      <c r="H549" s="513"/>
      <c r="I549" s="517"/>
      <c r="J549" s="517"/>
      <c r="K549" s="517"/>
      <c r="L549" s="452"/>
      <c r="M549" s="452"/>
      <c r="N549" s="452"/>
      <c r="O549" s="452"/>
      <c r="P549" s="452"/>
      <c r="Q549" s="452"/>
      <c r="R549" s="452"/>
      <c r="S549" s="452"/>
      <c r="T549" s="452"/>
      <c r="U549" s="452"/>
      <c r="V549" s="452"/>
      <c r="W549" s="452"/>
      <c r="X549" s="452"/>
      <c r="Y549" s="452"/>
      <c r="Z549" s="452"/>
      <c r="AA549" s="83"/>
      <c r="AB549" s="83"/>
      <c r="AC549" s="83"/>
      <c r="AD549" s="83"/>
      <c r="AE549" s="83"/>
    </row>
    <row r="550">
      <c r="A550" s="488" t="s">
        <v>1402</v>
      </c>
      <c r="B550" s="77"/>
      <c r="C550" s="77"/>
      <c r="D550" s="77"/>
      <c r="E550" s="77"/>
      <c r="F550" s="77"/>
      <c r="G550" s="77"/>
      <c r="H550" s="77"/>
      <c r="I550" s="77"/>
      <c r="J550" s="77"/>
      <c r="K550" s="82"/>
      <c r="L550" s="452"/>
      <c r="M550" s="452"/>
      <c r="N550" s="452"/>
      <c r="O550" s="452"/>
      <c r="P550" s="452"/>
      <c r="Q550" s="452"/>
      <c r="R550" s="452"/>
      <c r="S550" s="452"/>
      <c r="T550" s="452"/>
      <c r="U550" s="452"/>
      <c r="V550" s="452"/>
      <c r="W550" s="452"/>
      <c r="X550" s="452"/>
      <c r="Y550" s="452"/>
      <c r="Z550" s="452"/>
      <c r="AA550" s="83"/>
      <c r="AB550" s="83"/>
      <c r="AC550" s="83"/>
      <c r="AD550" s="83"/>
      <c r="AE550" s="83"/>
    </row>
    <row r="551">
      <c r="A551" s="489" t="s">
        <v>15</v>
      </c>
      <c r="B551" s="490" t="s">
        <v>1402</v>
      </c>
      <c r="C551" s="87"/>
      <c r="D551" s="87"/>
      <c r="E551" s="87"/>
      <c r="F551" s="87"/>
      <c r="G551" s="236"/>
      <c r="H551" s="491" t="s">
        <v>19</v>
      </c>
      <c r="I551" s="492" t="s">
        <v>22</v>
      </c>
      <c r="J551" s="493"/>
      <c r="K551" s="493"/>
      <c r="L551" s="452"/>
      <c r="M551" s="452"/>
      <c r="N551" s="452"/>
      <c r="O551" s="452"/>
      <c r="P551" s="452"/>
      <c r="Q551" s="452"/>
      <c r="R551" s="452"/>
      <c r="S551" s="452"/>
      <c r="T551" s="452"/>
      <c r="U551" s="452"/>
      <c r="V551" s="452"/>
      <c r="W551" s="452"/>
      <c r="X551" s="452"/>
      <c r="Y551" s="452"/>
      <c r="Z551" s="452"/>
      <c r="AA551" s="83"/>
      <c r="AB551" s="83"/>
      <c r="AC551" s="83"/>
      <c r="AD551" s="83"/>
      <c r="AE551" s="83"/>
    </row>
    <row r="552">
      <c r="A552" s="494"/>
      <c r="B552" s="495" t="s">
        <v>37</v>
      </c>
      <c r="C552" s="173" t="s">
        <v>42</v>
      </c>
      <c r="D552" s="496" t="s">
        <v>22</v>
      </c>
      <c r="E552" s="497" t="s">
        <v>30</v>
      </c>
      <c r="F552" s="498" t="s">
        <v>45</v>
      </c>
      <c r="G552" s="499" t="s">
        <v>46</v>
      </c>
      <c r="H552" s="498" t="s">
        <v>47</v>
      </c>
      <c r="I552" s="498" t="s">
        <v>48</v>
      </c>
      <c r="J552" s="498" t="s">
        <v>49</v>
      </c>
      <c r="K552" s="498" t="s">
        <v>51</v>
      </c>
      <c r="L552" s="452"/>
      <c r="M552" s="452"/>
      <c r="N552" s="452"/>
      <c r="O552" s="452"/>
      <c r="P552" s="452"/>
      <c r="Q552" s="452"/>
      <c r="R552" s="452"/>
      <c r="S552" s="452"/>
      <c r="T552" s="452"/>
      <c r="U552" s="452"/>
      <c r="V552" s="452"/>
      <c r="W552" s="452"/>
      <c r="X552" s="452"/>
      <c r="Y552" s="452"/>
      <c r="Z552" s="452"/>
      <c r="AA552" s="83"/>
      <c r="AB552" s="83"/>
      <c r="AC552" s="83"/>
      <c r="AD552" s="83"/>
      <c r="AE552" s="83"/>
    </row>
    <row r="553">
      <c r="A553" s="500" t="s">
        <v>52</v>
      </c>
      <c r="B553" s="501" t="s">
        <v>1405</v>
      </c>
      <c r="C553" s="502" t="s">
        <v>1406</v>
      </c>
      <c r="D553" s="501" t="s">
        <v>22</v>
      </c>
      <c r="E553" s="520">
        <v>1.0</v>
      </c>
      <c r="F553" s="519"/>
      <c r="G553" s="519"/>
      <c r="H553" s="506">
        <f t="shared" ref="H553:H555" si="170">F553+G553</f>
        <v>0</v>
      </c>
      <c r="I553" s="506">
        <f t="shared" ref="I553:I555" si="171">F553*E553</f>
        <v>0</v>
      </c>
      <c r="J553" s="506">
        <f t="shared" ref="J553:J555" si="172">G553*E553</f>
        <v>0</v>
      </c>
      <c r="K553" s="506">
        <f t="shared" ref="K553:K555" si="173">I553+J553</f>
        <v>0</v>
      </c>
      <c r="L553" s="452"/>
      <c r="M553" s="452"/>
      <c r="N553" s="452"/>
      <c r="O553" s="452"/>
      <c r="P553" s="452"/>
      <c r="Q553" s="452"/>
      <c r="R553" s="452"/>
      <c r="S553" s="452"/>
      <c r="T553" s="452"/>
      <c r="U553" s="452"/>
      <c r="V553" s="452"/>
      <c r="W553" s="452"/>
      <c r="X553" s="452"/>
      <c r="Y553" s="452"/>
      <c r="Z553" s="452"/>
      <c r="AA553" s="83"/>
      <c r="AB553" s="83"/>
      <c r="AC553" s="83"/>
      <c r="AD553" s="83"/>
      <c r="AE553" s="83"/>
    </row>
    <row r="554">
      <c r="A554" s="500" t="s">
        <v>62</v>
      </c>
      <c r="B554" s="501">
        <v>88264.0</v>
      </c>
      <c r="C554" s="502" t="s">
        <v>496</v>
      </c>
      <c r="D554" s="501" t="s">
        <v>64</v>
      </c>
      <c r="E554" s="520">
        <v>1.5233</v>
      </c>
      <c r="F554" s="519"/>
      <c r="G554" s="519"/>
      <c r="H554" s="506">
        <f t="shared" si="170"/>
        <v>0</v>
      </c>
      <c r="I554" s="506">
        <f t="shared" si="171"/>
        <v>0</v>
      </c>
      <c r="J554" s="506">
        <f t="shared" si="172"/>
        <v>0</v>
      </c>
      <c r="K554" s="506">
        <f t="shared" si="173"/>
        <v>0</v>
      </c>
      <c r="L554" s="452"/>
      <c r="M554" s="452"/>
      <c r="N554" s="452"/>
      <c r="O554" s="452"/>
      <c r="P554" s="452"/>
      <c r="Q554" s="452"/>
      <c r="R554" s="452"/>
      <c r="S554" s="452"/>
      <c r="T554" s="452"/>
      <c r="U554" s="452"/>
      <c r="V554" s="452"/>
      <c r="W554" s="452"/>
      <c r="X554" s="452"/>
      <c r="Y554" s="452"/>
      <c r="Z554" s="452"/>
      <c r="AA554" s="83"/>
      <c r="AB554" s="83"/>
      <c r="AC554" s="83"/>
      <c r="AD554" s="83"/>
      <c r="AE554" s="83"/>
    </row>
    <row r="555">
      <c r="A555" s="500" t="s">
        <v>62</v>
      </c>
      <c r="B555" s="501">
        <v>88247.0</v>
      </c>
      <c r="C555" s="502" t="s">
        <v>503</v>
      </c>
      <c r="D555" s="501" t="s">
        <v>64</v>
      </c>
      <c r="E555" s="520">
        <v>1.5233</v>
      </c>
      <c r="F555" s="519"/>
      <c r="G555" s="519"/>
      <c r="H555" s="506">
        <f t="shared" si="170"/>
        <v>0</v>
      </c>
      <c r="I555" s="506">
        <f t="shared" si="171"/>
        <v>0</v>
      </c>
      <c r="J555" s="506">
        <f t="shared" si="172"/>
        <v>0</v>
      </c>
      <c r="K555" s="506">
        <f t="shared" si="173"/>
        <v>0</v>
      </c>
      <c r="L555" s="452"/>
      <c r="M555" s="452"/>
      <c r="N555" s="452"/>
      <c r="O555" s="452"/>
      <c r="P555" s="452"/>
      <c r="Q555" s="452"/>
      <c r="R555" s="452"/>
      <c r="S555" s="452"/>
      <c r="T555" s="452"/>
      <c r="U555" s="452"/>
      <c r="V555" s="452"/>
      <c r="W555" s="452"/>
      <c r="X555" s="452"/>
      <c r="Y555" s="452"/>
      <c r="Z555" s="452"/>
      <c r="AA555" s="83"/>
      <c r="AB555" s="83"/>
      <c r="AC555" s="83"/>
      <c r="AD555" s="83"/>
      <c r="AE555" s="83"/>
    </row>
    <row r="556">
      <c r="A556" s="414"/>
      <c r="B556" s="414"/>
      <c r="C556" s="414"/>
      <c r="D556" s="414"/>
      <c r="E556" s="509"/>
      <c r="F556" s="412"/>
      <c r="G556" s="510"/>
      <c r="H556" s="412"/>
      <c r="I556" s="511">
        <f t="shared" ref="I556:K556" si="174">ROUND(SUM(I553:I555),2)</f>
        <v>0</v>
      </c>
      <c r="J556" s="511">
        <f t="shared" si="174"/>
        <v>0</v>
      </c>
      <c r="K556" s="511">
        <f t="shared" si="174"/>
        <v>0</v>
      </c>
      <c r="L556" s="452"/>
      <c r="M556" s="452"/>
      <c r="N556" s="452"/>
      <c r="O556" s="452"/>
      <c r="P556" s="452"/>
      <c r="Q556" s="452"/>
      <c r="R556" s="452"/>
      <c r="S556" s="452"/>
      <c r="T556" s="452"/>
      <c r="U556" s="452"/>
      <c r="V556" s="452"/>
      <c r="W556" s="452"/>
      <c r="X556" s="452"/>
      <c r="Y556" s="452"/>
      <c r="Z556" s="452"/>
      <c r="AA556" s="83"/>
      <c r="AB556" s="83"/>
      <c r="AC556" s="83"/>
      <c r="AD556" s="83"/>
      <c r="AE556" s="83"/>
    </row>
    <row r="557">
      <c r="A557" s="452"/>
      <c r="B557" s="452"/>
      <c r="C557" s="452"/>
      <c r="D557" s="452"/>
      <c r="E557" s="512"/>
      <c r="F557" s="513"/>
      <c r="G557" s="514"/>
      <c r="H557" s="513"/>
      <c r="I557" s="517"/>
      <c r="J557" s="517"/>
      <c r="K557" s="517"/>
      <c r="L557" s="452"/>
      <c r="M557" s="452"/>
      <c r="N557" s="452"/>
      <c r="O557" s="452"/>
      <c r="P557" s="452"/>
      <c r="Q557" s="452"/>
      <c r="R557" s="452"/>
      <c r="S557" s="452"/>
      <c r="T557" s="452"/>
      <c r="U557" s="452"/>
      <c r="V557" s="452"/>
      <c r="W557" s="452"/>
      <c r="X557" s="452"/>
      <c r="Y557" s="452"/>
      <c r="Z557" s="452"/>
      <c r="AA557" s="83"/>
      <c r="AB557" s="83"/>
      <c r="AC557" s="83"/>
      <c r="AD557" s="83"/>
      <c r="AE557" s="83"/>
    </row>
    <row r="558">
      <c r="A558" s="488" t="s">
        <v>1414</v>
      </c>
      <c r="B558" s="77"/>
      <c r="C558" s="77"/>
      <c r="D558" s="77"/>
      <c r="E558" s="77"/>
      <c r="F558" s="77"/>
      <c r="G558" s="77"/>
      <c r="H558" s="77"/>
      <c r="I558" s="77"/>
      <c r="J558" s="77"/>
      <c r="K558" s="82"/>
      <c r="L558" s="452"/>
      <c r="M558" s="452"/>
      <c r="N558" s="452"/>
      <c r="O558" s="452"/>
      <c r="P558" s="452"/>
      <c r="Q558" s="452"/>
      <c r="R558" s="452"/>
      <c r="S558" s="452"/>
      <c r="T558" s="452"/>
      <c r="U558" s="452"/>
      <c r="V558" s="452"/>
      <c r="W558" s="452"/>
      <c r="X558" s="452"/>
      <c r="Y558" s="452"/>
      <c r="Z558" s="452"/>
      <c r="AA558" s="83"/>
      <c r="AB558" s="83"/>
      <c r="AC558" s="83"/>
      <c r="AD558" s="83"/>
      <c r="AE558" s="83"/>
    </row>
    <row r="559">
      <c r="A559" s="489" t="s">
        <v>15</v>
      </c>
      <c r="B559" s="490" t="s">
        <v>1414</v>
      </c>
      <c r="C559" s="87"/>
      <c r="D559" s="87"/>
      <c r="E559" s="87"/>
      <c r="F559" s="87"/>
      <c r="G559" s="236"/>
      <c r="H559" s="491" t="s">
        <v>19</v>
      </c>
      <c r="I559" s="492" t="s">
        <v>22</v>
      </c>
      <c r="J559" s="493"/>
      <c r="K559" s="493"/>
      <c r="L559" s="452"/>
      <c r="M559" s="452"/>
      <c r="N559" s="452"/>
      <c r="O559" s="452"/>
      <c r="P559" s="452"/>
      <c r="Q559" s="452"/>
      <c r="R559" s="452"/>
      <c r="S559" s="452"/>
      <c r="T559" s="452"/>
      <c r="U559" s="452"/>
      <c r="V559" s="452"/>
      <c r="W559" s="452"/>
      <c r="X559" s="452"/>
      <c r="Y559" s="452"/>
      <c r="Z559" s="452"/>
      <c r="AA559" s="83"/>
      <c r="AB559" s="83"/>
      <c r="AC559" s="83"/>
      <c r="AD559" s="83"/>
      <c r="AE559" s="83"/>
    </row>
    <row r="560">
      <c r="A560" s="494"/>
      <c r="B560" s="495" t="s">
        <v>37</v>
      </c>
      <c r="C560" s="173" t="s">
        <v>42</v>
      </c>
      <c r="D560" s="496" t="s">
        <v>22</v>
      </c>
      <c r="E560" s="497" t="s">
        <v>30</v>
      </c>
      <c r="F560" s="498" t="s">
        <v>45</v>
      </c>
      <c r="G560" s="499" t="s">
        <v>46</v>
      </c>
      <c r="H560" s="498" t="s">
        <v>47</v>
      </c>
      <c r="I560" s="498" t="s">
        <v>48</v>
      </c>
      <c r="J560" s="498" t="s">
        <v>49</v>
      </c>
      <c r="K560" s="498" t="s">
        <v>51</v>
      </c>
      <c r="L560" s="452"/>
      <c r="M560" s="452"/>
      <c r="N560" s="452"/>
      <c r="O560" s="452"/>
      <c r="P560" s="452"/>
      <c r="Q560" s="452"/>
      <c r="R560" s="452"/>
      <c r="S560" s="452"/>
      <c r="T560" s="452"/>
      <c r="U560" s="452"/>
      <c r="V560" s="452"/>
      <c r="W560" s="452"/>
      <c r="X560" s="452"/>
      <c r="Y560" s="452"/>
      <c r="Z560" s="452"/>
      <c r="AA560" s="83"/>
      <c r="AB560" s="83"/>
      <c r="AC560" s="83"/>
      <c r="AD560" s="83"/>
      <c r="AE560" s="83"/>
    </row>
    <row r="561">
      <c r="A561" s="500" t="s">
        <v>52</v>
      </c>
      <c r="B561" s="501" t="s">
        <v>1419</v>
      </c>
      <c r="C561" s="502" t="s">
        <v>1420</v>
      </c>
      <c r="D561" s="501" t="s">
        <v>22</v>
      </c>
      <c r="E561" s="520">
        <v>1.0</v>
      </c>
      <c r="F561" s="519"/>
      <c r="G561" s="519"/>
      <c r="H561" s="506">
        <f t="shared" ref="H561:H562" si="175">F561+G561</f>
        <v>0</v>
      </c>
      <c r="I561" s="506">
        <f t="shared" ref="I561:I562" si="176">F561*E561</f>
        <v>0</v>
      </c>
      <c r="J561" s="506">
        <f t="shared" ref="J561:J562" si="177">G561*E561</f>
        <v>0</v>
      </c>
      <c r="K561" s="506">
        <f t="shared" ref="K561:K562" si="178">I561+J561</f>
        <v>0</v>
      </c>
      <c r="L561" s="452"/>
      <c r="M561" s="452"/>
      <c r="N561" s="452"/>
      <c r="O561" s="452"/>
      <c r="P561" s="452"/>
      <c r="Q561" s="452"/>
      <c r="R561" s="452"/>
      <c r="S561" s="452"/>
      <c r="T561" s="452"/>
      <c r="U561" s="452"/>
      <c r="V561" s="452"/>
      <c r="W561" s="452"/>
      <c r="X561" s="452"/>
      <c r="Y561" s="452"/>
      <c r="Z561" s="452"/>
      <c r="AA561" s="83"/>
      <c r="AB561" s="83"/>
      <c r="AC561" s="83"/>
      <c r="AD561" s="83"/>
      <c r="AE561" s="83"/>
    </row>
    <row r="562">
      <c r="A562" s="500" t="s">
        <v>62</v>
      </c>
      <c r="B562" s="501">
        <v>100610.0</v>
      </c>
      <c r="C562" s="502" t="s">
        <v>1424</v>
      </c>
      <c r="D562" s="501" t="s">
        <v>64</v>
      </c>
      <c r="E562" s="520">
        <v>1.0</v>
      </c>
      <c r="F562" s="519"/>
      <c r="G562" s="519"/>
      <c r="H562" s="506">
        <f t="shared" si="175"/>
        <v>0</v>
      </c>
      <c r="I562" s="506">
        <f t="shared" si="176"/>
        <v>0</v>
      </c>
      <c r="J562" s="506">
        <f t="shared" si="177"/>
        <v>0</v>
      </c>
      <c r="K562" s="506">
        <f t="shared" si="178"/>
        <v>0</v>
      </c>
      <c r="L562" s="452"/>
      <c r="M562" s="452"/>
      <c r="N562" s="452"/>
      <c r="O562" s="452"/>
      <c r="P562" s="452"/>
      <c r="Q562" s="452"/>
      <c r="R562" s="452"/>
      <c r="S562" s="452"/>
      <c r="T562" s="452"/>
      <c r="U562" s="452"/>
      <c r="V562" s="452"/>
      <c r="W562" s="452"/>
      <c r="X562" s="452"/>
      <c r="Y562" s="452"/>
      <c r="Z562" s="452"/>
      <c r="AA562" s="83"/>
      <c r="AB562" s="83"/>
      <c r="AC562" s="83"/>
      <c r="AD562" s="83"/>
      <c r="AE562" s="83"/>
    </row>
    <row r="563">
      <c r="A563" s="414"/>
      <c r="B563" s="414"/>
      <c r="C563" s="414"/>
      <c r="D563" s="414"/>
      <c r="E563" s="509"/>
      <c r="F563" s="412"/>
      <c r="G563" s="510"/>
      <c r="H563" s="412"/>
      <c r="I563" s="511">
        <f t="shared" ref="I563:K563" si="179">ROUND(SUM(I561:I562),2)</f>
        <v>0</v>
      </c>
      <c r="J563" s="511">
        <f t="shared" si="179"/>
        <v>0</v>
      </c>
      <c r="K563" s="511">
        <f t="shared" si="179"/>
        <v>0</v>
      </c>
      <c r="L563" s="452"/>
      <c r="M563" s="452"/>
      <c r="N563" s="452"/>
      <c r="O563" s="452"/>
      <c r="P563" s="452"/>
      <c r="Q563" s="452"/>
      <c r="R563" s="452"/>
      <c r="S563" s="452"/>
      <c r="T563" s="452"/>
      <c r="U563" s="452"/>
      <c r="V563" s="452"/>
      <c r="W563" s="452"/>
      <c r="X563" s="452"/>
      <c r="Y563" s="452"/>
      <c r="Z563" s="452"/>
      <c r="AA563" s="83"/>
      <c r="AB563" s="83"/>
      <c r="AC563" s="83"/>
      <c r="AD563" s="83"/>
      <c r="AE563" s="83"/>
    </row>
    <row r="564">
      <c r="A564" s="452"/>
      <c r="B564" s="452"/>
      <c r="C564" s="452"/>
      <c r="D564" s="452"/>
      <c r="E564" s="512"/>
      <c r="F564" s="513"/>
      <c r="G564" s="514"/>
      <c r="H564" s="513"/>
      <c r="I564" s="517"/>
      <c r="J564" s="517"/>
      <c r="K564" s="517"/>
      <c r="L564" s="452"/>
      <c r="M564" s="452"/>
      <c r="N564" s="452"/>
      <c r="O564" s="452"/>
      <c r="P564" s="452"/>
      <c r="Q564" s="452"/>
      <c r="R564" s="452"/>
      <c r="S564" s="452"/>
      <c r="T564" s="452"/>
      <c r="U564" s="452"/>
      <c r="V564" s="452"/>
      <c r="W564" s="452"/>
      <c r="X564" s="452"/>
      <c r="Y564" s="452"/>
      <c r="Z564" s="452"/>
      <c r="AA564" s="83"/>
      <c r="AB564" s="83"/>
      <c r="AC564" s="83"/>
      <c r="AD564" s="83"/>
      <c r="AE564" s="83"/>
    </row>
    <row r="565">
      <c r="A565" s="488" t="s">
        <v>1430</v>
      </c>
      <c r="B565" s="77"/>
      <c r="C565" s="77"/>
      <c r="D565" s="77"/>
      <c r="E565" s="77"/>
      <c r="F565" s="77"/>
      <c r="G565" s="77"/>
      <c r="H565" s="77"/>
      <c r="I565" s="77"/>
      <c r="J565" s="77"/>
      <c r="K565" s="82"/>
      <c r="L565" s="452"/>
      <c r="M565" s="452"/>
      <c r="N565" s="452"/>
      <c r="O565" s="452"/>
      <c r="P565" s="452"/>
      <c r="Q565" s="452"/>
      <c r="R565" s="452"/>
      <c r="S565" s="452"/>
      <c r="T565" s="452"/>
      <c r="U565" s="452"/>
      <c r="V565" s="452"/>
      <c r="W565" s="452"/>
      <c r="X565" s="452"/>
      <c r="Y565" s="452"/>
      <c r="Z565" s="452"/>
      <c r="AA565" s="83"/>
      <c r="AB565" s="83"/>
      <c r="AC565" s="83"/>
      <c r="AD565" s="83"/>
      <c r="AE565" s="83"/>
    </row>
    <row r="566">
      <c r="A566" s="521" t="s">
        <v>15</v>
      </c>
      <c r="B566" s="522" t="s">
        <v>1436</v>
      </c>
      <c r="C566" s="87"/>
      <c r="D566" s="87"/>
      <c r="E566" s="87"/>
      <c r="F566" s="87"/>
      <c r="G566" s="236"/>
      <c r="H566" s="523" t="s">
        <v>19</v>
      </c>
      <c r="I566" s="524" t="s">
        <v>22</v>
      </c>
      <c r="J566" s="525"/>
      <c r="K566" s="525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</row>
    <row r="567">
      <c r="A567" s="526"/>
      <c r="B567" s="294" t="s">
        <v>37</v>
      </c>
      <c r="C567" s="227" t="s">
        <v>42</v>
      </c>
      <c r="D567" s="527" t="s">
        <v>22</v>
      </c>
      <c r="E567" s="528" t="s">
        <v>30</v>
      </c>
      <c r="F567" s="529" t="s">
        <v>45</v>
      </c>
      <c r="G567" s="530" t="s">
        <v>46</v>
      </c>
      <c r="H567" s="529" t="s">
        <v>47</v>
      </c>
      <c r="I567" s="529" t="s">
        <v>48</v>
      </c>
      <c r="J567" s="529" t="s">
        <v>49</v>
      </c>
      <c r="K567" s="529" t="s">
        <v>51</v>
      </c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</row>
    <row r="568">
      <c r="A568" s="531" t="s">
        <v>62</v>
      </c>
      <c r="B568" s="532">
        <v>92258.0</v>
      </c>
      <c r="C568" s="533" t="s">
        <v>1445</v>
      </c>
      <c r="D568" s="534" t="s">
        <v>22</v>
      </c>
      <c r="E568" s="535">
        <v>1.0</v>
      </c>
      <c r="F568" s="354"/>
      <c r="G568" s="354"/>
      <c r="H568" s="536">
        <f t="shared" ref="H568:H573" si="180">F568+G568</f>
        <v>0</v>
      </c>
      <c r="I568" s="536">
        <f t="shared" ref="I568:I573" si="181">F568*E568</f>
        <v>0</v>
      </c>
      <c r="J568" s="536">
        <f t="shared" ref="J568:J573" si="182">G568*E568</f>
        <v>0</v>
      </c>
      <c r="K568" s="536">
        <f t="shared" ref="K568:K573" si="183">I568+J568</f>
        <v>0</v>
      </c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</row>
    <row r="569">
      <c r="A569" s="531" t="s">
        <v>62</v>
      </c>
      <c r="B569" s="532">
        <v>88316.0</v>
      </c>
      <c r="C569" s="533" t="s">
        <v>66</v>
      </c>
      <c r="D569" s="534" t="s">
        <v>64</v>
      </c>
      <c r="E569" s="535">
        <v>0.865276</v>
      </c>
      <c r="F569" s="354"/>
      <c r="G569" s="354"/>
      <c r="H569" s="536">
        <f t="shared" si="180"/>
        <v>0</v>
      </c>
      <c r="I569" s="536">
        <f t="shared" si="181"/>
        <v>0</v>
      </c>
      <c r="J569" s="536">
        <f t="shared" si="182"/>
        <v>0</v>
      </c>
      <c r="K569" s="536">
        <f t="shared" si="183"/>
        <v>0</v>
      </c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</row>
    <row r="570">
      <c r="A570" s="531" t="s">
        <v>62</v>
      </c>
      <c r="B570" s="532">
        <v>88278.0</v>
      </c>
      <c r="C570" s="533" t="s">
        <v>451</v>
      </c>
      <c r="D570" s="534" t="s">
        <v>64</v>
      </c>
      <c r="E570" s="535">
        <v>3.115</v>
      </c>
      <c r="F570" s="354"/>
      <c r="G570" s="354"/>
      <c r="H570" s="536">
        <f t="shared" si="180"/>
        <v>0</v>
      </c>
      <c r="I570" s="536">
        <f t="shared" si="181"/>
        <v>0</v>
      </c>
      <c r="J570" s="536">
        <f t="shared" si="182"/>
        <v>0</v>
      </c>
      <c r="K570" s="536">
        <f t="shared" si="183"/>
        <v>0</v>
      </c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</row>
    <row r="571">
      <c r="A571" s="531" t="s">
        <v>52</v>
      </c>
      <c r="B571" s="532">
        <v>40598.0</v>
      </c>
      <c r="C571" s="533" t="s">
        <v>1453</v>
      </c>
      <c r="D571" s="534" t="s">
        <v>78</v>
      </c>
      <c r="E571" s="535">
        <v>138.4501911</v>
      </c>
      <c r="F571" s="354"/>
      <c r="G571" s="354"/>
      <c r="H571" s="536">
        <f t="shared" si="180"/>
        <v>0</v>
      </c>
      <c r="I571" s="536">
        <f t="shared" si="181"/>
        <v>0</v>
      </c>
      <c r="J571" s="536">
        <f t="shared" si="182"/>
        <v>0</v>
      </c>
      <c r="K571" s="536">
        <f t="shared" si="183"/>
        <v>0</v>
      </c>
      <c r="L571" s="234"/>
      <c r="M571" s="234"/>
      <c r="N571" s="234"/>
      <c r="O571" s="234"/>
      <c r="P571" s="234"/>
      <c r="Q571" s="234"/>
      <c r="R571" s="234"/>
      <c r="S571" s="234"/>
      <c r="T571" s="234"/>
      <c r="U571" s="234"/>
      <c r="V571" s="234"/>
      <c r="W571" s="234"/>
      <c r="X571" s="234"/>
      <c r="Y571" s="234"/>
      <c r="Z571" s="234"/>
      <c r="AA571" s="234"/>
      <c r="AB571" s="234"/>
      <c r="AC571" s="234"/>
      <c r="AD571" s="234"/>
      <c r="AE571" s="234"/>
    </row>
    <row r="572">
      <c r="A572" s="538" t="s">
        <v>52</v>
      </c>
      <c r="B572" s="532">
        <v>10997.0</v>
      </c>
      <c r="C572" s="272" t="s">
        <v>1454</v>
      </c>
      <c r="D572" s="532" t="s">
        <v>78</v>
      </c>
      <c r="E572" s="539">
        <v>0.522</v>
      </c>
      <c r="F572" s="540"/>
      <c r="G572" s="540"/>
      <c r="H572" s="536">
        <f t="shared" si="180"/>
        <v>0</v>
      </c>
      <c r="I572" s="536">
        <f t="shared" si="181"/>
        <v>0</v>
      </c>
      <c r="J572" s="536">
        <f t="shared" si="182"/>
        <v>0</v>
      </c>
      <c r="K572" s="536">
        <f t="shared" si="183"/>
        <v>0</v>
      </c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</row>
    <row r="573">
      <c r="A573" s="538" t="s">
        <v>52</v>
      </c>
      <c r="B573" s="532">
        <v>4777.0</v>
      </c>
      <c r="C573" s="272" t="s">
        <v>1455</v>
      </c>
      <c r="D573" s="532" t="s">
        <v>78</v>
      </c>
      <c r="E573" s="539">
        <v>51.0570544</v>
      </c>
      <c r="F573" s="540"/>
      <c r="G573" s="540"/>
      <c r="H573" s="536">
        <f t="shared" si="180"/>
        <v>0</v>
      </c>
      <c r="I573" s="536">
        <f t="shared" si="181"/>
        <v>0</v>
      </c>
      <c r="J573" s="536">
        <f t="shared" si="182"/>
        <v>0</v>
      </c>
      <c r="K573" s="536">
        <f t="shared" si="183"/>
        <v>0</v>
      </c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</row>
    <row r="574">
      <c r="A574" s="414"/>
      <c r="B574" s="414"/>
      <c r="C574" s="414"/>
      <c r="D574" s="414"/>
      <c r="E574" s="509"/>
      <c r="F574" s="412"/>
      <c r="G574" s="510"/>
      <c r="H574" s="412"/>
      <c r="I574" s="511">
        <f t="shared" ref="I574:K574" si="184">ROUND(SUM(I567:I573),2)</f>
        <v>0</v>
      </c>
      <c r="J574" s="511">
        <f t="shared" si="184"/>
        <v>0</v>
      </c>
      <c r="K574" s="511">
        <f t="shared" si="184"/>
        <v>0</v>
      </c>
      <c r="L574" s="452"/>
      <c r="M574" s="452"/>
      <c r="N574" s="452"/>
      <c r="O574" s="452"/>
      <c r="P574" s="452"/>
      <c r="Q574" s="452"/>
      <c r="R574" s="452"/>
      <c r="S574" s="452"/>
      <c r="T574" s="452"/>
      <c r="U574" s="452"/>
      <c r="V574" s="452"/>
      <c r="W574" s="452"/>
      <c r="X574" s="452"/>
      <c r="Y574" s="452"/>
      <c r="Z574" s="452"/>
      <c r="AA574" s="83"/>
      <c r="AB574" s="83"/>
      <c r="AC574" s="83"/>
      <c r="AD574" s="83"/>
      <c r="AE574" s="83"/>
    </row>
    <row r="575">
      <c r="A575" s="452"/>
      <c r="B575" s="452"/>
      <c r="C575" s="452"/>
      <c r="D575" s="452"/>
      <c r="E575" s="512"/>
      <c r="F575" s="513"/>
      <c r="G575" s="514"/>
      <c r="H575" s="513"/>
      <c r="I575" s="517"/>
      <c r="J575" s="517"/>
      <c r="K575" s="517"/>
      <c r="L575" s="452"/>
      <c r="M575" s="452"/>
      <c r="N575" s="452"/>
      <c r="O575" s="452"/>
      <c r="P575" s="452"/>
      <c r="Q575" s="452"/>
      <c r="R575" s="452"/>
      <c r="S575" s="452"/>
      <c r="T575" s="452"/>
      <c r="U575" s="452"/>
      <c r="V575" s="452"/>
      <c r="W575" s="452"/>
      <c r="X575" s="452"/>
      <c r="Y575" s="452"/>
      <c r="Z575" s="452"/>
      <c r="AA575" s="83"/>
      <c r="AB575" s="83"/>
      <c r="AC575" s="83"/>
      <c r="AD575" s="83"/>
      <c r="AE575" s="83"/>
    </row>
    <row r="576">
      <c r="A576" s="488" t="s">
        <v>1464</v>
      </c>
      <c r="B576" s="77"/>
      <c r="C576" s="77"/>
      <c r="D576" s="77"/>
      <c r="E576" s="77"/>
      <c r="F576" s="77"/>
      <c r="G576" s="77"/>
      <c r="H576" s="77"/>
      <c r="I576" s="77"/>
      <c r="J576" s="77"/>
      <c r="K576" s="82"/>
      <c r="L576" s="452"/>
      <c r="M576" s="452"/>
      <c r="N576" s="452"/>
      <c r="O576" s="452"/>
      <c r="P576" s="452"/>
      <c r="Q576" s="452"/>
      <c r="R576" s="452"/>
      <c r="S576" s="452"/>
      <c r="T576" s="452"/>
      <c r="U576" s="452"/>
      <c r="V576" s="452"/>
      <c r="W576" s="452"/>
      <c r="X576" s="452"/>
      <c r="Y576" s="452"/>
      <c r="Z576" s="452"/>
      <c r="AA576" s="83"/>
      <c r="AB576" s="83"/>
      <c r="AC576" s="83"/>
      <c r="AD576" s="83"/>
      <c r="AE576" s="83"/>
    </row>
    <row r="577">
      <c r="A577" s="489" t="s">
        <v>15</v>
      </c>
      <c r="B577" s="490" t="str">
        <f>C579</f>
        <v>ESPAÇADOR LOSANGULAR POLIMÉRICO C/ GARRA 15KV 35-240MM2</v>
      </c>
      <c r="C577" s="87"/>
      <c r="D577" s="87"/>
      <c r="E577" s="87"/>
      <c r="F577" s="87"/>
      <c r="G577" s="236"/>
      <c r="H577" s="491" t="s">
        <v>19</v>
      </c>
      <c r="I577" s="492" t="s">
        <v>22</v>
      </c>
      <c r="J577" s="493"/>
      <c r="K577" s="493"/>
      <c r="L577" s="452"/>
      <c r="M577" s="452"/>
      <c r="N577" s="452"/>
      <c r="O577" s="452"/>
      <c r="P577" s="452"/>
      <c r="Q577" s="452"/>
      <c r="R577" s="452"/>
      <c r="S577" s="452"/>
      <c r="T577" s="452"/>
      <c r="U577" s="452"/>
      <c r="V577" s="452"/>
      <c r="W577" s="452"/>
      <c r="X577" s="452"/>
      <c r="Y577" s="452"/>
      <c r="Z577" s="452"/>
      <c r="AA577" s="83"/>
      <c r="AB577" s="83"/>
      <c r="AC577" s="83"/>
      <c r="AD577" s="83"/>
      <c r="AE577" s="83"/>
    </row>
    <row r="578">
      <c r="A578" s="494"/>
      <c r="B578" s="495" t="s">
        <v>37</v>
      </c>
      <c r="C578" s="173" t="s">
        <v>42</v>
      </c>
      <c r="D578" s="496" t="s">
        <v>22</v>
      </c>
      <c r="E578" s="497" t="s">
        <v>30</v>
      </c>
      <c r="F578" s="498" t="s">
        <v>45</v>
      </c>
      <c r="G578" s="499" t="s">
        <v>46</v>
      </c>
      <c r="H578" s="498" t="s">
        <v>47</v>
      </c>
      <c r="I578" s="498" t="s">
        <v>48</v>
      </c>
      <c r="J578" s="498" t="s">
        <v>49</v>
      </c>
      <c r="K578" s="498" t="s">
        <v>51</v>
      </c>
      <c r="L578" s="452"/>
      <c r="M578" s="452"/>
      <c r="N578" s="452"/>
      <c r="O578" s="452"/>
      <c r="P578" s="452"/>
      <c r="Q578" s="452"/>
      <c r="R578" s="452"/>
      <c r="S578" s="452"/>
      <c r="T578" s="452"/>
      <c r="U578" s="452"/>
      <c r="V578" s="452"/>
      <c r="W578" s="452"/>
      <c r="X578" s="452"/>
      <c r="Y578" s="452"/>
      <c r="Z578" s="452"/>
      <c r="AA578" s="83"/>
      <c r="AB578" s="83"/>
      <c r="AC578" s="83"/>
      <c r="AD578" s="83"/>
      <c r="AE578" s="83"/>
    </row>
    <row r="579">
      <c r="A579" s="500" t="s">
        <v>52</v>
      </c>
      <c r="B579" s="501" t="s">
        <v>539</v>
      </c>
      <c r="C579" s="502" t="str">
        <f>'COTAÇÕES'!B104</f>
        <v>ESPAÇADOR LOSANGULAR POLIMÉRICO C/ GARRA 15KV 35-240MM2</v>
      </c>
      <c r="D579" s="501" t="s">
        <v>22</v>
      </c>
      <c r="E579" s="520">
        <v>1.0</v>
      </c>
      <c r="F579" s="519"/>
      <c r="G579" s="519"/>
      <c r="H579" s="506">
        <f t="shared" ref="H579:H581" si="185">F579+G579</f>
        <v>0</v>
      </c>
      <c r="I579" s="506">
        <f t="shared" ref="I579:I581" si="186">F579*E579</f>
        <v>0</v>
      </c>
      <c r="J579" s="506">
        <f t="shared" ref="J579:J581" si="187">G579*E579</f>
        <v>0</v>
      </c>
      <c r="K579" s="506">
        <f t="shared" ref="K579:K581" si="188">I579+J579</f>
        <v>0</v>
      </c>
      <c r="L579" s="452"/>
      <c r="M579" s="452"/>
      <c r="N579" s="452"/>
      <c r="O579" s="452"/>
      <c r="P579" s="452"/>
      <c r="Q579" s="452"/>
      <c r="R579" s="452"/>
      <c r="S579" s="452"/>
      <c r="T579" s="452"/>
      <c r="U579" s="452"/>
      <c r="V579" s="452"/>
      <c r="W579" s="452"/>
      <c r="X579" s="452"/>
      <c r="Y579" s="452"/>
      <c r="Z579" s="452"/>
      <c r="AA579" s="83"/>
      <c r="AB579" s="83"/>
      <c r="AC579" s="83"/>
      <c r="AD579" s="83"/>
      <c r="AE579" s="83"/>
    </row>
    <row r="580">
      <c r="A580" s="500" t="s">
        <v>62</v>
      </c>
      <c r="B580" s="501">
        <v>88264.0</v>
      </c>
      <c r="C580" s="502" t="s">
        <v>496</v>
      </c>
      <c r="D580" s="501" t="s">
        <v>64</v>
      </c>
      <c r="E580" s="520">
        <v>0.2</v>
      </c>
      <c r="F580" s="519"/>
      <c r="G580" s="519"/>
      <c r="H580" s="506">
        <f t="shared" si="185"/>
        <v>0</v>
      </c>
      <c r="I580" s="506">
        <f t="shared" si="186"/>
        <v>0</v>
      </c>
      <c r="J580" s="506">
        <f t="shared" si="187"/>
        <v>0</v>
      </c>
      <c r="K580" s="506">
        <f t="shared" si="188"/>
        <v>0</v>
      </c>
      <c r="L580" s="452"/>
      <c r="M580" s="452"/>
      <c r="N580" s="452"/>
      <c r="O580" s="452"/>
      <c r="P580" s="452"/>
      <c r="Q580" s="452"/>
      <c r="R580" s="452"/>
      <c r="S580" s="452"/>
      <c r="T580" s="452"/>
      <c r="U580" s="452"/>
      <c r="V580" s="452"/>
      <c r="W580" s="452"/>
      <c r="X580" s="452"/>
      <c r="Y580" s="452"/>
      <c r="Z580" s="452"/>
      <c r="AA580" s="83"/>
      <c r="AB580" s="83"/>
      <c r="AC580" s="83"/>
      <c r="AD580" s="83"/>
      <c r="AE580" s="83"/>
    </row>
    <row r="581">
      <c r="A581" s="500" t="s">
        <v>62</v>
      </c>
      <c r="B581" s="501">
        <v>88247.0</v>
      </c>
      <c r="C581" s="502" t="s">
        <v>503</v>
      </c>
      <c r="D581" s="501" t="s">
        <v>64</v>
      </c>
      <c r="E581" s="520">
        <v>0.2</v>
      </c>
      <c r="F581" s="519"/>
      <c r="G581" s="519"/>
      <c r="H581" s="506">
        <f t="shared" si="185"/>
        <v>0</v>
      </c>
      <c r="I581" s="506">
        <f t="shared" si="186"/>
        <v>0</v>
      </c>
      <c r="J581" s="506">
        <f t="shared" si="187"/>
        <v>0</v>
      </c>
      <c r="K581" s="506">
        <f t="shared" si="188"/>
        <v>0</v>
      </c>
      <c r="L581" s="452"/>
      <c r="M581" s="452"/>
      <c r="N581" s="452"/>
      <c r="O581" s="452"/>
      <c r="P581" s="452"/>
      <c r="Q581" s="452"/>
      <c r="R581" s="452"/>
      <c r="S581" s="452"/>
      <c r="T581" s="452"/>
      <c r="U581" s="452"/>
      <c r="V581" s="452"/>
      <c r="W581" s="452"/>
      <c r="X581" s="452"/>
      <c r="Y581" s="452"/>
      <c r="Z581" s="452"/>
      <c r="AA581" s="83"/>
      <c r="AB581" s="83"/>
      <c r="AC581" s="83"/>
      <c r="AD581" s="83"/>
      <c r="AE581" s="83"/>
    </row>
    <row r="582">
      <c r="A582" s="414"/>
      <c r="B582" s="414"/>
      <c r="C582" s="414"/>
      <c r="D582" s="414"/>
      <c r="E582" s="509"/>
      <c r="F582" s="412"/>
      <c r="G582" s="510"/>
      <c r="H582" s="412"/>
      <c r="I582" s="511">
        <f t="shared" ref="I582:K582" si="189">ROUND(SUM(I579:I581),2)</f>
        <v>0</v>
      </c>
      <c r="J582" s="511">
        <f t="shared" si="189"/>
        <v>0</v>
      </c>
      <c r="K582" s="511">
        <f t="shared" si="189"/>
        <v>0</v>
      </c>
      <c r="L582" s="452"/>
      <c r="M582" s="452"/>
      <c r="N582" s="452"/>
      <c r="O582" s="452"/>
      <c r="P582" s="452"/>
      <c r="Q582" s="452"/>
      <c r="R582" s="452"/>
      <c r="S582" s="452"/>
      <c r="T582" s="452"/>
      <c r="U582" s="452"/>
      <c r="V582" s="452"/>
      <c r="W582" s="452"/>
      <c r="X582" s="452"/>
      <c r="Y582" s="452"/>
      <c r="Z582" s="452"/>
      <c r="AA582" s="83"/>
      <c r="AB582" s="83"/>
      <c r="AC582" s="83"/>
      <c r="AD582" s="83"/>
      <c r="AE582" s="83"/>
    </row>
    <row r="583">
      <c r="A583" s="452"/>
      <c r="B583" s="452"/>
      <c r="C583" s="452"/>
      <c r="D583" s="452"/>
      <c r="E583" s="512"/>
      <c r="F583" s="513"/>
      <c r="G583" s="514"/>
      <c r="H583" s="513"/>
      <c r="I583" s="517"/>
      <c r="J583" s="517"/>
      <c r="K583" s="517"/>
      <c r="L583" s="452"/>
      <c r="M583" s="452"/>
      <c r="N583" s="452"/>
      <c r="O583" s="452"/>
      <c r="P583" s="452"/>
      <c r="Q583" s="452"/>
      <c r="R583" s="452"/>
      <c r="S583" s="452"/>
      <c r="T583" s="452"/>
      <c r="U583" s="452"/>
      <c r="V583" s="452"/>
      <c r="W583" s="452"/>
      <c r="X583" s="452"/>
      <c r="Y583" s="452"/>
      <c r="Z583" s="452"/>
      <c r="AA583" s="83"/>
      <c r="AB583" s="83"/>
      <c r="AC583" s="83"/>
      <c r="AD583" s="83"/>
      <c r="AE583" s="83"/>
    </row>
    <row r="584">
      <c r="A584" s="488" t="s">
        <v>1478</v>
      </c>
      <c r="B584" s="77"/>
      <c r="C584" s="77"/>
      <c r="D584" s="77"/>
      <c r="E584" s="77"/>
      <c r="F584" s="77"/>
      <c r="G584" s="77"/>
      <c r="H584" s="77"/>
      <c r="I584" s="77"/>
      <c r="J584" s="77"/>
      <c r="K584" s="82"/>
      <c r="L584" s="452"/>
      <c r="M584" s="452"/>
      <c r="N584" s="452"/>
      <c r="O584" s="452"/>
      <c r="P584" s="452"/>
      <c r="Q584" s="452"/>
      <c r="R584" s="452"/>
      <c r="S584" s="452"/>
      <c r="T584" s="452"/>
      <c r="U584" s="452"/>
      <c r="V584" s="452"/>
      <c r="W584" s="452"/>
      <c r="X584" s="452"/>
      <c r="Y584" s="452"/>
      <c r="Z584" s="452"/>
      <c r="AA584" s="83"/>
      <c r="AB584" s="83"/>
      <c r="AC584" s="83"/>
      <c r="AD584" s="83"/>
      <c r="AE584" s="83"/>
    </row>
    <row r="585">
      <c r="A585" s="489" t="s">
        <v>15</v>
      </c>
      <c r="B585" s="490" t="str">
        <f>'COTAÇÕES'!B113</f>
        <v>CABO ALUMUNIO COBERTO XLPE 15KV 1X35,00M²</v>
      </c>
      <c r="C585" s="87"/>
      <c r="D585" s="87"/>
      <c r="E585" s="87"/>
      <c r="F585" s="87"/>
      <c r="G585" s="236"/>
      <c r="H585" s="491" t="s">
        <v>19</v>
      </c>
      <c r="I585" s="492" t="s">
        <v>22</v>
      </c>
      <c r="J585" s="493"/>
      <c r="K585" s="493"/>
      <c r="L585" s="452"/>
      <c r="M585" s="452"/>
      <c r="N585" s="452"/>
      <c r="O585" s="452"/>
      <c r="P585" s="452"/>
      <c r="Q585" s="452"/>
      <c r="R585" s="452"/>
      <c r="S585" s="452"/>
      <c r="T585" s="452"/>
      <c r="U585" s="452"/>
      <c r="V585" s="452"/>
      <c r="W585" s="452"/>
      <c r="X585" s="452"/>
      <c r="Y585" s="452"/>
      <c r="Z585" s="452"/>
      <c r="AA585" s="83"/>
      <c r="AB585" s="83"/>
      <c r="AC585" s="83"/>
      <c r="AD585" s="83"/>
      <c r="AE585" s="83"/>
    </row>
    <row r="586">
      <c r="A586" s="494"/>
      <c r="B586" s="495" t="s">
        <v>37</v>
      </c>
      <c r="C586" s="173" t="s">
        <v>42</v>
      </c>
      <c r="D586" s="496" t="s">
        <v>22</v>
      </c>
      <c r="E586" s="497" t="s">
        <v>30</v>
      </c>
      <c r="F586" s="498" t="s">
        <v>45</v>
      </c>
      <c r="G586" s="499" t="s">
        <v>46</v>
      </c>
      <c r="H586" s="498" t="s">
        <v>47</v>
      </c>
      <c r="I586" s="498" t="s">
        <v>48</v>
      </c>
      <c r="J586" s="498" t="s">
        <v>49</v>
      </c>
      <c r="K586" s="498" t="s">
        <v>51</v>
      </c>
      <c r="L586" s="452"/>
      <c r="M586" s="452"/>
      <c r="N586" s="452"/>
      <c r="O586" s="452"/>
      <c r="P586" s="452"/>
      <c r="Q586" s="452"/>
      <c r="R586" s="452"/>
      <c r="S586" s="452"/>
      <c r="T586" s="452"/>
      <c r="U586" s="452"/>
      <c r="V586" s="452"/>
      <c r="W586" s="452"/>
      <c r="X586" s="452"/>
      <c r="Y586" s="452"/>
      <c r="Z586" s="452"/>
      <c r="AA586" s="83"/>
      <c r="AB586" s="83"/>
      <c r="AC586" s="83"/>
      <c r="AD586" s="83"/>
      <c r="AE586" s="83"/>
    </row>
    <row r="587">
      <c r="A587" s="500" t="s">
        <v>52</v>
      </c>
      <c r="B587" s="501" t="s">
        <v>1485</v>
      </c>
      <c r="C587" s="502" t="str">
        <f>B585</f>
        <v>CABO ALUMUNIO COBERTO XLPE 15KV 1X35,00M²</v>
      </c>
      <c r="D587" s="501" t="s">
        <v>81</v>
      </c>
      <c r="E587" s="520">
        <v>1.0</v>
      </c>
      <c r="F587" s="519"/>
      <c r="G587" s="519"/>
      <c r="H587" s="506">
        <f t="shared" ref="H587:H589" si="190">F587+G587</f>
        <v>0</v>
      </c>
      <c r="I587" s="506">
        <f t="shared" ref="I587:I589" si="191">F587*E587</f>
        <v>0</v>
      </c>
      <c r="J587" s="506">
        <f t="shared" ref="J587:J589" si="192">G587*E587</f>
        <v>0</v>
      </c>
      <c r="K587" s="506">
        <f t="shared" ref="K587:K589" si="193">I587+J587</f>
        <v>0</v>
      </c>
      <c r="L587" s="452"/>
      <c r="M587" s="452"/>
      <c r="N587" s="452"/>
      <c r="O587" s="452"/>
      <c r="P587" s="452"/>
      <c r="Q587" s="452"/>
      <c r="R587" s="452"/>
      <c r="S587" s="452"/>
      <c r="T587" s="452"/>
      <c r="U587" s="452"/>
      <c r="V587" s="452"/>
      <c r="W587" s="452"/>
      <c r="X587" s="452"/>
      <c r="Y587" s="452"/>
      <c r="Z587" s="452"/>
      <c r="AA587" s="83"/>
      <c r="AB587" s="83"/>
      <c r="AC587" s="83"/>
      <c r="AD587" s="83"/>
      <c r="AE587" s="83"/>
    </row>
    <row r="588">
      <c r="A588" s="500" t="s">
        <v>62</v>
      </c>
      <c r="B588" s="501">
        <v>88264.0</v>
      </c>
      <c r="C588" s="502" t="s">
        <v>496</v>
      </c>
      <c r="D588" s="501" t="s">
        <v>64</v>
      </c>
      <c r="E588" s="520">
        <v>0.8</v>
      </c>
      <c r="F588" s="519"/>
      <c r="G588" s="519"/>
      <c r="H588" s="506">
        <f t="shared" si="190"/>
        <v>0</v>
      </c>
      <c r="I588" s="506">
        <f t="shared" si="191"/>
        <v>0</v>
      </c>
      <c r="J588" s="506">
        <f t="shared" si="192"/>
        <v>0</v>
      </c>
      <c r="K588" s="506">
        <f t="shared" si="193"/>
        <v>0</v>
      </c>
      <c r="L588" s="452"/>
      <c r="M588" s="452"/>
      <c r="N588" s="452"/>
      <c r="O588" s="452"/>
      <c r="P588" s="452"/>
      <c r="Q588" s="452"/>
      <c r="R588" s="452"/>
      <c r="S588" s="452"/>
      <c r="T588" s="452"/>
      <c r="U588" s="452"/>
      <c r="V588" s="452"/>
      <c r="W588" s="452"/>
      <c r="X588" s="452"/>
      <c r="Y588" s="452"/>
      <c r="Z588" s="452"/>
      <c r="AA588" s="83"/>
      <c r="AB588" s="83"/>
      <c r="AC588" s="83"/>
      <c r="AD588" s="83"/>
      <c r="AE588" s="83"/>
    </row>
    <row r="589">
      <c r="A589" s="500" t="s">
        <v>62</v>
      </c>
      <c r="B589" s="501">
        <v>88247.0</v>
      </c>
      <c r="C589" s="502" t="s">
        <v>503</v>
      </c>
      <c r="D589" s="501" t="s">
        <v>64</v>
      </c>
      <c r="E589" s="520">
        <v>0.8</v>
      </c>
      <c r="F589" s="519"/>
      <c r="G589" s="519"/>
      <c r="H589" s="506">
        <f t="shared" si="190"/>
        <v>0</v>
      </c>
      <c r="I589" s="506">
        <f t="shared" si="191"/>
        <v>0</v>
      </c>
      <c r="J589" s="506">
        <f t="shared" si="192"/>
        <v>0</v>
      </c>
      <c r="K589" s="506">
        <f t="shared" si="193"/>
        <v>0</v>
      </c>
      <c r="L589" s="452"/>
      <c r="M589" s="452"/>
      <c r="N589" s="452"/>
      <c r="O589" s="452"/>
      <c r="P589" s="452"/>
      <c r="Q589" s="452"/>
      <c r="R589" s="452"/>
      <c r="S589" s="452"/>
      <c r="T589" s="452"/>
      <c r="U589" s="452"/>
      <c r="V589" s="452"/>
      <c r="W589" s="452"/>
      <c r="X589" s="452"/>
      <c r="Y589" s="452"/>
      <c r="Z589" s="452"/>
      <c r="AA589" s="83"/>
      <c r="AB589" s="83"/>
      <c r="AC589" s="83"/>
      <c r="AD589" s="83"/>
      <c r="AE589" s="83"/>
    </row>
    <row r="590">
      <c r="A590" s="414"/>
      <c r="B590" s="414"/>
      <c r="C590" s="414"/>
      <c r="D590" s="414"/>
      <c r="E590" s="509"/>
      <c r="F590" s="412"/>
      <c r="G590" s="510"/>
      <c r="H590" s="412"/>
      <c r="I590" s="511">
        <f t="shared" ref="I590:K590" si="194">ROUND(SUM(I587:I589),2)</f>
        <v>0</v>
      </c>
      <c r="J590" s="511">
        <f t="shared" si="194"/>
        <v>0</v>
      </c>
      <c r="K590" s="511">
        <f t="shared" si="194"/>
        <v>0</v>
      </c>
      <c r="L590" s="452"/>
      <c r="M590" s="452"/>
      <c r="N590" s="452"/>
      <c r="O590" s="452"/>
      <c r="P590" s="452"/>
      <c r="Q590" s="452"/>
      <c r="R590" s="452"/>
      <c r="S590" s="452"/>
      <c r="T590" s="452"/>
      <c r="U590" s="452"/>
      <c r="V590" s="452"/>
      <c r="W590" s="452"/>
      <c r="X590" s="452"/>
      <c r="Y590" s="452"/>
      <c r="Z590" s="452"/>
      <c r="AA590" s="83"/>
      <c r="AB590" s="83"/>
      <c r="AC590" s="83"/>
      <c r="AD590" s="83"/>
      <c r="AE590" s="83"/>
    </row>
    <row r="591">
      <c r="A591" s="452"/>
      <c r="B591" s="452"/>
      <c r="C591" s="452"/>
      <c r="D591" s="452"/>
      <c r="E591" s="512"/>
      <c r="F591" s="513"/>
      <c r="G591" s="514"/>
      <c r="H591" s="513"/>
      <c r="I591" s="517"/>
      <c r="J591" s="517"/>
      <c r="K591" s="517"/>
      <c r="L591" s="452"/>
      <c r="M591" s="452"/>
      <c r="N591" s="452"/>
      <c r="O591" s="452"/>
      <c r="P591" s="452"/>
      <c r="Q591" s="452"/>
      <c r="R591" s="452"/>
      <c r="S591" s="452"/>
      <c r="T591" s="452"/>
      <c r="U591" s="452"/>
      <c r="V591" s="452"/>
      <c r="W591" s="452"/>
      <c r="X591" s="452"/>
      <c r="Y591" s="452"/>
      <c r="Z591" s="452"/>
      <c r="AA591" s="83"/>
      <c r="AB591" s="83"/>
      <c r="AC591" s="83"/>
      <c r="AD591" s="83"/>
      <c r="AE591" s="83"/>
    </row>
    <row r="592">
      <c r="A592" s="488" t="s">
        <v>1501</v>
      </c>
      <c r="B592" s="77"/>
      <c r="C592" s="77"/>
      <c r="D592" s="77"/>
      <c r="E592" s="77"/>
      <c r="F592" s="77"/>
      <c r="G592" s="77"/>
      <c r="H592" s="77"/>
      <c r="I592" s="77"/>
      <c r="J592" s="77"/>
      <c r="K592" s="82"/>
      <c r="L592" s="452"/>
      <c r="M592" s="452"/>
      <c r="N592" s="452"/>
      <c r="O592" s="452"/>
      <c r="P592" s="452"/>
      <c r="Q592" s="452"/>
      <c r="R592" s="452"/>
      <c r="S592" s="452"/>
      <c r="T592" s="452"/>
      <c r="U592" s="452"/>
      <c r="V592" s="452"/>
      <c r="W592" s="452"/>
      <c r="X592" s="452"/>
      <c r="Y592" s="452"/>
      <c r="Z592" s="452"/>
      <c r="AA592" s="83"/>
      <c r="AB592" s="83"/>
      <c r="AC592" s="83"/>
      <c r="AD592" s="83"/>
      <c r="AE592" s="83"/>
    </row>
    <row r="593">
      <c r="A593" s="489" t="s">
        <v>15</v>
      </c>
      <c r="B593" s="490" t="s">
        <v>852</v>
      </c>
      <c r="C593" s="87"/>
      <c r="D593" s="87"/>
      <c r="E593" s="87"/>
      <c r="F593" s="87"/>
      <c r="G593" s="236"/>
      <c r="H593" s="491" t="s">
        <v>19</v>
      </c>
      <c r="I593" s="492" t="s">
        <v>22</v>
      </c>
      <c r="J593" s="493" t="s">
        <v>81</v>
      </c>
      <c r="K593" s="493"/>
      <c r="L593" s="452"/>
      <c r="M593" s="452"/>
      <c r="N593" s="452"/>
      <c r="O593" s="452"/>
      <c r="P593" s="452"/>
      <c r="Q593" s="452"/>
      <c r="R593" s="452"/>
      <c r="S593" s="452"/>
      <c r="T593" s="452"/>
      <c r="U593" s="452"/>
      <c r="V593" s="452"/>
      <c r="W593" s="452"/>
      <c r="X593" s="452"/>
      <c r="Y593" s="452"/>
      <c r="Z593" s="452"/>
      <c r="AA593" s="83"/>
      <c r="AB593" s="83"/>
      <c r="AC593" s="83"/>
      <c r="AD593" s="83"/>
      <c r="AE593" s="83"/>
    </row>
    <row r="594">
      <c r="A594" s="494"/>
      <c r="B594" s="495" t="s">
        <v>37</v>
      </c>
      <c r="C594" s="173" t="s">
        <v>42</v>
      </c>
      <c r="D594" s="496" t="s">
        <v>22</v>
      </c>
      <c r="E594" s="497" t="s">
        <v>30</v>
      </c>
      <c r="F594" s="498" t="s">
        <v>45</v>
      </c>
      <c r="G594" s="499" t="s">
        <v>46</v>
      </c>
      <c r="H594" s="498" t="s">
        <v>47</v>
      </c>
      <c r="I594" s="498" t="s">
        <v>48</v>
      </c>
      <c r="J594" s="498" t="s">
        <v>49</v>
      </c>
      <c r="K594" s="498" t="s">
        <v>51</v>
      </c>
      <c r="L594" s="452"/>
      <c r="M594" s="452"/>
      <c r="N594" s="452"/>
      <c r="O594" s="452"/>
      <c r="P594" s="452"/>
      <c r="Q594" s="452"/>
      <c r="R594" s="452"/>
      <c r="S594" s="452"/>
      <c r="T594" s="452"/>
      <c r="U594" s="452"/>
      <c r="V594" s="452"/>
      <c r="W594" s="452"/>
      <c r="X594" s="452"/>
      <c r="Y594" s="452"/>
      <c r="Z594" s="452"/>
      <c r="AA594" s="83"/>
      <c r="AB594" s="83"/>
      <c r="AC594" s="83"/>
      <c r="AD594" s="83"/>
      <c r="AE594" s="83"/>
    </row>
    <row r="595">
      <c r="A595" s="500" t="s">
        <v>52</v>
      </c>
      <c r="B595" s="542" t="s">
        <v>1506</v>
      </c>
      <c r="C595" s="543" t="s">
        <v>138</v>
      </c>
      <c r="D595" s="542" t="s">
        <v>139</v>
      </c>
      <c r="E595" s="520">
        <v>0.171</v>
      </c>
      <c r="F595" s="519"/>
      <c r="G595" s="519"/>
      <c r="H595" s="506">
        <f t="shared" ref="H595:H599" si="195">F595+G595</f>
        <v>0</v>
      </c>
      <c r="I595" s="506">
        <f t="shared" ref="I595:I599" si="196">F595*E595</f>
        <v>0</v>
      </c>
      <c r="J595" s="506">
        <f t="shared" ref="J595:J599" si="197">G595*E595</f>
        <v>0</v>
      </c>
      <c r="K595" s="506">
        <f t="shared" ref="K595:K599" si="198">I595+J595</f>
        <v>0</v>
      </c>
      <c r="L595" s="452"/>
      <c r="M595" s="452"/>
      <c r="N595" s="452"/>
      <c r="O595" s="452"/>
      <c r="P595" s="452"/>
      <c r="Q595" s="452"/>
      <c r="R595" s="452"/>
      <c r="S595" s="452"/>
      <c r="T595" s="452"/>
      <c r="U595" s="452"/>
      <c r="V595" s="452"/>
      <c r="W595" s="452"/>
      <c r="X595" s="452"/>
      <c r="Y595" s="452"/>
      <c r="Z595" s="452"/>
      <c r="AA595" s="83"/>
      <c r="AB595" s="83"/>
      <c r="AC595" s="83"/>
      <c r="AD595" s="83"/>
      <c r="AE595" s="83"/>
    </row>
    <row r="596">
      <c r="A596" s="500" t="s">
        <v>52</v>
      </c>
      <c r="B596" s="542" t="s">
        <v>1509</v>
      </c>
      <c r="C596" s="543" t="s">
        <v>1511</v>
      </c>
      <c r="D596" s="542" t="s">
        <v>78</v>
      </c>
      <c r="E596" s="520">
        <v>0.0012</v>
      </c>
      <c r="F596" s="519"/>
      <c r="G596" s="519"/>
      <c r="H596" s="506">
        <f t="shared" si="195"/>
        <v>0</v>
      </c>
      <c r="I596" s="506">
        <f t="shared" si="196"/>
        <v>0</v>
      </c>
      <c r="J596" s="506">
        <f t="shared" si="197"/>
        <v>0</v>
      </c>
      <c r="K596" s="506">
        <f t="shared" si="198"/>
        <v>0</v>
      </c>
      <c r="L596" s="452"/>
      <c r="M596" s="452"/>
      <c r="N596" s="452"/>
      <c r="O596" s="452"/>
      <c r="P596" s="452"/>
      <c r="Q596" s="452"/>
      <c r="R596" s="452"/>
      <c r="S596" s="452"/>
      <c r="T596" s="452"/>
      <c r="U596" s="452"/>
      <c r="V596" s="452"/>
      <c r="W596" s="452"/>
      <c r="X596" s="452"/>
      <c r="Y596" s="452"/>
      <c r="Z596" s="452"/>
      <c r="AA596" s="83"/>
      <c r="AB596" s="83"/>
      <c r="AC596" s="83"/>
      <c r="AD596" s="83"/>
      <c r="AE596" s="83"/>
    </row>
    <row r="597">
      <c r="A597" s="500" t="s">
        <v>52</v>
      </c>
      <c r="B597" s="542" t="s">
        <v>1513</v>
      </c>
      <c r="C597" s="543" t="s">
        <v>1514</v>
      </c>
      <c r="D597" s="542" t="s">
        <v>81</v>
      </c>
      <c r="E597" s="520">
        <v>0.672</v>
      </c>
      <c r="F597" s="519"/>
      <c r="G597" s="519"/>
      <c r="H597" s="506">
        <f t="shared" si="195"/>
        <v>0</v>
      </c>
      <c r="I597" s="506">
        <f t="shared" si="196"/>
        <v>0</v>
      </c>
      <c r="J597" s="506">
        <f t="shared" si="197"/>
        <v>0</v>
      </c>
      <c r="K597" s="506">
        <f t="shared" si="198"/>
        <v>0</v>
      </c>
      <c r="L597" s="452"/>
      <c r="M597" s="452"/>
      <c r="N597" s="452"/>
      <c r="O597" s="452"/>
      <c r="P597" s="452"/>
      <c r="Q597" s="452"/>
      <c r="R597" s="452"/>
      <c r="S597" s="452"/>
      <c r="T597" s="452"/>
      <c r="U597" s="452"/>
      <c r="V597" s="452"/>
      <c r="W597" s="452"/>
      <c r="X597" s="452"/>
      <c r="Y597" s="452"/>
      <c r="Z597" s="452"/>
      <c r="AA597" s="83"/>
      <c r="AB597" s="83"/>
      <c r="AC597" s="83"/>
      <c r="AD597" s="83"/>
      <c r="AE597" s="83"/>
    </row>
    <row r="598">
      <c r="A598" s="500" t="s">
        <v>62</v>
      </c>
      <c r="B598" s="542" t="s">
        <v>1519</v>
      </c>
      <c r="C598" s="543" t="s">
        <v>66</v>
      </c>
      <c r="D598" s="542" t="s">
        <v>64</v>
      </c>
      <c r="E598" s="520">
        <v>0.152</v>
      </c>
      <c r="F598" s="519"/>
      <c r="G598" s="519"/>
      <c r="H598" s="506">
        <f t="shared" si="195"/>
        <v>0</v>
      </c>
      <c r="I598" s="506">
        <f t="shared" si="196"/>
        <v>0</v>
      </c>
      <c r="J598" s="506">
        <f t="shared" si="197"/>
        <v>0</v>
      </c>
      <c r="K598" s="506">
        <f t="shared" si="198"/>
        <v>0</v>
      </c>
      <c r="L598" s="452"/>
      <c r="M598" s="452"/>
      <c r="N598" s="452"/>
      <c r="O598" s="452"/>
      <c r="P598" s="452"/>
      <c r="Q598" s="452"/>
      <c r="R598" s="452"/>
      <c r="S598" s="452"/>
      <c r="T598" s="452"/>
      <c r="U598" s="452"/>
      <c r="V598" s="452"/>
      <c r="W598" s="452"/>
      <c r="X598" s="452"/>
      <c r="Y598" s="452"/>
      <c r="Z598" s="452"/>
      <c r="AA598" s="83"/>
      <c r="AB598" s="83"/>
      <c r="AC598" s="83"/>
      <c r="AD598" s="83"/>
      <c r="AE598" s="83"/>
    </row>
    <row r="599">
      <c r="A599" s="500" t="s">
        <v>62</v>
      </c>
      <c r="B599" s="542" t="s">
        <v>1520</v>
      </c>
      <c r="C599" s="543" t="s">
        <v>1522</v>
      </c>
      <c r="D599" s="542" t="s">
        <v>64</v>
      </c>
      <c r="E599" s="520">
        <v>0.085</v>
      </c>
      <c r="F599" s="519"/>
      <c r="G599" s="519"/>
      <c r="H599" s="506">
        <f t="shared" si="195"/>
        <v>0</v>
      </c>
      <c r="I599" s="506">
        <f t="shared" si="196"/>
        <v>0</v>
      </c>
      <c r="J599" s="506">
        <f t="shared" si="197"/>
        <v>0</v>
      </c>
      <c r="K599" s="506">
        <f t="shared" si="198"/>
        <v>0</v>
      </c>
      <c r="L599" s="452"/>
      <c r="M599" s="452"/>
      <c r="N599" s="452"/>
      <c r="O599" s="452"/>
      <c r="P599" s="452"/>
      <c r="Q599" s="452"/>
      <c r="R599" s="452"/>
      <c r="S599" s="452"/>
      <c r="T599" s="452"/>
      <c r="U599" s="452"/>
      <c r="V599" s="452"/>
      <c r="W599" s="452"/>
      <c r="X599" s="452"/>
      <c r="Y599" s="452"/>
      <c r="Z599" s="452"/>
      <c r="AA599" s="83"/>
      <c r="AB599" s="83"/>
      <c r="AC599" s="83"/>
      <c r="AD599" s="83"/>
      <c r="AE599" s="83"/>
    </row>
    <row r="600">
      <c r="A600" s="414"/>
      <c r="B600" s="414"/>
      <c r="C600" s="414"/>
      <c r="D600" s="414"/>
      <c r="E600" s="509"/>
      <c r="F600" s="412"/>
      <c r="G600" s="510"/>
      <c r="H600" s="412"/>
      <c r="I600" s="511">
        <f t="shared" ref="I600:K600" si="199">ROUND(SUM(I595:I599),2)</f>
        <v>0</v>
      </c>
      <c r="J600" s="511">
        <f t="shared" si="199"/>
        <v>0</v>
      </c>
      <c r="K600" s="511">
        <f t="shared" si="199"/>
        <v>0</v>
      </c>
      <c r="L600" s="452"/>
      <c r="M600" s="452"/>
      <c r="N600" s="452"/>
      <c r="O600" s="452"/>
      <c r="P600" s="452"/>
      <c r="Q600" s="452"/>
      <c r="R600" s="452"/>
      <c r="S600" s="452"/>
      <c r="T600" s="452"/>
      <c r="U600" s="452"/>
      <c r="V600" s="452"/>
      <c r="W600" s="452"/>
      <c r="X600" s="452"/>
      <c r="Y600" s="452"/>
      <c r="Z600" s="452"/>
      <c r="AA600" s="83"/>
      <c r="AB600" s="83"/>
      <c r="AC600" s="83"/>
      <c r="AD600" s="83"/>
      <c r="AE600" s="83"/>
    </row>
    <row r="601">
      <c r="A601" s="452"/>
      <c r="B601" s="452"/>
      <c r="C601" s="452"/>
      <c r="D601" s="452"/>
      <c r="E601" s="512"/>
      <c r="F601" s="513"/>
      <c r="G601" s="514"/>
      <c r="H601" s="513"/>
      <c r="I601" s="517"/>
      <c r="J601" s="517"/>
      <c r="K601" s="517"/>
      <c r="L601" s="452"/>
      <c r="M601" s="452"/>
      <c r="N601" s="452"/>
      <c r="O601" s="452"/>
      <c r="P601" s="452"/>
      <c r="Q601" s="452"/>
      <c r="R601" s="452"/>
      <c r="S601" s="452"/>
      <c r="T601" s="452"/>
      <c r="U601" s="452"/>
      <c r="V601" s="452"/>
      <c r="W601" s="452"/>
      <c r="X601" s="452"/>
      <c r="Y601" s="452"/>
      <c r="Z601" s="452"/>
      <c r="AA601" s="83"/>
      <c r="AB601" s="83"/>
      <c r="AC601" s="83"/>
      <c r="AD601" s="83"/>
      <c r="AE601" s="83"/>
    </row>
    <row r="602">
      <c r="A602" s="488" t="s">
        <v>1524</v>
      </c>
      <c r="B602" s="77"/>
      <c r="C602" s="77"/>
      <c r="D602" s="77"/>
      <c r="E602" s="77"/>
      <c r="F602" s="77"/>
      <c r="G602" s="77"/>
      <c r="H602" s="77"/>
      <c r="I602" s="77"/>
      <c r="J602" s="77"/>
      <c r="K602" s="82"/>
      <c r="L602" s="452"/>
      <c r="M602" s="452"/>
      <c r="N602" s="452"/>
      <c r="O602" s="452"/>
      <c r="P602" s="452"/>
      <c r="Q602" s="452"/>
      <c r="R602" s="452"/>
      <c r="S602" s="452"/>
      <c r="T602" s="452"/>
      <c r="U602" s="452"/>
      <c r="V602" s="452"/>
      <c r="W602" s="452"/>
      <c r="X602" s="452"/>
      <c r="Y602" s="452"/>
      <c r="Z602" s="452"/>
      <c r="AA602" s="83"/>
      <c r="AB602" s="83"/>
      <c r="AC602" s="83"/>
      <c r="AD602" s="83"/>
      <c r="AE602" s="83"/>
    </row>
    <row r="603">
      <c r="A603" s="489" t="s">
        <v>15</v>
      </c>
      <c r="B603" s="490" t="s">
        <v>1529</v>
      </c>
      <c r="C603" s="87"/>
      <c r="D603" s="87"/>
      <c r="E603" s="87"/>
      <c r="F603" s="87"/>
      <c r="G603" s="236"/>
      <c r="H603" s="491" t="s">
        <v>19</v>
      </c>
      <c r="I603" s="492" t="s">
        <v>22</v>
      </c>
      <c r="J603" s="493" t="s">
        <v>81</v>
      </c>
      <c r="K603" s="493"/>
      <c r="L603" s="452"/>
      <c r="M603" s="452"/>
      <c r="N603" s="452"/>
      <c r="O603" s="452"/>
      <c r="P603" s="452"/>
      <c r="Q603" s="452"/>
      <c r="R603" s="452"/>
      <c r="S603" s="452"/>
      <c r="T603" s="452"/>
      <c r="U603" s="452"/>
      <c r="V603" s="452"/>
      <c r="W603" s="452"/>
      <c r="X603" s="452"/>
      <c r="Y603" s="452"/>
      <c r="Z603" s="452"/>
      <c r="AA603" s="83"/>
      <c r="AB603" s="83"/>
      <c r="AC603" s="83"/>
      <c r="AD603" s="83"/>
      <c r="AE603" s="83"/>
    </row>
    <row r="604">
      <c r="A604" s="494"/>
      <c r="B604" s="495" t="s">
        <v>37</v>
      </c>
      <c r="C604" s="173" t="s">
        <v>42</v>
      </c>
      <c r="D604" s="496" t="s">
        <v>22</v>
      </c>
      <c r="E604" s="497" t="s">
        <v>30</v>
      </c>
      <c r="F604" s="498" t="s">
        <v>45</v>
      </c>
      <c r="G604" s="499" t="s">
        <v>46</v>
      </c>
      <c r="H604" s="498" t="s">
        <v>47</v>
      </c>
      <c r="I604" s="498" t="s">
        <v>48</v>
      </c>
      <c r="J604" s="498" t="s">
        <v>49</v>
      </c>
      <c r="K604" s="498" t="s">
        <v>51</v>
      </c>
      <c r="L604" s="452"/>
      <c r="M604" s="452"/>
      <c r="N604" s="452"/>
      <c r="O604" s="452"/>
      <c r="P604" s="452"/>
      <c r="Q604" s="452"/>
      <c r="R604" s="452"/>
      <c r="S604" s="452"/>
      <c r="T604" s="452"/>
      <c r="U604" s="452"/>
      <c r="V604" s="452"/>
      <c r="W604" s="452"/>
      <c r="X604" s="452"/>
      <c r="Y604" s="452"/>
      <c r="Z604" s="452"/>
      <c r="AA604" s="83"/>
      <c r="AB604" s="83"/>
      <c r="AC604" s="83"/>
      <c r="AD604" s="83"/>
      <c r="AE604" s="83"/>
    </row>
    <row r="605">
      <c r="A605" s="500" t="s">
        <v>52</v>
      </c>
      <c r="B605" s="542" t="s">
        <v>1530</v>
      </c>
      <c r="C605" s="543" t="s">
        <v>1531</v>
      </c>
      <c r="D605" s="542" t="s">
        <v>78</v>
      </c>
      <c r="E605" s="520">
        <v>3.04</v>
      </c>
      <c r="F605" s="519"/>
      <c r="G605" s="519"/>
      <c r="H605" s="506">
        <f t="shared" ref="H605:H609" si="200">F605+G605</f>
        <v>0</v>
      </c>
      <c r="I605" s="506">
        <f t="shared" ref="I605:I609" si="201">F605*E605</f>
        <v>0</v>
      </c>
      <c r="J605" s="506">
        <f t="shared" ref="J605:J609" si="202">G605*E605</f>
        <v>0</v>
      </c>
      <c r="K605" s="506">
        <f t="shared" ref="K605:K609" si="203">I605+J605</f>
        <v>0</v>
      </c>
      <c r="L605" s="452"/>
      <c r="M605" s="452"/>
      <c r="N605" s="452"/>
      <c r="O605" s="452"/>
      <c r="P605" s="452"/>
      <c r="Q605" s="452"/>
      <c r="R605" s="452"/>
      <c r="S605" s="452"/>
      <c r="T605" s="452"/>
      <c r="U605" s="452"/>
      <c r="V605" s="452"/>
      <c r="W605" s="452"/>
      <c r="X605" s="452"/>
      <c r="Y605" s="452"/>
      <c r="Z605" s="452"/>
      <c r="AA605" s="83"/>
      <c r="AB605" s="83"/>
      <c r="AC605" s="83"/>
      <c r="AD605" s="83"/>
      <c r="AE605" s="83"/>
    </row>
    <row r="606">
      <c r="A606" s="500" t="s">
        <v>62</v>
      </c>
      <c r="B606" s="542" t="s">
        <v>1536</v>
      </c>
      <c r="C606" s="543" t="s">
        <v>1537</v>
      </c>
      <c r="D606" s="542" t="s">
        <v>22</v>
      </c>
      <c r="E606" s="520">
        <v>1.18</v>
      </c>
      <c r="F606" s="519"/>
      <c r="G606" s="519"/>
      <c r="H606" s="506">
        <f t="shared" si="200"/>
        <v>0</v>
      </c>
      <c r="I606" s="506">
        <f t="shared" si="201"/>
        <v>0</v>
      </c>
      <c r="J606" s="506">
        <f t="shared" si="202"/>
        <v>0</v>
      </c>
      <c r="K606" s="506">
        <f t="shared" si="203"/>
        <v>0</v>
      </c>
      <c r="L606" s="452"/>
      <c r="M606" s="452"/>
      <c r="N606" s="452"/>
      <c r="O606" s="452"/>
      <c r="P606" s="452"/>
      <c r="Q606" s="452"/>
      <c r="R606" s="452"/>
      <c r="S606" s="452"/>
      <c r="T606" s="452"/>
      <c r="U606" s="452"/>
      <c r="V606" s="452"/>
      <c r="W606" s="452"/>
      <c r="X606" s="452"/>
      <c r="Y606" s="452"/>
      <c r="Z606" s="452"/>
      <c r="AA606" s="83"/>
      <c r="AB606" s="83"/>
      <c r="AC606" s="83"/>
      <c r="AD606" s="83"/>
      <c r="AE606" s="83"/>
    </row>
    <row r="607">
      <c r="A607" s="500" t="s">
        <v>62</v>
      </c>
      <c r="B607" s="542" t="s">
        <v>1519</v>
      </c>
      <c r="C607" s="543" t="s">
        <v>66</v>
      </c>
      <c r="D607" s="542" t="s">
        <v>22</v>
      </c>
      <c r="E607" s="520">
        <v>0.492</v>
      </c>
      <c r="F607" s="519"/>
      <c r="G607" s="519"/>
      <c r="H607" s="506">
        <f t="shared" si="200"/>
        <v>0</v>
      </c>
      <c r="I607" s="506">
        <f t="shared" si="201"/>
        <v>0</v>
      </c>
      <c r="J607" s="506">
        <f t="shared" si="202"/>
        <v>0</v>
      </c>
      <c r="K607" s="506">
        <f t="shared" si="203"/>
        <v>0</v>
      </c>
      <c r="L607" s="452"/>
      <c r="M607" s="452"/>
      <c r="N607" s="452"/>
      <c r="O607" s="452"/>
      <c r="P607" s="452"/>
      <c r="Q607" s="452"/>
      <c r="R607" s="452"/>
      <c r="S607" s="452"/>
      <c r="T607" s="452"/>
      <c r="U607" s="452"/>
      <c r="V607" s="452"/>
      <c r="W607" s="452"/>
      <c r="X607" s="452"/>
      <c r="Y607" s="452"/>
      <c r="Z607" s="452"/>
      <c r="AA607" s="83"/>
      <c r="AB607" s="83"/>
      <c r="AC607" s="83"/>
      <c r="AD607" s="83"/>
      <c r="AE607" s="83"/>
    </row>
    <row r="608">
      <c r="A608" s="500" t="s">
        <v>52</v>
      </c>
      <c r="B608" s="542" t="s">
        <v>1538</v>
      </c>
      <c r="C608" s="543" t="s">
        <v>1539</v>
      </c>
      <c r="D608" s="542" t="s">
        <v>459</v>
      </c>
      <c r="E608" s="520">
        <v>0.002</v>
      </c>
      <c r="F608" s="519"/>
      <c r="G608" s="519"/>
      <c r="H608" s="506">
        <f t="shared" si="200"/>
        <v>0</v>
      </c>
      <c r="I608" s="506">
        <f t="shared" si="201"/>
        <v>0</v>
      </c>
      <c r="J608" s="506">
        <f t="shared" si="202"/>
        <v>0</v>
      </c>
      <c r="K608" s="506">
        <f t="shared" si="203"/>
        <v>0</v>
      </c>
      <c r="L608" s="452"/>
      <c r="M608" s="452"/>
      <c r="N608" s="452"/>
      <c r="O608" s="452"/>
      <c r="P608" s="452"/>
      <c r="Q608" s="452"/>
      <c r="R608" s="452"/>
      <c r="S608" s="452"/>
      <c r="T608" s="452"/>
      <c r="U608" s="452"/>
      <c r="V608" s="452"/>
      <c r="W608" s="452"/>
      <c r="X608" s="452"/>
      <c r="Y608" s="452"/>
      <c r="Z608" s="452"/>
      <c r="AA608" s="83"/>
      <c r="AB608" s="83"/>
      <c r="AC608" s="83"/>
      <c r="AD608" s="83"/>
      <c r="AE608" s="83"/>
    </row>
    <row r="609">
      <c r="A609" s="500" t="s">
        <v>52</v>
      </c>
      <c r="B609" s="542" t="s">
        <v>1541</v>
      </c>
      <c r="C609" s="543" t="s">
        <v>1542</v>
      </c>
      <c r="D609" s="542" t="s">
        <v>72</v>
      </c>
      <c r="E609" s="520">
        <v>0.5</v>
      </c>
      <c r="F609" s="519"/>
      <c r="G609" s="519"/>
      <c r="H609" s="506">
        <f t="shared" si="200"/>
        <v>0</v>
      </c>
      <c r="I609" s="506">
        <f t="shared" si="201"/>
        <v>0</v>
      </c>
      <c r="J609" s="506">
        <f t="shared" si="202"/>
        <v>0</v>
      </c>
      <c r="K609" s="506">
        <f t="shared" si="203"/>
        <v>0</v>
      </c>
      <c r="L609" s="452"/>
      <c r="M609" s="452"/>
      <c r="N609" s="452"/>
      <c r="O609" s="452"/>
      <c r="P609" s="452"/>
      <c r="Q609" s="452"/>
      <c r="R609" s="452"/>
      <c r="S609" s="452"/>
      <c r="T609" s="452"/>
      <c r="U609" s="452"/>
      <c r="V609" s="452"/>
      <c r="W609" s="452"/>
      <c r="X609" s="452"/>
      <c r="Y609" s="452"/>
      <c r="Z609" s="452"/>
      <c r="AA609" s="83"/>
      <c r="AB609" s="83"/>
      <c r="AC609" s="83"/>
      <c r="AD609" s="83"/>
      <c r="AE609" s="83"/>
    </row>
    <row r="610">
      <c r="A610" s="414"/>
      <c r="B610" s="414"/>
      <c r="C610" s="414"/>
      <c r="D610" s="414"/>
      <c r="E610" s="509"/>
      <c r="F610" s="412"/>
      <c r="G610" s="510"/>
      <c r="H610" s="412"/>
      <c r="I610" s="511">
        <f t="shared" ref="I610:K610" si="204">ROUND(SUM(I605:I609),2)</f>
        <v>0</v>
      </c>
      <c r="J610" s="511">
        <f t="shared" si="204"/>
        <v>0</v>
      </c>
      <c r="K610" s="511">
        <f t="shared" si="204"/>
        <v>0</v>
      </c>
      <c r="L610" s="452"/>
      <c r="M610" s="452"/>
      <c r="N610" s="452"/>
      <c r="O610" s="452"/>
      <c r="P610" s="452"/>
      <c r="Q610" s="452"/>
      <c r="R610" s="452"/>
      <c r="S610" s="452"/>
      <c r="T610" s="452"/>
      <c r="U610" s="452"/>
      <c r="V610" s="452"/>
      <c r="W610" s="452"/>
      <c r="X610" s="452"/>
      <c r="Y610" s="452"/>
      <c r="Z610" s="452"/>
      <c r="AA610" s="83"/>
      <c r="AB610" s="83"/>
      <c r="AC610" s="83"/>
      <c r="AD610" s="83"/>
      <c r="AE610" s="83"/>
    </row>
    <row r="611">
      <c r="A611" s="452"/>
      <c r="B611" s="452"/>
      <c r="C611" s="452"/>
      <c r="D611" s="452"/>
      <c r="E611" s="512"/>
      <c r="F611" s="513"/>
      <c r="G611" s="514"/>
      <c r="H611" s="513"/>
      <c r="I611" s="517"/>
      <c r="J611" s="517"/>
      <c r="K611" s="517"/>
      <c r="L611" s="452"/>
      <c r="M611" s="452"/>
      <c r="N611" s="452"/>
      <c r="O611" s="452"/>
      <c r="P611" s="452"/>
      <c r="Q611" s="452"/>
      <c r="R611" s="452"/>
      <c r="S611" s="452"/>
      <c r="T611" s="452"/>
      <c r="U611" s="452"/>
      <c r="V611" s="452"/>
      <c r="W611" s="452"/>
      <c r="X611" s="452"/>
      <c r="Y611" s="452"/>
      <c r="Z611" s="452"/>
      <c r="AA611" s="83"/>
      <c r="AB611" s="83"/>
      <c r="AC611" s="83"/>
      <c r="AD611" s="83"/>
      <c r="AE611" s="83"/>
    </row>
    <row r="612">
      <c r="A612" s="311" t="s">
        <v>1544</v>
      </c>
      <c r="B612" s="87"/>
      <c r="C612" s="87"/>
      <c r="D612" s="87"/>
      <c r="E612" s="87"/>
      <c r="F612" s="87"/>
      <c r="G612" s="87"/>
      <c r="H612" s="87"/>
      <c r="I612" s="87"/>
      <c r="J612" s="87"/>
      <c r="K612" s="236"/>
      <c r="L612" s="452"/>
      <c r="M612" s="452"/>
      <c r="N612" s="452"/>
      <c r="O612" s="452"/>
      <c r="P612" s="452"/>
      <c r="Q612" s="452"/>
      <c r="R612" s="452"/>
      <c r="S612" s="452"/>
      <c r="T612" s="452"/>
      <c r="U612" s="452"/>
      <c r="V612" s="452"/>
      <c r="W612" s="452"/>
      <c r="X612" s="452"/>
      <c r="Y612" s="452"/>
      <c r="Z612" s="452"/>
      <c r="AA612" s="83"/>
      <c r="AB612" s="83"/>
      <c r="AC612" s="83"/>
      <c r="AD612" s="83"/>
      <c r="AE612" s="83"/>
    </row>
    <row r="613">
      <c r="A613" s="263" t="s">
        <v>1545</v>
      </c>
      <c r="B613" s="544" t="s">
        <v>1546</v>
      </c>
      <c r="C613" s="87"/>
      <c r="D613" s="87"/>
      <c r="E613" s="87"/>
      <c r="F613" s="87"/>
      <c r="G613" s="236"/>
      <c r="H613" s="241" t="s">
        <v>19</v>
      </c>
      <c r="I613" s="319" t="s">
        <v>22</v>
      </c>
      <c r="J613" s="545"/>
      <c r="K613" s="545"/>
      <c r="L613" s="452"/>
      <c r="M613" s="452"/>
      <c r="N613" s="452"/>
      <c r="O613" s="452"/>
      <c r="P613" s="452"/>
      <c r="Q613" s="452"/>
      <c r="R613" s="452"/>
      <c r="S613" s="452"/>
      <c r="T613" s="452"/>
      <c r="U613" s="452"/>
      <c r="V613" s="452"/>
      <c r="W613" s="452"/>
      <c r="X613" s="452"/>
      <c r="Y613" s="452"/>
      <c r="Z613" s="452"/>
      <c r="AA613" s="83"/>
      <c r="AB613" s="83"/>
      <c r="AC613" s="83"/>
      <c r="AD613" s="83"/>
      <c r="AE613" s="83"/>
    </row>
    <row r="614">
      <c r="A614" s="546"/>
      <c r="B614" s="547" t="s">
        <v>37</v>
      </c>
      <c r="C614" s="173" t="s">
        <v>42</v>
      </c>
      <c r="D614" s="548" t="s">
        <v>22</v>
      </c>
      <c r="E614" s="238" t="s">
        <v>30</v>
      </c>
      <c r="F614" s="241" t="s">
        <v>45</v>
      </c>
      <c r="G614" s="482" t="s">
        <v>46</v>
      </c>
      <c r="H614" s="241" t="s">
        <v>47</v>
      </c>
      <c r="I614" s="241" t="s">
        <v>48</v>
      </c>
      <c r="J614" s="241" t="s">
        <v>49</v>
      </c>
      <c r="K614" s="241" t="s">
        <v>51</v>
      </c>
      <c r="L614" s="452"/>
      <c r="M614" s="452"/>
      <c r="N614" s="452"/>
      <c r="O614" s="452"/>
      <c r="P614" s="452"/>
      <c r="Q614" s="452"/>
      <c r="R614" s="452"/>
      <c r="S614" s="452"/>
      <c r="T614" s="452"/>
      <c r="U614" s="452"/>
      <c r="V614" s="452"/>
      <c r="W614" s="452"/>
      <c r="X614" s="452"/>
      <c r="Y614" s="452"/>
      <c r="Z614" s="452"/>
      <c r="AA614" s="83"/>
      <c r="AB614" s="83"/>
      <c r="AC614" s="83"/>
      <c r="AD614" s="83"/>
      <c r="AE614" s="83"/>
    </row>
    <row r="615">
      <c r="A615" s="263" t="s">
        <v>62</v>
      </c>
      <c r="B615" s="547">
        <v>88240.0</v>
      </c>
      <c r="C615" s="549" t="s">
        <v>1550</v>
      </c>
      <c r="D615" s="547" t="s">
        <v>64</v>
      </c>
      <c r="E615" s="550">
        <v>0.0047</v>
      </c>
      <c r="F615" s="319"/>
      <c r="G615" s="240"/>
      <c r="H615" s="241">
        <f t="shared" ref="H615:H619" si="205">SUM(F615:G615)</f>
        <v>0</v>
      </c>
      <c r="I615" s="241">
        <f t="shared" ref="I615:I619" si="206">E615*F615</f>
        <v>0</v>
      </c>
      <c r="J615" s="241">
        <f t="shared" ref="J615:J619" si="207">G615*E615</f>
        <v>0</v>
      </c>
      <c r="K615" s="241">
        <f t="shared" ref="K615:K619" si="208">SUM(I615:J615)</f>
        <v>0</v>
      </c>
      <c r="L615" s="452"/>
      <c r="M615" s="452"/>
      <c r="N615" s="452"/>
      <c r="O615" s="452"/>
      <c r="P615" s="452"/>
      <c r="Q615" s="452"/>
      <c r="R615" s="452"/>
      <c r="S615" s="452"/>
      <c r="T615" s="452"/>
      <c r="U615" s="452"/>
      <c r="V615" s="452"/>
      <c r="W615" s="452"/>
      <c r="X615" s="452"/>
      <c r="Y615" s="452"/>
      <c r="Z615" s="452"/>
      <c r="AA615" s="83"/>
      <c r="AB615" s="83"/>
      <c r="AC615" s="83"/>
      <c r="AD615" s="83"/>
      <c r="AE615" s="83"/>
    </row>
    <row r="616">
      <c r="A616" s="263" t="s">
        <v>62</v>
      </c>
      <c r="B616" s="547">
        <v>88278.0</v>
      </c>
      <c r="C616" s="549" t="s">
        <v>1537</v>
      </c>
      <c r="D616" s="547" t="s">
        <v>64</v>
      </c>
      <c r="E616" s="550">
        <v>0.029</v>
      </c>
      <c r="F616" s="319"/>
      <c r="G616" s="240"/>
      <c r="H616" s="241">
        <f t="shared" si="205"/>
        <v>0</v>
      </c>
      <c r="I616" s="241">
        <f t="shared" si="206"/>
        <v>0</v>
      </c>
      <c r="J616" s="241">
        <f t="shared" si="207"/>
        <v>0</v>
      </c>
      <c r="K616" s="241">
        <f t="shared" si="208"/>
        <v>0</v>
      </c>
      <c r="L616" s="452"/>
      <c r="M616" s="452"/>
      <c r="N616" s="452"/>
      <c r="O616" s="452"/>
      <c r="P616" s="452"/>
      <c r="Q616" s="452"/>
      <c r="R616" s="452"/>
      <c r="S616" s="452"/>
      <c r="T616" s="452"/>
      <c r="U616" s="452"/>
      <c r="V616" s="452"/>
      <c r="W616" s="452"/>
      <c r="X616" s="452"/>
      <c r="Y616" s="452"/>
      <c r="Z616" s="452"/>
      <c r="AA616" s="83"/>
      <c r="AB616" s="83"/>
      <c r="AC616" s="83"/>
      <c r="AD616" s="83"/>
      <c r="AE616" s="83"/>
    </row>
    <row r="617">
      <c r="A617" s="480" t="s">
        <v>52</v>
      </c>
      <c r="B617" s="547">
        <v>442.0</v>
      </c>
      <c r="C617" s="268" t="s">
        <v>1553</v>
      </c>
      <c r="D617" s="547" t="s">
        <v>22</v>
      </c>
      <c r="E617" s="550">
        <v>0.051</v>
      </c>
      <c r="F617" s="319"/>
      <c r="G617" s="240"/>
      <c r="H617" s="241">
        <f t="shared" si="205"/>
        <v>0</v>
      </c>
      <c r="I617" s="241">
        <f t="shared" si="206"/>
        <v>0</v>
      </c>
      <c r="J617" s="241">
        <f t="shared" si="207"/>
        <v>0</v>
      </c>
      <c r="K617" s="241">
        <f t="shared" si="208"/>
        <v>0</v>
      </c>
      <c r="L617" s="452"/>
      <c r="M617" s="452"/>
      <c r="N617" s="452"/>
      <c r="O617" s="452"/>
      <c r="P617" s="452"/>
      <c r="Q617" s="452"/>
      <c r="R617" s="452"/>
      <c r="S617" s="452"/>
      <c r="T617" s="452"/>
      <c r="U617" s="452"/>
      <c r="V617" s="452"/>
      <c r="W617" s="452"/>
      <c r="X617" s="452"/>
      <c r="Y617" s="452"/>
      <c r="Z617" s="452"/>
      <c r="AA617" s="83"/>
      <c r="AB617" s="83"/>
      <c r="AC617" s="83"/>
      <c r="AD617" s="83"/>
      <c r="AE617" s="83"/>
    </row>
    <row r="618">
      <c r="A618" s="480" t="s">
        <v>52</v>
      </c>
      <c r="B618" s="547">
        <v>4777.0</v>
      </c>
      <c r="C618" s="502" t="s">
        <v>1455</v>
      </c>
      <c r="D618" s="547" t="s">
        <v>78</v>
      </c>
      <c r="E618" s="550">
        <v>0.0305</v>
      </c>
      <c r="F618" s="319"/>
      <c r="G618" s="240"/>
      <c r="H618" s="241">
        <f t="shared" si="205"/>
        <v>0</v>
      </c>
      <c r="I618" s="241">
        <f t="shared" si="206"/>
        <v>0</v>
      </c>
      <c r="J618" s="241">
        <f t="shared" si="207"/>
        <v>0</v>
      </c>
      <c r="K618" s="241">
        <f t="shared" si="208"/>
        <v>0</v>
      </c>
      <c r="L618" s="452"/>
      <c r="M618" s="452"/>
      <c r="N618" s="452"/>
      <c r="O618" s="452"/>
      <c r="P618" s="452"/>
      <c r="Q618" s="452"/>
      <c r="R618" s="452"/>
      <c r="S618" s="452"/>
      <c r="T618" s="452"/>
      <c r="U618" s="452"/>
      <c r="V618" s="452"/>
      <c r="W618" s="452"/>
      <c r="X618" s="452"/>
      <c r="Y618" s="452"/>
      <c r="Z618" s="452"/>
      <c r="AA618" s="83"/>
      <c r="AB618" s="83"/>
      <c r="AC618" s="83"/>
      <c r="AD618" s="83"/>
      <c r="AE618" s="83"/>
    </row>
    <row r="619">
      <c r="A619" s="480" t="s">
        <v>52</v>
      </c>
      <c r="B619" s="547">
        <v>43082.0</v>
      </c>
      <c r="C619" s="502" t="s">
        <v>1561</v>
      </c>
      <c r="D619" s="547" t="s">
        <v>78</v>
      </c>
      <c r="E619" s="550">
        <v>1.091</v>
      </c>
      <c r="F619" s="319"/>
      <c r="G619" s="240"/>
      <c r="H619" s="241">
        <f t="shared" si="205"/>
        <v>0</v>
      </c>
      <c r="I619" s="241">
        <f t="shared" si="206"/>
        <v>0</v>
      </c>
      <c r="J619" s="241">
        <f t="shared" si="207"/>
        <v>0</v>
      </c>
      <c r="K619" s="241">
        <f t="shared" si="208"/>
        <v>0</v>
      </c>
      <c r="L619" s="452"/>
      <c r="M619" s="452"/>
      <c r="N619" s="452"/>
      <c r="O619" s="452"/>
      <c r="P619" s="452"/>
      <c r="Q619" s="452"/>
      <c r="R619" s="452"/>
      <c r="S619" s="452"/>
      <c r="T619" s="452"/>
      <c r="U619" s="452"/>
      <c r="V619" s="452"/>
      <c r="W619" s="452"/>
      <c r="X619" s="452"/>
      <c r="Y619" s="452"/>
      <c r="Z619" s="452"/>
      <c r="AA619" s="83"/>
      <c r="AB619" s="83"/>
      <c r="AC619" s="83"/>
      <c r="AD619" s="83"/>
      <c r="AE619" s="83"/>
    </row>
    <row r="620">
      <c r="A620" s="546"/>
      <c r="B620" s="551"/>
      <c r="C620" s="551"/>
      <c r="D620" s="551"/>
      <c r="E620" s="552"/>
      <c r="F620" s="545"/>
      <c r="G620" s="553"/>
      <c r="H620" s="545"/>
      <c r="I620" s="554">
        <f t="shared" ref="I620:K620" si="209">SUM(I615:I619)</f>
        <v>0</v>
      </c>
      <c r="J620" s="554">
        <f t="shared" si="209"/>
        <v>0</v>
      </c>
      <c r="K620" s="554">
        <f t="shared" si="209"/>
        <v>0</v>
      </c>
      <c r="L620" s="452"/>
      <c r="M620" s="452"/>
      <c r="N620" s="452"/>
      <c r="O620" s="452"/>
      <c r="P620" s="452"/>
      <c r="Q620" s="452"/>
      <c r="R620" s="452"/>
      <c r="S620" s="452"/>
      <c r="T620" s="452"/>
      <c r="U620" s="452"/>
      <c r="V620" s="452"/>
      <c r="W620" s="452"/>
      <c r="X620" s="452"/>
      <c r="Y620" s="452"/>
      <c r="Z620" s="452"/>
      <c r="AA620" s="83"/>
      <c r="AB620" s="83"/>
      <c r="AC620" s="83"/>
      <c r="AD620" s="83"/>
      <c r="AE620" s="83"/>
    </row>
    <row r="621">
      <c r="A621" s="452"/>
      <c r="B621" s="452"/>
      <c r="C621" s="452"/>
      <c r="D621" s="452"/>
      <c r="E621" s="512"/>
      <c r="F621" s="513"/>
      <c r="G621" s="514"/>
      <c r="H621" s="513"/>
      <c r="I621" s="517"/>
      <c r="J621" s="517"/>
      <c r="K621" s="517"/>
      <c r="L621" s="452"/>
      <c r="M621" s="452"/>
      <c r="N621" s="452"/>
      <c r="O621" s="452"/>
      <c r="P621" s="452"/>
      <c r="Q621" s="452"/>
      <c r="R621" s="452"/>
      <c r="S621" s="452"/>
      <c r="T621" s="452"/>
      <c r="U621" s="452"/>
      <c r="V621" s="452"/>
      <c r="W621" s="452"/>
      <c r="X621" s="452"/>
      <c r="Y621" s="452"/>
      <c r="Z621" s="452"/>
      <c r="AA621" s="83"/>
      <c r="AB621" s="83"/>
      <c r="AC621" s="83"/>
      <c r="AD621" s="83"/>
      <c r="AE621" s="83"/>
    </row>
    <row r="622">
      <c r="A622" s="311" t="s">
        <v>1566</v>
      </c>
      <c r="B622" s="87"/>
      <c r="C622" s="87"/>
      <c r="D622" s="87"/>
      <c r="E622" s="87"/>
      <c r="F622" s="87"/>
      <c r="G622" s="87"/>
      <c r="H622" s="87"/>
      <c r="I622" s="87"/>
      <c r="J622" s="87"/>
      <c r="K622" s="236"/>
      <c r="L622" s="452"/>
      <c r="M622" s="452"/>
      <c r="N622" s="452"/>
      <c r="O622" s="452"/>
      <c r="P622" s="452"/>
      <c r="Q622" s="452"/>
      <c r="R622" s="452"/>
      <c r="S622" s="452"/>
      <c r="T622" s="452"/>
      <c r="U622" s="452"/>
      <c r="V622" s="452"/>
      <c r="W622" s="452"/>
      <c r="X622" s="452"/>
      <c r="Y622" s="452"/>
      <c r="Z622" s="452"/>
      <c r="AA622" s="83"/>
      <c r="AB622" s="83"/>
      <c r="AC622" s="83"/>
      <c r="AD622" s="83"/>
      <c r="AE622" s="83"/>
    </row>
    <row r="623">
      <c r="A623" s="263" t="s">
        <v>1545</v>
      </c>
      <c r="B623" s="544" t="s">
        <v>1546</v>
      </c>
      <c r="C623" s="87"/>
      <c r="D623" s="87"/>
      <c r="E623" s="87"/>
      <c r="F623" s="87"/>
      <c r="G623" s="236"/>
      <c r="H623" s="241" t="s">
        <v>19</v>
      </c>
      <c r="I623" s="319" t="s">
        <v>22</v>
      </c>
      <c r="J623" s="545"/>
      <c r="K623" s="545"/>
      <c r="L623" s="452"/>
      <c r="M623" s="452"/>
      <c r="N623" s="452"/>
      <c r="O623" s="452"/>
      <c r="P623" s="452"/>
      <c r="Q623" s="452"/>
      <c r="R623" s="452"/>
      <c r="S623" s="452"/>
      <c r="T623" s="452"/>
      <c r="U623" s="452"/>
      <c r="V623" s="452"/>
      <c r="W623" s="452"/>
      <c r="X623" s="452"/>
      <c r="Y623" s="452"/>
      <c r="Z623" s="452"/>
      <c r="AA623" s="83"/>
      <c r="AB623" s="83"/>
      <c r="AC623" s="83"/>
      <c r="AD623" s="83"/>
      <c r="AE623" s="83"/>
    </row>
    <row r="624">
      <c r="A624" s="546"/>
      <c r="B624" s="547" t="s">
        <v>37</v>
      </c>
      <c r="C624" s="173" t="s">
        <v>42</v>
      </c>
      <c r="D624" s="548" t="s">
        <v>22</v>
      </c>
      <c r="E624" s="238" t="s">
        <v>30</v>
      </c>
      <c r="F624" s="241" t="s">
        <v>45</v>
      </c>
      <c r="G624" s="482" t="s">
        <v>46</v>
      </c>
      <c r="H624" s="241" t="s">
        <v>47</v>
      </c>
      <c r="I624" s="241" t="s">
        <v>48</v>
      </c>
      <c r="J624" s="241" t="s">
        <v>49</v>
      </c>
      <c r="K624" s="241" t="s">
        <v>51</v>
      </c>
      <c r="L624" s="452"/>
      <c r="M624" s="452"/>
      <c r="N624" s="452"/>
      <c r="O624" s="452"/>
      <c r="P624" s="452"/>
      <c r="Q624" s="452"/>
      <c r="R624" s="452"/>
      <c r="S624" s="452"/>
      <c r="T624" s="452"/>
      <c r="U624" s="452"/>
      <c r="V624" s="452"/>
      <c r="W624" s="452"/>
      <c r="X624" s="452"/>
      <c r="Y624" s="452"/>
      <c r="Z624" s="452"/>
      <c r="AA624" s="83"/>
      <c r="AB624" s="83"/>
      <c r="AC624" s="83"/>
      <c r="AD624" s="83"/>
      <c r="AE624" s="83"/>
    </row>
    <row r="625">
      <c r="A625" s="263" t="s">
        <v>62</v>
      </c>
      <c r="B625" s="547">
        <v>88240.0</v>
      </c>
      <c r="C625" s="549" t="s">
        <v>1550</v>
      </c>
      <c r="D625" s="547" t="s">
        <v>64</v>
      </c>
      <c r="E625" s="550">
        <v>0.0044</v>
      </c>
      <c r="F625" s="319"/>
      <c r="G625" s="240"/>
      <c r="H625" s="241">
        <f t="shared" ref="H625:H634" si="210">SUM(F625:G625)</f>
        <v>0</v>
      </c>
      <c r="I625" s="241">
        <f t="shared" ref="I625:I634" si="211">E625*F625</f>
        <v>0</v>
      </c>
      <c r="J625" s="241">
        <f t="shared" ref="J625:J634" si="212">G625*E625</f>
        <v>0</v>
      </c>
      <c r="K625" s="241">
        <f t="shared" ref="K625:K634" si="213">SUM(I625:J625)</f>
        <v>0</v>
      </c>
      <c r="L625" s="452"/>
      <c r="M625" s="452"/>
      <c r="N625" s="452"/>
      <c r="O625" s="452"/>
      <c r="P625" s="452"/>
      <c r="Q625" s="452"/>
      <c r="R625" s="452"/>
      <c r="S625" s="452"/>
      <c r="T625" s="452"/>
      <c r="U625" s="452"/>
      <c r="V625" s="452"/>
      <c r="W625" s="452"/>
      <c r="X625" s="452"/>
      <c r="Y625" s="452"/>
      <c r="Z625" s="452"/>
      <c r="AA625" s="83"/>
      <c r="AB625" s="83"/>
      <c r="AC625" s="83"/>
      <c r="AD625" s="83"/>
      <c r="AE625" s="83"/>
    </row>
    <row r="626">
      <c r="A626" s="263" t="s">
        <v>62</v>
      </c>
      <c r="B626" s="547">
        <v>88278.0</v>
      </c>
      <c r="C626" s="549" t="s">
        <v>451</v>
      </c>
      <c r="D626" s="547" t="s">
        <v>64</v>
      </c>
      <c r="E626" s="550">
        <v>0.014</v>
      </c>
      <c r="F626" s="319"/>
      <c r="G626" s="240"/>
      <c r="H626" s="241">
        <f t="shared" si="210"/>
        <v>0</v>
      </c>
      <c r="I626" s="241">
        <f t="shared" si="211"/>
        <v>0</v>
      </c>
      <c r="J626" s="241">
        <f t="shared" si="212"/>
        <v>0</v>
      </c>
      <c r="K626" s="241">
        <f t="shared" si="213"/>
        <v>0</v>
      </c>
      <c r="L626" s="452"/>
      <c r="M626" s="452"/>
      <c r="N626" s="452"/>
      <c r="O626" s="452"/>
      <c r="P626" s="452"/>
      <c r="Q626" s="452"/>
      <c r="R626" s="452"/>
      <c r="S626" s="452"/>
      <c r="T626" s="452"/>
      <c r="U626" s="452"/>
      <c r="V626" s="452"/>
      <c r="W626" s="452"/>
      <c r="X626" s="452"/>
      <c r="Y626" s="452"/>
      <c r="Z626" s="452"/>
      <c r="AA626" s="83"/>
      <c r="AB626" s="83"/>
      <c r="AC626" s="83"/>
      <c r="AD626" s="83"/>
      <c r="AE626" s="83"/>
    </row>
    <row r="627">
      <c r="A627" s="263" t="s">
        <v>62</v>
      </c>
      <c r="B627" s="547">
        <v>88317.0</v>
      </c>
      <c r="C627" s="549" t="s">
        <v>1567</v>
      </c>
      <c r="D627" s="547" t="s">
        <v>64</v>
      </c>
      <c r="E627" s="550">
        <v>0.0181</v>
      </c>
      <c r="F627" s="319"/>
      <c r="G627" s="240"/>
      <c r="H627" s="241">
        <f t="shared" si="210"/>
        <v>0</v>
      </c>
      <c r="I627" s="241">
        <f t="shared" si="211"/>
        <v>0</v>
      </c>
      <c r="J627" s="241">
        <f t="shared" si="212"/>
        <v>0</v>
      </c>
      <c r="K627" s="241">
        <f t="shared" si="213"/>
        <v>0</v>
      </c>
      <c r="L627" s="452"/>
      <c r="M627" s="452"/>
      <c r="N627" s="452"/>
      <c r="O627" s="452"/>
      <c r="P627" s="452"/>
      <c r="Q627" s="452"/>
      <c r="R627" s="452"/>
      <c r="S627" s="452"/>
      <c r="T627" s="452"/>
      <c r="U627" s="452"/>
      <c r="V627" s="452"/>
      <c r="W627" s="452"/>
      <c r="X627" s="452"/>
      <c r="Y627" s="452"/>
      <c r="Z627" s="452"/>
      <c r="AA627" s="83"/>
      <c r="AB627" s="83"/>
      <c r="AC627" s="83"/>
      <c r="AD627" s="83"/>
      <c r="AE627" s="83"/>
    </row>
    <row r="628">
      <c r="A628" s="263" t="s">
        <v>62</v>
      </c>
      <c r="B628" s="547">
        <v>93287.0</v>
      </c>
      <c r="C628" s="549" t="s">
        <v>1572</v>
      </c>
      <c r="D628" s="547" t="s">
        <v>1573</v>
      </c>
      <c r="E628" s="550">
        <v>0.004</v>
      </c>
      <c r="F628" s="319"/>
      <c r="G628" s="240"/>
      <c r="H628" s="241">
        <f t="shared" si="210"/>
        <v>0</v>
      </c>
      <c r="I628" s="241">
        <f t="shared" si="211"/>
        <v>0</v>
      </c>
      <c r="J628" s="241">
        <f t="shared" si="212"/>
        <v>0</v>
      </c>
      <c r="K628" s="241">
        <f t="shared" si="213"/>
        <v>0</v>
      </c>
      <c r="L628" s="452"/>
      <c r="M628" s="452"/>
      <c r="N628" s="452"/>
      <c r="O628" s="452"/>
      <c r="P628" s="452"/>
      <c r="Q628" s="452"/>
      <c r="R628" s="452"/>
      <c r="S628" s="452"/>
      <c r="T628" s="452"/>
      <c r="U628" s="452"/>
      <c r="V628" s="452"/>
      <c r="W628" s="452"/>
      <c r="X628" s="452"/>
      <c r="Y628" s="452"/>
      <c r="Z628" s="452"/>
      <c r="AA628" s="83"/>
      <c r="AB628" s="83"/>
      <c r="AC628" s="83"/>
      <c r="AD628" s="83"/>
      <c r="AE628" s="83"/>
    </row>
    <row r="629">
      <c r="A629" s="263" t="s">
        <v>62</v>
      </c>
      <c r="B629" s="547">
        <v>93288.0</v>
      </c>
      <c r="C629" s="549" t="s">
        <v>1575</v>
      </c>
      <c r="D629" s="547" t="s">
        <v>1577</v>
      </c>
      <c r="E629" s="550">
        <v>0.0037</v>
      </c>
      <c r="F629" s="319"/>
      <c r="G629" s="240"/>
      <c r="H629" s="241">
        <f t="shared" si="210"/>
        <v>0</v>
      </c>
      <c r="I629" s="241">
        <f t="shared" si="211"/>
        <v>0</v>
      </c>
      <c r="J629" s="241">
        <f t="shared" si="212"/>
        <v>0</v>
      </c>
      <c r="K629" s="241">
        <f t="shared" si="213"/>
        <v>0</v>
      </c>
      <c r="L629" s="452"/>
      <c r="M629" s="452"/>
      <c r="N629" s="452"/>
      <c r="O629" s="452"/>
      <c r="P629" s="452"/>
      <c r="Q629" s="452"/>
      <c r="R629" s="452"/>
      <c r="S629" s="452"/>
      <c r="T629" s="452"/>
      <c r="U629" s="452"/>
      <c r="V629" s="452"/>
      <c r="W629" s="452"/>
      <c r="X629" s="452"/>
      <c r="Y629" s="452"/>
      <c r="Z629" s="452"/>
      <c r="AA629" s="83"/>
      <c r="AB629" s="83"/>
      <c r="AC629" s="83"/>
      <c r="AD629" s="83"/>
      <c r="AE629" s="83"/>
    </row>
    <row r="630">
      <c r="A630" s="263" t="s">
        <v>62</v>
      </c>
      <c r="B630" s="547">
        <v>100716.0</v>
      </c>
      <c r="C630" s="549" t="s">
        <v>1580</v>
      </c>
      <c r="D630" s="547" t="s">
        <v>72</v>
      </c>
      <c r="E630" s="550">
        <v>0.0358</v>
      </c>
      <c r="F630" s="319"/>
      <c r="G630" s="240"/>
      <c r="H630" s="241">
        <f t="shared" si="210"/>
        <v>0</v>
      </c>
      <c r="I630" s="241">
        <f t="shared" si="211"/>
        <v>0</v>
      </c>
      <c r="J630" s="241">
        <f t="shared" si="212"/>
        <v>0</v>
      </c>
      <c r="K630" s="241">
        <f t="shared" si="213"/>
        <v>0</v>
      </c>
      <c r="L630" s="452"/>
      <c r="M630" s="452"/>
      <c r="N630" s="452"/>
      <c r="O630" s="452"/>
      <c r="P630" s="452"/>
      <c r="Q630" s="452"/>
      <c r="R630" s="452"/>
      <c r="S630" s="452"/>
      <c r="T630" s="452"/>
      <c r="U630" s="452"/>
      <c r="V630" s="452"/>
      <c r="W630" s="452"/>
      <c r="X630" s="452"/>
      <c r="Y630" s="452"/>
      <c r="Z630" s="452"/>
      <c r="AA630" s="83"/>
      <c r="AB630" s="83"/>
      <c r="AC630" s="83"/>
      <c r="AD630" s="83"/>
      <c r="AE630" s="83"/>
    </row>
    <row r="631">
      <c r="A631" s="263" t="s">
        <v>62</v>
      </c>
      <c r="B631" s="547">
        <v>100719.0</v>
      </c>
      <c r="C631" s="549" t="s">
        <v>1585</v>
      </c>
      <c r="D631" s="547" t="s">
        <v>72</v>
      </c>
      <c r="E631" s="550">
        <v>0.0358</v>
      </c>
      <c r="F631" s="319"/>
      <c r="G631" s="240"/>
      <c r="H631" s="241">
        <f t="shared" si="210"/>
        <v>0</v>
      </c>
      <c r="I631" s="241">
        <f t="shared" si="211"/>
        <v>0</v>
      </c>
      <c r="J631" s="241">
        <f t="shared" si="212"/>
        <v>0</v>
      </c>
      <c r="K631" s="241">
        <f t="shared" si="213"/>
        <v>0</v>
      </c>
      <c r="L631" s="452"/>
      <c r="M631" s="452"/>
      <c r="N631" s="452"/>
      <c r="O631" s="452"/>
      <c r="P631" s="452"/>
      <c r="Q631" s="452"/>
      <c r="R631" s="452"/>
      <c r="S631" s="452"/>
      <c r="T631" s="452"/>
      <c r="U631" s="452"/>
      <c r="V631" s="452"/>
      <c r="W631" s="452"/>
      <c r="X631" s="452"/>
      <c r="Y631" s="452"/>
      <c r="Z631" s="452"/>
      <c r="AA631" s="83"/>
      <c r="AB631" s="83"/>
      <c r="AC631" s="83"/>
      <c r="AD631" s="83"/>
      <c r="AE631" s="83"/>
    </row>
    <row r="632">
      <c r="A632" s="480" t="s">
        <v>52</v>
      </c>
      <c r="B632" s="547" t="s">
        <v>1590</v>
      </c>
      <c r="C632" s="549" t="s">
        <v>1455</v>
      </c>
      <c r="D632" s="547" t="s">
        <v>78</v>
      </c>
      <c r="E632" s="550">
        <v>0.030548</v>
      </c>
      <c r="F632" s="319"/>
      <c r="G632" s="240"/>
      <c r="H632" s="241">
        <f t="shared" si="210"/>
        <v>0</v>
      </c>
      <c r="I632" s="241">
        <f t="shared" si="211"/>
        <v>0</v>
      </c>
      <c r="J632" s="241">
        <f t="shared" si="212"/>
        <v>0</v>
      </c>
      <c r="K632" s="241">
        <f t="shared" si="213"/>
        <v>0</v>
      </c>
      <c r="L632" s="452"/>
      <c r="M632" s="452"/>
      <c r="N632" s="452"/>
      <c r="O632" s="452"/>
      <c r="P632" s="452"/>
      <c r="Q632" s="452"/>
      <c r="R632" s="452"/>
      <c r="S632" s="452"/>
      <c r="T632" s="452"/>
      <c r="U632" s="452"/>
      <c r="V632" s="452"/>
      <c r="W632" s="452"/>
      <c r="X632" s="452"/>
      <c r="Y632" s="452"/>
      <c r="Z632" s="452"/>
      <c r="AA632" s="83"/>
      <c r="AB632" s="83"/>
      <c r="AC632" s="83"/>
      <c r="AD632" s="83"/>
      <c r="AE632" s="83"/>
    </row>
    <row r="633">
      <c r="A633" s="480" t="s">
        <v>52</v>
      </c>
      <c r="B633" s="547">
        <v>10997.0</v>
      </c>
      <c r="C633" s="268" t="s">
        <v>1454</v>
      </c>
      <c r="D633" s="547" t="s">
        <v>78</v>
      </c>
      <c r="E633" s="550">
        <v>0.0015</v>
      </c>
      <c r="F633" s="319"/>
      <c r="G633" s="240"/>
      <c r="H633" s="241">
        <f t="shared" si="210"/>
        <v>0</v>
      </c>
      <c r="I633" s="241">
        <f t="shared" si="211"/>
        <v>0</v>
      </c>
      <c r="J633" s="241">
        <f t="shared" si="212"/>
        <v>0</v>
      </c>
      <c r="K633" s="241">
        <f t="shared" si="213"/>
        <v>0</v>
      </c>
      <c r="L633" s="452"/>
      <c r="M633" s="452"/>
      <c r="N633" s="452"/>
      <c r="O633" s="452"/>
      <c r="P633" s="452"/>
      <c r="Q633" s="452"/>
      <c r="R633" s="452"/>
      <c r="S633" s="452"/>
      <c r="T633" s="452"/>
      <c r="U633" s="452"/>
      <c r="V633" s="452"/>
      <c r="W633" s="452"/>
      <c r="X633" s="452"/>
      <c r="Y633" s="452"/>
      <c r="Z633" s="452"/>
      <c r="AA633" s="83"/>
      <c r="AB633" s="83"/>
      <c r="AC633" s="83"/>
      <c r="AD633" s="83"/>
      <c r="AE633" s="83"/>
    </row>
    <row r="634">
      <c r="A634" s="480" t="s">
        <v>52</v>
      </c>
      <c r="B634" s="547" t="s">
        <v>1595</v>
      </c>
      <c r="C634" s="502" t="s">
        <v>1561</v>
      </c>
      <c r="D634" s="547" t="s">
        <v>78</v>
      </c>
      <c r="E634" s="550">
        <v>1.091</v>
      </c>
      <c r="F634" s="319"/>
      <c r="G634" s="240"/>
      <c r="H634" s="241">
        <f t="shared" si="210"/>
        <v>0</v>
      </c>
      <c r="I634" s="241">
        <f t="shared" si="211"/>
        <v>0</v>
      </c>
      <c r="J634" s="241">
        <f t="shared" si="212"/>
        <v>0</v>
      </c>
      <c r="K634" s="241">
        <f t="shared" si="213"/>
        <v>0</v>
      </c>
      <c r="L634" s="452"/>
      <c r="M634" s="452"/>
      <c r="N634" s="452"/>
      <c r="O634" s="452"/>
      <c r="P634" s="452"/>
      <c r="Q634" s="452"/>
      <c r="R634" s="452"/>
      <c r="S634" s="452"/>
      <c r="T634" s="452"/>
      <c r="U634" s="452"/>
      <c r="V634" s="452"/>
      <c r="W634" s="452"/>
      <c r="X634" s="452"/>
      <c r="Y634" s="452"/>
      <c r="Z634" s="452"/>
      <c r="AA634" s="83"/>
      <c r="AB634" s="83"/>
      <c r="AC634" s="83"/>
      <c r="AD634" s="83"/>
      <c r="AE634" s="83"/>
    </row>
    <row r="635">
      <c r="A635" s="546"/>
      <c r="B635" s="551"/>
      <c r="C635" s="551"/>
      <c r="D635" s="551"/>
      <c r="E635" s="552"/>
      <c r="F635" s="545"/>
      <c r="G635" s="553"/>
      <c r="H635" s="545"/>
      <c r="I635" s="554">
        <f t="shared" ref="I635:K635" si="214">SUM(I625:I634)</f>
        <v>0</v>
      </c>
      <c r="J635" s="554">
        <f t="shared" si="214"/>
        <v>0</v>
      </c>
      <c r="K635" s="554">
        <f t="shared" si="214"/>
        <v>0</v>
      </c>
      <c r="L635" s="452"/>
      <c r="M635" s="452"/>
      <c r="N635" s="452"/>
      <c r="O635" s="452"/>
      <c r="P635" s="452"/>
      <c r="Q635" s="452"/>
      <c r="R635" s="452"/>
      <c r="S635" s="452"/>
      <c r="T635" s="452"/>
      <c r="U635" s="452"/>
      <c r="V635" s="452"/>
      <c r="W635" s="452"/>
      <c r="X635" s="452"/>
      <c r="Y635" s="452"/>
      <c r="Z635" s="452"/>
      <c r="AA635" s="83"/>
      <c r="AB635" s="83"/>
      <c r="AC635" s="83"/>
      <c r="AD635" s="83"/>
      <c r="AE635" s="83"/>
    </row>
    <row r="636">
      <c r="A636" s="555"/>
      <c r="B636" s="555"/>
      <c r="C636" s="555"/>
      <c r="D636" s="555"/>
      <c r="E636" s="556"/>
      <c r="F636" s="557"/>
      <c r="G636" s="558"/>
      <c r="H636" s="557"/>
      <c r="I636" s="559"/>
      <c r="J636" s="559"/>
      <c r="K636" s="559"/>
      <c r="L636" s="452"/>
      <c r="M636" s="452"/>
      <c r="N636" s="452"/>
      <c r="O636" s="452"/>
      <c r="P636" s="452"/>
      <c r="Q636" s="452"/>
      <c r="R636" s="452"/>
      <c r="S636" s="452"/>
      <c r="T636" s="452"/>
      <c r="U636" s="452"/>
      <c r="V636" s="452"/>
      <c r="W636" s="452"/>
      <c r="X636" s="452"/>
      <c r="Y636" s="452"/>
      <c r="Z636" s="452"/>
      <c r="AA636" s="83"/>
      <c r="AB636" s="83"/>
      <c r="AC636" s="83"/>
      <c r="AD636" s="83"/>
      <c r="AE636" s="83"/>
    </row>
    <row r="637">
      <c r="A637" s="311" t="s">
        <v>1601</v>
      </c>
      <c r="B637" s="87"/>
      <c r="C637" s="87"/>
      <c r="D637" s="87"/>
      <c r="E637" s="87"/>
      <c r="F637" s="87"/>
      <c r="G637" s="87"/>
      <c r="H637" s="87"/>
      <c r="I637" s="87"/>
      <c r="J637" s="87"/>
      <c r="K637" s="236"/>
      <c r="L637" s="452"/>
      <c r="M637" s="452"/>
      <c r="N637" s="452"/>
      <c r="O637" s="452"/>
      <c r="P637" s="452"/>
      <c r="Q637" s="452"/>
      <c r="R637" s="452"/>
      <c r="S637" s="452"/>
      <c r="T637" s="452"/>
      <c r="U637" s="452"/>
      <c r="V637" s="452"/>
      <c r="W637" s="452"/>
      <c r="X637" s="452"/>
      <c r="Y637" s="452"/>
      <c r="Z637" s="452"/>
      <c r="AA637" s="83"/>
      <c r="AB637" s="83"/>
      <c r="AC637" s="83"/>
      <c r="AD637" s="83"/>
      <c r="AE637" s="83"/>
    </row>
    <row r="638">
      <c r="A638" s="263" t="s">
        <v>1545</v>
      </c>
      <c r="B638" s="544" t="s">
        <v>1602</v>
      </c>
      <c r="C638" s="87"/>
      <c r="D638" s="87"/>
      <c r="E638" s="87"/>
      <c r="F638" s="87"/>
      <c r="G638" s="236"/>
      <c r="H638" s="241" t="s">
        <v>19</v>
      </c>
      <c r="I638" s="319" t="s">
        <v>22</v>
      </c>
      <c r="J638" s="545"/>
      <c r="K638" s="545"/>
      <c r="L638" s="452"/>
      <c r="M638" s="452"/>
      <c r="N638" s="452"/>
      <c r="O638" s="452"/>
      <c r="P638" s="452"/>
      <c r="Q638" s="452"/>
      <c r="R638" s="452"/>
      <c r="S638" s="452"/>
      <c r="T638" s="452"/>
      <c r="U638" s="452"/>
      <c r="V638" s="452"/>
      <c r="W638" s="452"/>
      <c r="X638" s="452"/>
      <c r="Y638" s="452"/>
      <c r="Z638" s="452"/>
      <c r="AA638" s="83"/>
      <c r="AB638" s="83"/>
      <c r="AC638" s="83"/>
      <c r="AD638" s="83"/>
      <c r="AE638" s="83"/>
    </row>
    <row r="639">
      <c r="A639" s="546"/>
      <c r="B639" s="547" t="s">
        <v>37</v>
      </c>
      <c r="C639" s="173" t="s">
        <v>42</v>
      </c>
      <c r="D639" s="548" t="s">
        <v>22</v>
      </c>
      <c r="E639" s="238" t="s">
        <v>30</v>
      </c>
      <c r="F639" s="241" t="s">
        <v>45</v>
      </c>
      <c r="G639" s="482" t="s">
        <v>46</v>
      </c>
      <c r="H639" s="241" t="s">
        <v>47</v>
      </c>
      <c r="I639" s="241" t="s">
        <v>48</v>
      </c>
      <c r="J639" s="241" t="s">
        <v>49</v>
      </c>
      <c r="K639" s="241" t="s">
        <v>51</v>
      </c>
      <c r="L639" s="452"/>
      <c r="M639" s="452"/>
      <c r="N639" s="452"/>
      <c r="O639" s="452"/>
      <c r="P639" s="452"/>
      <c r="Q639" s="452"/>
      <c r="R639" s="452"/>
      <c r="S639" s="452"/>
      <c r="T639" s="452"/>
      <c r="U639" s="452"/>
      <c r="V639" s="452"/>
      <c r="W639" s="452"/>
      <c r="X639" s="452"/>
      <c r="Y639" s="452"/>
      <c r="Z639" s="452"/>
      <c r="AA639" s="83"/>
      <c r="AB639" s="83"/>
      <c r="AC639" s="83"/>
      <c r="AD639" s="83"/>
      <c r="AE639" s="83"/>
    </row>
    <row r="640">
      <c r="A640" s="263" t="s">
        <v>62</v>
      </c>
      <c r="B640" s="547">
        <v>88240.0</v>
      </c>
      <c r="C640" s="549" t="s">
        <v>1550</v>
      </c>
      <c r="D640" s="547" t="s">
        <v>64</v>
      </c>
      <c r="E640" s="550">
        <v>0.0047</v>
      </c>
      <c r="F640" s="319"/>
      <c r="G640" s="240"/>
      <c r="H640" s="241">
        <f t="shared" ref="H640:H648" si="215">SUM(F640:G640)</f>
        <v>0</v>
      </c>
      <c r="I640" s="241">
        <f t="shared" ref="I640:I648" si="216">E640*F640</f>
        <v>0</v>
      </c>
      <c r="J640" s="241">
        <f t="shared" ref="J640:J648" si="217">G640*E640</f>
        <v>0</v>
      </c>
      <c r="K640" s="241">
        <f t="shared" ref="K640:K648" si="218">SUM(I640:J640)</f>
        <v>0</v>
      </c>
      <c r="L640" s="452"/>
      <c r="M640" s="452"/>
      <c r="N640" s="452"/>
      <c r="O640" s="452"/>
      <c r="P640" s="452"/>
      <c r="Q640" s="452"/>
      <c r="R640" s="452"/>
      <c r="S640" s="452"/>
      <c r="T640" s="452"/>
      <c r="U640" s="452"/>
      <c r="V640" s="452"/>
      <c r="W640" s="452"/>
      <c r="X640" s="452"/>
      <c r="Y640" s="452"/>
      <c r="Z640" s="452"/>
      <c r="AA640" s="83"/>
      <c r="AB640" s="83"/>
      <c r="AC640" s="83"/>
      <c r="AD640" s="83"/>
      <c r="AE640" s="83"/>
    </row>
    <row r="641">
      <c r="A641" s="263" t="s">
        <v>62</v>
      </c>
      <c r="B641" s="547">
        <v>88278.0</v>
      </c>
      <c r="C641" s="549" t="s">
        <v>451</v>
      </c>
      <c r="D641" s="547" t="s">
        <v>64</v>
      </c>
      <c r="E641" s="550">
        <v>0.029</v>
      </c>
      <c r="F641" s="319"/>
      <c r="G641" s="240"/>
      <c r="H641" s="241">
        <f t="shared" si="215"/>
        <v>0</v>
      </c>
      <c r="I641" s="241">
        <f t="shared" si="216"/>
        <v>0</v>
      </c>
      <c r="J641" s="241">
        <f t="shared" si="217"/>
        <v>0</v>
      </c>
      <c r="K641" s="241">
        <f t="shared" si="218"/>
        <v>0</v>
      </c>
      <c r="L641" s="452"/>
      <c r="M641" s="452"/>
      <c r="N641" s="452"/>
      <c r="O641" s="452"/>
      <c r="P641" s="452"/>
      <c r="Q641" s="452"/>
      <c r="R641" s="452"/>
      <c r="S641" s="452"/>
      <c r="T641" s="452"/>
      <c r="U641" s="452"/>
      <c r="V641" s="452"/>
      <c r="W641" s="452"/>
      <c r="X641" s="452"/>
      <c r="Y641" s="452"/>
      <c r="Z641" s="452"/>
      <c r="AA641" s="83"/>
      <c r="AB641" s="83"/>
      <c r="AC641" s="83"/>
      <c r="AD641" s="83"/>
      <c r="AE641" s="83"/>
    </row>
    <row r="642">
      <c r="A642" s="263" t="s">
        <v>62</v>
      </c>
      <c r="B642" s="547">
        <v>93287.0</v>
      </c>
      <c r="C642" s="549" t="s">
        <v>1572</v>
      </c>
      <c r="D642" s="547" t="s">
        <v>1573</v>
      </c>
      <c r="E642" s="550">
        <v>0.0041</v>
      </c>
      <c r="F642" s="319"/>
      <c r="G642" s="240"/>
      <c r="H642" s="241">
        <f t="shared" si="215"/>
        <v>0</v>
      </c>
      <c r="I642" s="241">
        <f t="shared" si="216"/>
        <v>0</v>
      </c>
      <c r="J642" s="241">
        <f t="shared" si="217"/>
        <v>0</v>
      </c>
      <c r="K642" s="241">
        <f t="shared" si="218"/>
        <v>0</v>
      </c>
      <c r="L642" s="452"/>
      <c r="M642" s="452"/>
      <c r="N642" s="452"/>
      <c r="O642" s="452"/>
      <c r="P642" s="452"/>
      <c r="Q642" s="452"/>
      <c r="R642" s="452"/>
      <c r="S642" s="452"/>
      <c r="T642" s="452"/>
      <c r="U642" s="452"/>
      <c r="V642" s="452"/>
      <c r="W642" s="452"/>
      <c r="X642" s="452"/>
      <c r="Y642" s="452"/>
      <c r="Z642" s="452"/>
      <c r="AA642" s="83"/>
      <c r="AB642" s="83"/>
      <c r="AC642" s="83"/>
      <c r="AD642" s="83"/>
      <c r="AE642" s="83"/>
    </row>
    <row r="643">
      <c r="A643" s="263" t="s">
        <v>52</v>
      </c>
      <c r="B643" s="547">
        <v>93288.0</v>
      </c>
      <c r="C643" s="549" t="s">
        <v>1575</v>
      </c>
      <c r="D643" s="547" t="s">
        <v>1577</v>
      </c>
      <c r="E643" s="550">
        <v>0.0038</v>
      </c>
      <c r="F643" s="319"/>
      <c r="G643" s="240"/>
      <c r="H643" s="241">
        <f t="shared" si="215"/>
        <v>0</v>
      </c>
      <c r="I643" s="241">
        <f t="shared" si="216"/>
        <v>0</v>
      </c>
      <c r="J643" s="241">
        <f t="shared" si="217"/>
        <v>0</v>
      </c>
      <c r="K643" s="241">
        <f t="shared" si="218"/>
        <v>0</v>
      </c>
      <c r="L643" s="452"/>
      <c r="M643" s="452"/>
      <c r="N643" s="452"/>
      <c r="O643" s="452"/>
      <c r="P643" s="452"/>
      <c r="Q643" s="452"/>
      <c r="R643" s="452"/>
      <c r="S643" s="452"/>
      <c r="T643" s="452"/>
      <c r="U643" s="452"/>
      <c r="V643" s="452"/>
      <c r="W643" s="452"/>
      <c r="X643" s="452"/>
      <c r="Y643" s="452"/>
      <c r="Z643" s="452"/>
      <c r="AA643" s="83"/>
      <c r="AB643" s="83"/>
      <c r="AC643" s="83"/>
      <c r="AD643" s="83"/>
      <c r="AE643" s="83"/>
    </row>
    <row r="644">
      <c r="A644" s="263" t="s">
        <v>52</v>
      </c>
      <c r="B644" s="547">
        <v>100716.0</v>
      </c>
      <c r="C644" s="549" t="s">
        <v>1580</v>
      </c>
      <c r="D644" s="547" t="s">
        <v>447</v>
      </c>
      <c r="E644" s="550">
        <v>0.0358</v>
      </c>
      <c r="F644" s="319"/>
      <c r="G644" s="240"/>
      <c r="H644" s="241">
        <f t="shared" si="215"/>
        <v>0</v>
      </c>
      <c r="I644" s="241">
        <f t="shared" si="216"/>
        <v>0</v>
      </c>
      <c r="J644" s="241">
        <f t="shared" si="217"/>
        <v>0</v>
      </c>
      <c r="K644" s="241">
        <f t="shared" si="218"/>
        <v>0</v>
      </c>
      <c r="L644" s="452"/>
      <c r="M644" s="452"/>
      <c r="N644" s="452"/>
      <c r="O644" s="452"/>
      <c r="P644" s="452"/>
      <c r="Q644" s="452"/>
      <c r="R644" s="452"/>
      <c r="S644" s="452"/>
      <c r="T644" s="452"/>
      <c r="U644" s="452"/>
      <c r="V644" s="452"/>
      <c r="W644" s="452"/>
      <c r="X644" s="452"/>
      <c r="Y644" s="452"/>
      <c r="Z644" s="452"/>
      <c r="AA644" s="83"/>
      <c r="AB644" s="83"/>
      <c r="AC644" s="83"/>
      <c r="AD644" s="83"/>
      <c r="AE644" s="83"/>
    </row>
    <row r="645">
      <c r="A645" s="263" t="s">
        <v>52</v>
      </c>
      <c r="B645" s="547">
        <v>100719.0</v>
      </c>
      <c r="C645" s="549" t="s">
        <v>1585</v>
      </c>
      <c r="D645" s="547" t="s">
        <v>447</v>
      </c>
      <c r="E645" s="550">
        <v>0.0358</v>
      </c>
      <c r="F645" s="319"/>
      <c r="G645" s="240"/>
      <c r="H645" s="241">
        <f t="shared" si="215"/>
        <v>0</v>
      </c>
      <c r="I645" s="241">
        <f t="shared" si="216"/>
        <v>0</v>
      </c>
      <c r="J645" s="241">
        <f t="shared" si="217"/>
        <v>0</v>
      </c>
      <c r="K645" s="241">
        <f t="shared" si="218"/>
        <v>0</v>
      </c>
      <c r="L645" s="452"/>
      <c r="M645" s="452"/>
      <c r="N645" s="452"/>
      <c r="O645" s="452"/>
      <c r="P645" s="452"/>
      <c r="Q645" s="452"/>
      <c r="R645" s="452"/>
      <c r="S645" s="452"/>
      <c r="T645" s="452"/>
      <c r="U645" s="452"/>
      <c r="V645" s="452"/>
      <c r="W645" s="452"/>
      <c r="X645" s="452"/>
      <c r="Y645" s="452"/>
      <c r="Z645" s="452"/>
      <c r="AA645" s="83"/>
      <c r="AB645" s="83"/>
      <c r="AC645" s="83"/>
      <c r="AD645" s="83"/>
      <c r="AE645" s="83"/>
    </row>
    <row r="646">
      <c r="A646" s="263" t="s">
        <v>1610</v>
      </c>
      <c r="B646" s="547">
        <v>442.0</v>
      </c>
      <c r="C646" s="549" t="s">
        <v>1553</v>
      </c>
      <c r="D646" s="547" t="s">
        <v>22</v>
      </c>
      <c r="E646" s="550">
        <v>0.051</v>
      </c>
      <c r="F646" s="319"/>
      <c r="G646" s="240"/>
      <c r="H646" s="241">
        <f t="shared" si="215"/>
        <v>0</v>
      </c>
      <c r="I646" s="241">
        <f t="shared" si="216"/>
        <v>0</v>
      </c>
      <c r="J646" s="241">
        <f t="shared" si="217"/>
        <v>0</v>
      </c>
      <c r="K646" s="241">
        <f t="shared" si="218"/>
        <v>0</v>
      </c>
      <c r="L646" s="452"/>
      <c r="M646" s="452"/>
      <c r="N646" s="452"/>
      <c r="O646" s="452"/>
      <c r="P646" s="452"/>
      <c r="Q646" s="452"/>
      <c r="R646" s="452"/>
      <c r="S646" s="452"/>
      <c r="T646" s="452"/>
      <c r="U646" s="452"/>
      <c r="V646" s="452"/>
      <c r="W646" s="452"/>
      <c r="X646" s="452"/>
      <c r="Y646" s="452"/>
      <c r="Z646" s="452"/>
      <c r="AA646" s="83"/>
      <c r="AB646" s="83"/>
      <c r="AC646" s="83"/>
      <c r="AD646" s="83"/>
      <c r="AE646" s="83"/>
    </row>
    <row r="647">
      <c r="A647" s="480" t="s">
        <v>1610</v>
      </c>
      <c r="B647" s="547">
        <v>4777.0</v>
      </c>
      <c r="C647" s="549" t="s">
        <v>1455</v>
      </c>
      <c r="D647" s="547" t="s">
        <v>78</v>
      </c>
      <c r="E647" s="550">
        <v>0.0305</v>
      </c>
      <c r="F647" s="319"/>
      <c r="G647" s="240"/>
      <c r="H647" s="241">
        <f t="shared" si="215"/>
        <v>0</v>
      </c>
      <c r="I647" s="241">
        <f t="shared" si="216"/>
        <v>0</v>
      </c>
      <c r="J647" s="241">
        <f t="shared" si="217"/>
        <v>0</v>
      </c>
      <c r="K647" s="241">
        <f t="shared" si="218"/>
        <v>0</v>
      </c>
      <c r="L647" s="452"/>
      <c r="M647" s="452"/>
      <c r="N647" s="452"/>
      <c r="O647" s="452"/>
      <c r="P647" s="452"/>
      <c r="Q647" s="452"/>
      <c r="R647" s="452"/>
      <c r="S647" s="452"/>
      <c r="T647" s="452"/>
      <c r="U647" s="452"/>
      <c r="V647" s="452"/>
      <c r="W647" s="452"/>
      <c r="X647" s="452"/>
      <c r="Y647" s="452"/>
      <c r="Z647" s="452"/>
      <c r="AA647" s="83"/>
      <c r="AB647" s="83"/>
      <c r="AC647" s="83"/>
      <c r="AD647" s="83"/>
      <c r="AE647" s="83"/>
    </row>
    <row r="648">
      <c r="A648" s="480" t="s">
        <v>1610</v>
      </c>
      <c r="B648" s="547">
        <v>43082.0</v>
      </c>
      <c r="C648" s="268" t="s">
        <v>1561</v>
      </c>
      <c r="D648" s="547" t="s">
        <v>78</v>
      </c>
      <c r="E648" s="550">
        <v>1.091</v>
      </c>
      <c r="F648" s="319"/>
      <c r="G648" s="240"/>
      <c r="H648" s="241">
        <f t="shared" si="215"/>
        <v>0</v>
      </c>
      <c r="I648" s="241">
        <f t="shared" si="216"/>
        <v>0</v>
      </c>
      <c r="J648" s="241">
        <f t="shared" si="217"/>
        <v>0</v>
      </c>
      <c r="K648" s="241">
        <f t="shared" si="218"/>
        <v>0</v>
      </c>
      <c r="L648" s="452"/>
      <c r="M648" s="452"/>
      <c r="N648" s="452"/>
      <c r="O648" s="452"/>
      <c r="P648" s="452"/>
      <c r="Q648" s="452"/>
      <c r="R648" s="452"/>
      <c r="S648" s="452"/>
      <c r="T648" s="452"/>
      <c r="U648" s="452"/>
      <c r="V648" s="452"/>
      <c r="W648" s="452"/>
      <c r="X648" s="452"/>
      <c r="Y648" s="452"/>
      <c r="Z648" s="452"/>
      <c r="AA648" s="83"/>
      <c r="AB648" s="83"/>
      <c r="AC648" s="83"/>
      <c r="AD648" s="83"/>
      <c r="AE648" s="83"/>
    </row>
    <row r="649">
      <c r="A649" s="546"/>
      <c r="B649" s="551"/>
      <c r="C649" s="551"/>
      <c r="D649" s="551"/>
      <c r="E649" s="552"/>
      <c r="F649" s="545"/>
      <c r="G649" s="553"/>
      <c r="H649" s="545"/>
      <c r="I649" s="554">
        <f t="shared" ref="I649:K649" si="219">SUM(I640:I648)</f>
        <v>0</v>
      </c>
      <c r="J649" s="554">
        <f t="shared" si="219"/>
        <v>0</v>
      </c>
      <c r="K649" s="554">
        <f t="shared" si="219"/>
        <v>0</v>
      </c>
      <c r="L649" s="452"/>
      <c r="M649" s="452"/>
      <c r="N649" s="452"/>
      <c r="O649" s="452"/>
      <c r="P649" s="452"/>
      <c r="Q649" s="452"/>
      <c r="R649" s="452"/>
      <c r="S649" s="452"/>
      <c r="T649" s="452"/>
      <c r="U649" s="452"/>
      <c r="V649" s="452"/>
      <c r="W649" s="452"/>
      <c r="X649" s="452"/>
      <c r="Y649" s="452"/>
      <c r="Z649" s="452"/>
      <c r="AA649" s="83"/>
      <c r="AB649" s="83"/>
      <c r="AC649" s="83"/>
      <c r="AD649" s="83"/>
      <c r="AE649" s="83"/>
    </row>
    <row r="650">
      <c r="A650" s="555"/>
      <c r="B650" s="555"/>
      <c r="C650" s="555"/>
      <c r="D650" s="555"/>
      <c r="E650" s="556"/>
      <c r="F650" s="557"/>
      <c r="G650" s="558"/>
      <c r="H650" s="557"/>
      <c r="I650" s="559"/>
      <c r="J650" s="559"/>
      <c r="K650" s="559"/>
      <c r="L650" s="452"/>
      <c r="M650" s="452"/>
      <c r="N650" s="452"/>
      <c r="O650" s="452"/>
      <c r="P650" s="452"/>
      <c r="Q650" s="452"/>
      <c r="R650" s="452"/>
      <c r="S650" s="452"/>
      <c r="T650" s="452"/>
      <c r="U650" s="452"/>
      <c r="V650" s="452"/>
      <c r="W650" s="452"/>
      <c r="X650" s="452"/>
      <c r="Y650" s="452"/>
      <c r="Z650" s="452"/>
      <c r="AA650" s="83"/>
      <c r="AB650" s="83"/>
      <c r="AC650" s="83"/>
      <c r="AD650" s="83"/>
      <c r="AE650" s="83"/>
    </row>
    <row r="651">
      <c r="A651" s="2"/>
      <c r="L651" s="452"/>
      <c r="M651" s="452"/>
      <c r="N651" s="452"/>
      <c r="O651" s="452"/>
      <c r="P651" s="452"/>
      <c r="Q651" s="452"/>
      <c r="R651" s="452"/>
      <c r="S651" s="452"/>
      <c r="T651" s="452"/>
      <c r="U651" s="452"/>
      <c r="V651" s="452"/>
      <c r="W651" s="452"/>
      <c r="X651" s="452"/>
      <c r="Y651" s="452"/>
      <c r="Z651" s="452"/>
      <c r="AA651" s="83"/>
      <c r="AB651" s="83"/>
      <c r="AC651" s="83"/>
      <c r="AD651" s="83"/>
      <c r="AE651" s="83"/>
    </row>
    <row r="652">
      <c r="A652" s="555"/>
      <c r="B652" s="555"/>
      <c r="C652" s="555"/>
      <c r="D652" s="555"/>
      <c r="E652" s="556"/>
      <c r="F652" s="557"/>
      <c r="G652" s="558"/>
      <c r="H652" s="557"/>
      <c r="I652" s="559"/>
      <c r="J652" s="559"/>
      <c r="K652" s="559"/>
      <c r="L652" s="452"/>
      <c r="M652" s="452"/>
      <c r="N652" s="452"/>
      <c r="O652" s="452"/>
      <c r="P652" s="452"/>
      <c r="Q652" s="452"/>
      <c r="R652" s="452"/>
      <c r="S652" s="452"/>
      <c r="T652" s="452"/>
      <c r="U652" s="452"/>
      <c r="V652" s="452"/>
      <c r="W652" s="452"/>
      <c r="X652" s="452"/>
      <c r="Y652" s="452"/>
      <c r="Z652" s="452"/>
      <c r="AA652" s="83"/>
      <c r="AB652" s="83"/>
      <c r="AC652" s="83"/>
      <c r="AD652" s="83"/>
      <c r="AE652" s="83"/>
    </row>
    <row r="653">
      <c r="A653" s="555"/>
      <c r="B653" s="555"/>
      <c r="C653" s="365" t="s">
        <v>623</v>
      </c>
      <c r="D653" s="555"/>
      <c r="E653" s="556"/>
      <c r="F653" s="557"/>
      <c r="G653" s="558"/>
      <c r="H653" s="557"/>
      <c r="I653" s="559"/>
      <c r="J653" s="559"/>
      <c r="K653" s="559"/>
      <c r="L653" s="452"/>
      <c r="M653" s="452"/>
      <c r="N653" s="452"/>
      <c r="O653" s="452"/>
      <c r="P653" s="452"/>
      <c r="Q653" s="452"/>
      <c r="R653" s="452"/>
      <c r="S653" s="452"/>
      <c r="T653" s="452"/>
      <c r="U653" s="452"/>
      <c r="V653" s="452"/>
      <c r="W653" s="452"/>
      <c r="X653" s="452"/>
      <c r="Y653" s="452"/>
      <c r="Z653" s="452"/>
      <c r="AA653" s="83"/>
      <c r="AB653" s="83"/>
      <c r="AC653" s="83"/>
      <c r="AD653" s="83"/>
      <c r="AE653" s="83"/>
    </row>
    <row r="654">
      <c r="A654" s="555"/>
      <c r="B654" s="555"/>
      <c r="C654" s="555"/>
      <c r="D654" s="555"/>
      <c r="E654" s="556"/>
      <c r="F654" s="557"/>
      <c r="G654" s="558"/>
      <c r="H654" s="557"/>
      <c r="I654" s="559"/>
      <c r="J654" s="559"/>
      <c r="K654" s="559"/>
      <c r="L654" s="452"/>
      <c r="M654" s="452"/>
      <c r="N654" s="452"/>
      <c r="O654" s="452"/>
      <c r="P654" s="452"/>
      <c r="Q654" s="452"/>
      <c r="R654" s="452"/>
      <c r="S654" s="452"/>
      <c r="T654" s="452"/>
      <c r="U654" s="452"/>
      <c r="V654" s="452"/>
      <c r="W654" s="452"/>
      <c r="X654" s="452"/>
      <c r="Y654" s="452"/>
      <c r="Z654" s="452"/>
      <c r="AA654" s="83"/>
      <c r="AB654" s="83"/>
      <c r="AC654" s="83"/>
      <c r="AD654" s="83"/>
      <c r="AE654" s="83"/>
    </row>
  </sheetData>
  <mergeCells count="77">
    <mergeCell ref="A486:K486"/>
    <mergeCell ref="B487:G487"/>
    <mergeCell ref="A494:K494"/>
    <mergeCell ref="B495:G495"/>
    <mergeCell ref="A502:K502"/>
    <mergeCell ref="B503:G503"/>
    <mergeCell ref="A510:K510"/>
    <mergeCell ref="B511:G511"/>
    <mergeCell ref="A518:K518"/>
    <mergeCell ref="B519:G519"/>
    <mergeCell ref="A526:K526"/>
    <mergeCell ref="B527:G527"/>
    <mergeCell ref="A534:K534"/>
    <mergeCell ref="B535:G535"/>
    <mergeCell ref="A542:K542"/>
    <mergeCell ref="B543:G543"/>
    <mergeCell ref="A550:K550"/>
    <mergeCell ref="B551:G551"/>
    <mergeCell ref="A558:K558"/>
    <mergeCell ref="B559:G559"/>
    <mergeCell ref="A565:K565"/>
    <mergeCell ref="B566:G566"/>
    <mergeCell ref="A576:K576"/>
    <mergeCell ref="B577:G577"/>
    <mergeCell ref="A584:K584"/>
    <mergeCell ref="B585:G585"/>
    <mergeCell ref="A592:K592"/>
    <mergeCell ref="B593:G593"/>
    <mergeCell ref="B638:G638"/>
    <mergeCell ref="A651:K651"/>
    <mergeCell ref="A602:K602"/>
    <mergeCell ref="B603:G603"/>
    <mergeCell ref="A612:K612"/>
    <mergeCell ref="B613:G613"/>
    <mergeCell ref="A622:K622"/>
    <mergeCell ref="B623:G623"/>
    <mergeCell ref="A637:K637"/>
    <mergeCell ref="D6:G6"/>
    <mergeCell ref="D7:G7"/>
    <mergeCell ref="D8:G8"/>
    <mergeCell ref="D9:F9"/>
    <mergeCell ref="A1:K1"/>
    <mergeCell ref="A3:A9"/>
    <mergeCell ref="B3:C9"/>
    <mergeCell ref="D3:G3"/>
    <mergeCell ref="D4:G4"/>
    <mergeCell ref="D5:G5"/>
    <mergeCell ref="L5:M5"/>
    <mergeCell ref="G9:H9"/>
    <mergeCell ref="A12:K12"/>
    <mergeCell ref="A15:K15"/>
    <mergeCell ref="A28:K28"/>
    <mergeCell ref="A40:K40"/>
    <mergeCell ref="A51:K51"/>
    <mergeCell ref="A68:K68"/>
    <mergeCell ref="D10:H10"/>
    <mergeCell ref="B69:G69"/>
    <mergeCell ref="A77:K77"/>
    <mergeCell ref="B78:G78"/>
    <mergeCell ref="A90:K90"/>
    <mergeCell ref="A99:K99"/>
    <mergeCell ref="A109:K109"/>
    <mergeCell ref="A116:K116"/>
    <mergeCell ref="A133:K133"/>
    <mergeCell ref="A143:K143"/>
    <mergeCell ref="A153:K153"/>
    <mergeCell ref="A162:K162"/>
    <mergeCell ref="A171:K171"/>
    <mergeCell ref="A180:K180"/>
    <mergeCell ref="A188:K188"/>
    <mergeCell ref="A197:K197"/>
    <mergeCell ref="A206:K206"/>
    <mergeCell ref="A256:K256"/>
    <mergeCell ref="A307:K307"/>
    <mergeCell ref="A387:K387"/>
    <mergeCell ref="A476:K476"/>
    <mergeCell ref="B477:G477"/>
  </mergeCells>
  <printOptions/>
  <pageMargins bottom="0.75" footer="0.0" header="0.0" left="0.25" right="0.25" top="0.75"/>
  <pageSetup fitToHeight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57.86"/>
    <col customWidth="1" min="3" max="3" width="43.14"/>
    <col customWidth="1" min="4" max="4" width="48.43"/>
    <col customWidth="1" min="5" max="5" width="10.0"/>
  </cols>
  <sheetData>
    <row r="1">
      <c r="A1" s="3"/>
      <c r="B1" s="6"/>
      <c r="C1" s="6"/>
      <c r="D1" s="6"/>
      <c r="E1" s="6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14"/>
      <c r="B2" s="14"/>
      <c r="C2" s="16"/>
      <c r="D2" s="16"/>
      <c r="E2" s="16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14"/>
      <c r="B3" s="24" t="s">
        <v>0</v>
      </c>
      <c r="C3" s="12"/>
      <c r="D3" s="12"/>
      <c r="E3" s="13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14"/>
      <c r="B4" s="34" t="s">
        <v>1</v>
      </c>
      <c r="C4" s="30"/>
      <c r="D4" s="30"/>
      <c r="E4" s="32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14"/>
      <c r="B5" s="40"/>
      <c r="C5" s="40"/>
      <c r="D5" s="40"/>
      <c r="E5" s="40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14"/>
      <c r="B6" s="42" t="s">
        <v>3</v>
      </c>
      <c r="C6" s="30"/>
      <c r="D6" s="30"/>
      <c r="E6" s="32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14"/>
      <c r="B7" s="45" t="s">
        <v>4</v>
      </c>
      <c r="C7" s="30"/>
      <c r="D7" s="30"/>
      <c r="E7" s="32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14"/>
      <c r="B8" s="50" t="s">
        <v>5</v>
      </c>
      <c r="C8" s="30"/>
      <c r="D8" s="30"/>
      <c r="E8" s="3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14"/>
      <c r="B9" s="50" t="s">
        <v>7</v>
      </c>
      <c r="C9" s="30"/>
      <c r="D9" s="30"/>
      <c r="E9" s="3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40"/>
      <c r="B10" s="55" t="s">
        <v>8</v>
      </c>
      <c r="C10" s="30"/>
      <c r="D10" s="30"/>
      <c r="E10" s="30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>
      <c r="A11" s="60"/>
      <c r="B11" s="63"/>
      <c r="C11" s="63"/>
      <c r="D11" s="63"/>
      <c r="E11" s="63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>
      <c r="A12" s="66" t="s">
        <v>10</v>
      </c>
      <c r="B12" s="6"/>
      <c r="C12" s="6"/>
      <c r="D12" s="6"/>
      <c r="E12" s="6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75" t="s">
        <v>13</v>
      </c>
      <c r="B13" s="77"/>
      <c r="C13" s="77"/>
      <c r="D13" s="77"/>
      <c r="E13" s="82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88" t="s">
        <v>15</v>
      </c>
      <c r="B14" s="92" t="s">
        <v>16</v>
      </c>
      <c r="C14" s="77"/>
      <c r="D14" s="82"/>
      <c r="E14" s="95" t="s">
        <v>17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102"/>
      <c r="B15" s="88" t="s">
        <v>20</v>
      </c>
      <c r="C15" s="88" t="s">
        <v>21</v>
      </c>
      <c r="D15" s="88" t="s">
        <v>24</v>
      </c>
      <c r="E15" s="95" t="s">
        <v>25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113" t="s">
        <v>29</v>
      </c>
      <c r="B16" s="116" t="s">
        <v>31</v>
      </c>
      <c r="C16" s="116" t="s">
        <v>34</v>
      </c>
      <c r="D16" s="88" t="s">
        <v>36</v>
      </c>
      <c r="E16" s="135">
        <f>AVERAGE(B20:D20)</f>
        <v>453.28</v>
      </c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>
      <c r="A17" s="113" t="s">
        <v>56</v>
      </c>
      <c r="B17" s="116" t="s">
        <v>57</v>
      </c>
      <c r="C17" s="116" t="s">
        <v>58</v>
      </c>
      <c r="D17" s="139" t="s">
        <v>59</v>
      </c>
      <c r="E17" s="141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144" t="s">
        <v>60</v>
      </c>
      <c r="B18" s="148" t="s">
        <v>61</v>
      </c>
      <c r="C18" s="156" t="s">
        <v>69</v>
      </c>
      <c r="D18" s="159" t="s">
        <v>76</v>
      </c>
      <c r="E18" s="141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113" t="s">
        <v>79</v>
      </c>
      <c r="B19" s="160">
        <v>46199.0</v>
      </c>
      <c r="C19" s="160">
        <v>46199.0</v>
      </c>
      <c r="D19" s="160">
        <v>46199.0</v>
      </c>
      <c r="E19" s="141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113" t="s">
        <v>82</v>
      </c>
      <c r="B20" s="163">
        <v>415.64</v>
      </c>
      <c r="C20" s="116">
        <v>423.3</v>
      </c>
      <c r="D20" s="116">
        <v>520.9</v>
      </c>
      <c r="E20" s="164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60"/>
      <c r="B21" s="167"/>
      <c r="C21" s="167"/>
      <c r="D21" s="167"/>
      <c r="E21" s="167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75" t="s">
        <v>85</v>
      </c>
      <c r="B22" s="77"/>
      <c r="C22" s="77"/>
      <c r="D22" s="77"/>
      <c r="E22" s="82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88" t="s">
        <v>15</v>
      </c>
      <c r="B23" s="174" t="s">
        <v>89</v>
      </c>
      <c r="C23" s="77"/>
      <c r="D23" s="82"/>
      <c r="E23" s="95" t="s">
        <v>90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102"/>
      <c r="B24" s="88" t="s">
        <v>20</v>
      </c>
      <c r="C24" s="88" t="s">
        <v>21</v>
      </c>
      <c r="D24" s="88" t="s">
        <v>24</v>
      </c>
      <c r="E24" s="95" t="s">
        <v>25</v>
      </c>
      <c r="F24" s="9"/>
      <c r="G24" s="175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113" t="s">
        <v>29</v>
      </c>
      <c r="B25" s="88" t="s">
        <v>95</v>
      </c>
      <c r="C25" s="88" t="str">
        <f>UPPER("Barimix Comércio de Artefatos de Concreto LTDA")</f>
        <v>BARIMIX COMÉRCIO DE ARTEFATOS DE CONCRETO LTDA</v>
      </c>
      <c r="D25" s="88" t="str">
        <f>UPPER("SP Blindagem Radiológica Comércio e Serviços LTDA")</f>
        <v>SP BLINDAGEM RADIOLÓGICA COMÉRCIO E SERVIÇOS LTDA</v>
      </c>
      <c r="E25" s="135">
        <f>AVERAGE(B29:D29)</f>
        <v>5315.666667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113" t="s">
        <v>56</v>
      </c>
      <c r="B26" s="116" t="s">
        <v>106</v>
      </c>
      <c r="C26" s="116" t="s">
        <v>107</v>
      </c>
      <c r="D26" s="116" t="s">
        <v>109</v>
      </c>
      <c r="E26" s="141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113" t="s">
        <v>60</v>
      </c>
      <c r="B27" s="156" t="s">
        <v>113</v>
      </c>
      <c r="C27" s="156" t="s">
        <v>123</v>
      </c>
      <c r="D27" s="156" t="s">
        <v>137</v>
      </c>
      <c r="E27" s="141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>
      <c r="A28" s="113" t="s">
        <v>79</v>
      </c>
      <c r="B28" s="160">
        <v>46217.0</v>
      </c>
      <c r="C28" s="160">
        <v>46217.0</v>
      </c>
      <c r="D28" s="160">
        <v>46217.0</v>
      </c>
      <c r="E28" s="141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>
      <c r="A29" s="113" t="s">
        <v>82</v>
      </c>
      <c r="B29" s="163">
        <v>4300.0</v>
      </c>
      <c r="C29" s="163">
        <v>6030.0</v>
      </c>
      <c r="D29" s="163">
        <v>5617.0</v>
      </c>
      <c r="E29" s="164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199"/>
      <c r="B30" s="200"/>
      <c r="C30" s="201"/>
      <c r="D30" s="201"/>
      <c r="E30" s="202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75" t="s">
        <v>155</v>
      </c>
      <c r="B31" s="77"/>
      <c r="C31" s="77"/>
      <c r="D31" s="77"/>
      <c r="E31" s="82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88" t="s">
        <v>15</v>
      </c>
      <c r="B32" s="92" t="s">
        <v>160</v>
      </c>
      <c r="C32" s="77"/>
      <c r="D32" s="82"/>
      <c r="E32" s="95" t="s">
        <v>90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102"/>
      <c r="B33" s="88" t="s">
        <v>20</v>
      </c>
      <c r="C33" s="88" t="s">
        <v>21</v>
      </c>
      <c r="D33" s="88" t="s">
        <v>24</v>
      </c>
      <c r="E33" s="95" t="s">
        <v>25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113" t="s">
        <v>29</v>
      </c>
      <c r="B34" s="88" t="s">
        <v>95</v>
      </c>
      <c r="C34" s="88" t="str">
        <f>UPPER("Barimix Comércio de Artefatos de Concreto LTDA")</f>
        <v>BARIMIX COMÉRCIO DE ARTEFATOS DE CONCRETO LTDA</v>
      </c>
      <c r="D34" s="88" t="str">
        <f>UPPER("SP Blindagem Radiológica Comércio e Serviços LTDA")</f>
        <v>SP BLINDAGEM RADIOLÓGICA COMÉRCIO E SERVIÇOS LTDA</v>
      </c>
      <c r="E34" s="135">
        <f>AVERAGE(B38:D38)</f>
        <v>5864.333333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113" t="s">
        <v>56</v>
      </c>
      <c r="B35" s="116" t="s">
        <v>106</v>
      </c>
      <c r="C35" s="116" t="s">
        <v>107</v>
      </c>
      <c r="D35" s="116" t="s">
        <v>109</v>
      </c>
      <c r="E35" s="141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113" t="s">
        <v>60</v>
      </c>
      <c r="B36" s="156" t="s">
        <v>113</v>
      </c>
      <c r="C36" s="156" t="s">
        <v>123</v>
      </c>
      <c r="D36" s="156" t="s">
        <v>137</v>
      </c>
      <c r="E36" s="141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113" t="s">
        <v>79</v>
      </c>
      <c r="B37" s="160">
        <v>46217.0</v>
      </c>
      <c r="C37" s="160">
        <v>46217.0</v>
      </c>
      <c r="D37" s="160">
        <v>46217.0</v>
      </c>
      <c r="E37" s="141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113" t="s">
        <v>82</v>
      </c>
      <c r="B38" s="163">
        <v>4900.0</v>
      </c>
      <c r="C38" s="163">
        <v>6760.0</v>
      </c>
      <c r="D38" s="213">
        <v>5933.0</v>
      </c>
      <c r="E38" s="164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199"/>
      <c r="B39" s="200"/>
      <c r="C39" s="201"/>
      <c r="D39" s="201"/>
      <c r="E39" s="202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75" t="s">
        <v>185</v>
      </c>
      <c r="B40" s="77"/>
      <c r="C40" s="77"/>
      <c r="D40" s="77"/>
      <c r="E40" s="82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88" t="s">
        <v>15</v>
      </c>
      <c r="B41" s="92" t="s">
        <v>187</v>
      </c>
      <c r="C41" s="77"/>
      <c r="D41" s="82"/>
      <c r="E41" s="95" t="s">
        <v>90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102"/>
      <c r="B42" s="88" t="s">
        <v>20</v>
      </c>
      <c r="C42" s="88" t="s">
        <v>21</v>
      </c>
      <c r="D42" s="88" t="s">
        <v>24</v>
      </c>
      <c r="E42" s="95" t="s">
        <v>25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113" t="s">
        <v>29</v>
      </c>
      <c r="B43" s="88" t="str">
        <f>UPPER("Webportas Comercial Ltda.")</f>
        <v>WEBPORTAS COMERCIAL LTDA.</v>
      </c>
      <c r="C43" s="88" t="str">
        <f>UPPER("Milenar Comércio de Material de Construção Ltda.")</f>
        <v>MILENAR COMÉRCIO DE MATERIAL DE CONSTRUÇÃO LTDA.</v>
      </c>
      <c r="D43" s="88" t="str">
        <f>UPPER("Castelo Portas Comércio Ltda.")</f>
        <v>CASTELO PORTAS COMÉRCIO LTDA.</v>
      </c>
      <c r="E43" s="135">
        <f>AVERAGE(B47:D47)</f>
        <v>1760.5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113" t="s">
        <v>56</v>
      </c>
      <c r="B44" s="116" t="s">
        <v>201</v>
      </c>
      <c r="C44" s="116" t="s">
        <v>202</v>
      </c>
      <c r="D44" s="139" t="s">
        <v>203</v>
      </c>
      <c r="E44" s="141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113" t="s">
        <v>60</v>
      </c>
      <c r="B45" s="156" t="s">
        <v>205</v>
      </c>
      <c r="C45" s="156" t="s">
        <v>210</v>
      </c>
      <c r="D45" s="156" t="s">
        <v>218</v>
      </c>
      <c r="E45" s="141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113" t="s">
        <v>79</v>
      </c>
      <c r="B46" s="160">
        <v>46213.0</v>
      </c>
      <c r="C46" s="160">
        <v>46213.0</v>
      </c>
      <c r="D46" s="160">
        <v>46213.0</v>
      </c>
      <c r="E46" s="141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113" t="s">
        <v>82</v>
      </c>
      <c r="B47" s="163" t="s">
        <v>228</v>
      </c>
      <c r="C47" s="116">
        <v>1676.0</v>
      </c>
      <c r="D47" s="116">
        <v>1845.0</v>
      </c>
      <c r="E47" s="164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60"/>
      <c r="B48" s="60"/>
      <c r="C48" s="60"/>
      <c r="D48" s="60"/>
      <c r="E48" s="60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75" t="s">
        <v>231</v>
      </c>
      <c r="B49" s="77"/>
      <c r="C49" s="77"/>
      <c r="D49" s="77"/>
      <c r="E49" s="82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88" t="s">
        <v>15</v>
      </c>
      <c r="B50" s="92" t="s">
        <v>233</v>
      </c>
      <c r="C50" s="77"/>
      <c r="D50" s="82"/>
      <c r="E50" s="95" t="s">
        <v>90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227"/>
      <c r="B51" s="88" t="s">
        <v>20</v>
      </c>
      <c r="C51" s="88" t="s">
        <v>21</v>
      </c>
      <c r="D51" s="88" t="s">
        <v>24</v>
      </c>
      <c r="E51" s="95" t="s">
        <v>25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113" t="s">
        <v>29</v>
      </c>
      <c r="B52" s="88" t="s">
        <v>236</v>
      </c>
      <c r="C52" s="88" t="s">
        <v>237</v>
      </c>
      <c r="D52" s="88" t="s">
        <v>238</v>
      </c>
      <c r="E52" s="135">
        <f>AVERAGE(B56:D56)</f>
        <v>130.39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113" t="s">
        <v>56</v>
      </c>
      <c r="B53" s="116" t="s">
        <v>245</v>
      </c>
      <c r="C53" s="116" t="s">
        <v>246</v>
      </c>
      <c r="D53" s="139" t="s">
        <v>247</v>
      </c>
      <c r="E53" s="141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113" t="s">
        <v>60</v>
      </c>
      <c r="B54" s="156" t="s">
        <v>248</v>
      </c>
      <c r="C54" s="156" t="s">
        <v>250</v>
      </c>
      <c r="D54" s="156" t="s">
        <v>259</v>
      </c>
      <c r="E54" s="141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113" t="s">
        <v>79</v>
      </c>
      <c r="B55" s="160">
        <v>46255.0</v>
      </c>
      <c r="C55" s="160">
        <v>46255.0</v>
      </c>
      <c r="D55" s="160">
        <v>46255.0</v>
      </c>
      <c r="E55" s="141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113" t="s">
        <v>82</v>
      </c>
      <c r="B56" s="163">
        <v>140.0</v>
      </c>
      <c r="C56" s="116">
        <v>109.0</v>
      </c>
      <c r="D56" s="116">
        <v>142.17</v>
      </c>
      <c r="E56" s="164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75" t="s">
        <v>272</v>
      </c>
      <c r="B58" s="77"/>
      <c r="C58" s="77"/>
      <c r="D58" s="77"/>
      <c r="E58" s="82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88" t="s">
        <v>15</v>
      </c>
      <c r="B59" s="92" t="s">
        <v>275</v>
      </c>
      <c r="C59" s="77"/>
      <c r="D59" s="82"/>
      <c r="E59" s="95" t="s">
        <v>90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227"/>
      <c r="B60" s="88" t="s">
        <v>20</v>
      </c>
      <c r="C60" s="88" t="s">
        <v>21</v>
      </c>
      <c r="D60" s="88" t="s">
        <v>24</v>
      </c>
      <c r="E60" s="95" t="s">
        <v>25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113" t="s">
        <v>29</v>
      </c>
      <c r="B61" s="88" t="s">
        <v>283</v>
      </c>
      <c r="C61" s="88" t="s">
        <v>285</v>
      </c>
      <c r="D61" s="88" t="s">
        <v>286</v>
      </c>
      <c r="E61" s="135">
        <f>AVERAGE(B65:D65)</f>
        <v>45.15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113" t="s">
        <v>56</v>
      </c>
      <c r="B62" s="116" t="s">
        <v>294</v>
      </c>
      <c r="C62" s="116" t="s">
        <v>295</v>
      </c>
      <c r="D62" s="139" t="s">
        <v>296</v>
      </c>
      <c r="E62" s="141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113" t="s">
        <v>60</v>
      </c>
      <c r="B63" s="156" t="s">
        <v>300</v>
      </c>
      <c r="C63" s="156" t="s">
        <v>308</v>
      </c>
      <c r="D63" s="156" t="s">
        <v>324</v>
      </c>
      <c r="E63" s="141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113" t="s">
        <v>79</v>
      </c>
      <c r="B64" s="160">
        <v>46255.0</v>
      </c>
      <c r="C64" s="160">
        <v>46255.0</v>
      </c>
      <c r="D64" s="160">
        <v>46255.0</v>
      </c>
      <c r="E64" s="141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113" t="s">
        <v>82</v>
      </c>
      <c r="B65" s="163">
        <v>40.45</v>
      </c>
      <c r="C65" s="116">
        <v>60.0</v>
      </c>
      <c r="D65" s="116">
        <v>35.0</v>
      </c>
      <c r="E65" s="164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75" t="s">
        <v>339</v>
      </c>
      <c r="B67" s="77"/>
      <c r="C67" s="77"/>
      <c r="D67" s="77"/>
      <c r="E67" s="82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88" t="s">
        <v>15</v>
      </c>
      <c r="B68" s="92" t="s">
        <v>343</v>
      </c>
      <c r="C68" s="77"/>
      <c r="D68" s="82"/>
      <c r="E68" s="95" t="s">
        <v>90</v>
      </c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227"/>
      <c r="B69" s="88" t="s">
        <v>20</v>
      </c>
      <c r="C69" s="88" t="s">
        <v>21</v>
      </c>
      <c r="D69" s="88" t="s">
        <v>24</v>
      </c>
      <c r="E69" s="95" t="s">
        <v>25</v>
      </c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113" t="s">
        <v>29</v>
      </c>
      <c r="B70" s="88" t="s">
        <v>349</v>
      </c>
      <c r="C70" s="88" t="s">
        <v>350</v>
      </c>
      <c r="D70" s="88" t="s">
        <v>283</v>
      </c>
      <c r="E70" s="135">
        <f>AVERAGE(B74:D74)</f>
        <v>347.47</v>
      </c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113" t="s">
        <v>56</v>
      </c>
      <c r="B71" s="116" t="s">
        <v>295</v>
      </c>
      <c r="C71" s="116" t="s">
        <v>355</v>
      </c>
      <c r="D71" s="116" t="s">
        <v>294</v>
      </c>
      <c r="E71" s="141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113" t="s">
        <v>60</v>
      </c>
      <c r="B72" s="156" t="s">
        <v>358</v>
      </c>
      <c r="C72" s="281" t="s">
        <v>374</v>
      </c>
      <c r="D72" s="295" t="s">
        <v>384</v>
      </c>
      <c r="E72" s="141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113" t="s">
        <v>79</v>
      </c>
      <c r="B73" s="160">
        <v>46255.0</v>
      </c>
      <c r="C73" s="160">
        <v>46255.0</v>
      </c>
      <c r="D73" s="160">
        <v>46255.0</v>
      </c>
      <c r="E73" s="141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113" t="s">
        <v>82</v>
      </c>
      <c r="B74" s="163">
        <v>378.96</v>
      </c>
      <c r="C74" s="163">
        <v>472.0</v>
      </c>
      <c r="D74" s="163">
        <v>191.45</v>
      </c>
      <c r="E74" s="164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75" t="s">
        <v>397</v>
      </c>
      <c r="B76" s="77"/>
      <c r="C76" s="77"/>
      <c r="D76" s="77"/>
      <c r="E76" s="82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88" t="s">
        <v>15</v>
      </c>
      <c r="B77" s="92" t="s">
        <v>402</v>
      </c>
      <c r="C77" s="77"/>
      <c r="D77" s="82"/>
      <c r="E77" s="95" t="s">
        <v>90</v>
      </c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227"/>
      <c r="B78" s="88" t="s">
        <v>20</v>
      </c>
      <c r="C78" s="88" t="s">
        <v>21</v>
      </c>
      <c r="D78" s="88" t="s">
        <v>24</v>
      </c>
      <c r="E78" s="95" t="s">
        <v>25</v>
      </c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113" t="s">
        <v>29</v>
      </c>
      <c r="B79" s="88" t="s">
        <v>409</v>
      </c>
      <c r="C79" s="88" t="s">
        <v>283</v>
      </c>
      <c r="D79" s="116" t="s">
        <v>410</v>
      </c>
      <c r="E79" s="135">
        <f>AVERAGE(B83:D83)</f>
        <v>15.01333333</v>
      </c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113" t="s">
        <v>56</v>
      </c>
      <c r="B80" s="116" t="s">
        <v>416</v>
      </c>
      <c r="C80" s="116" t="s">
        <v>294</v>
      </c>
      <c r="D80" s="299" t="s">
        <v>417</v>
      </c>
      <c r="E80" s="141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113" t="s">
        <v>60</v>
      </c>
      <c r="B81" s="156" t="s">
        <v>419</v>
      </c>
      <c r="C81" s="281" t="s">
        <v>422</v>
      </c>
      <c r="D81" s="295" t="s">
        <v>430</v>
      </c>
      <c r="E81" s="141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113" t="s">
        <v>79</v>
      </c>
      <c r="B82" s="160">
        <v>46255.0</v>
      </c>
      <c r="C82" s="160">
        <v>46255.0</v>
      </c>
      <c r="D82" s="160">
        <v>46255.0</v>
      </c>
      <c r="E82" s="141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113" t="s">
        <v>82</v>
      </c>
      <c r="B83" s="163">
        <v>19.9</v>
      </c>
      <c r="C83" s="116">
        <v>11.45</v>
      </c>
      <c r="D83" s="116">
        <v>13.69</v>
      </c>
      <c r="E83" s="164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75" t="s">
        <v>450</v>
      </c>
      <c r="B85" s="77"/>
      <c r="C85" s="77"/>
      <c r="D85" s="77"/>
      <c r="E85" s="82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88" t="s">
        <v>15</v>
      </c>
      <c r="B86" s="92" t="s">
        <v>452</v>
      </c>
      <c r="C86" s="77"/>
      <c r="D86" s="82"/>
      <c r="E86" s="95" t="s">
        <v>90</v>
      </c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227"/>
      <c r="B87" s="88" t="s">
        <v>20</v>
      </c>
      <c r="C87" s="88" t="s">
        <v>21</v>
      </c>
      <c r="D87" s="88" t="s">
        <v>24</v>
      </c>
      <c r="E87" s="95" t="s">
        <v>25</v>
      </c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113" t="s">
        <v>29</v>
      </c>
      <c r="B88" s="88" t="s">
        <v>460</v>
      </c>
      <c r="C88" s="88" t="s">
        <v>461</v>
      </c>
      <c r="D88" s="116" t="s">
        <v>286</v>
      </c>
      <c r="E88" s="135">
        <f>AVERAGE(B92:D92)</f>
        <v>4607.85</v>
      </c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113" t="s">
        <v>56</v>
      </c>
      <c r="B89" s="116" t="s">
        <v>469</v>
      </c>
      <c r="C89" s="116" t="s">
        <v>470</v>
      </c>
      <c r="D89" s="299" t="s">
        <v>296</v>
      </c>
      <c r="E89" s="141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113" t="s">
        <v>60</v>
      </c>
      <c r="B90" s="156" t="s">
        <v>472</v>
      </c>
      <c r="C90" s="281" t="s">
        <v>480</v>
      </c>
      <c r="D90" s="295" t="s">
        <v>489</v>
      </c>
      <c r="E90" s="141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113" t="s">
        <v>79</v>
      </c>
      <c r="B91" s="160">
        <v>46255.0</v>
      </c>
      <c r="C91" s="160">
        <v>46255.0</v>
      </c>
      <c r="D91" s="160">
        <v>46255.0</v>
      </c>
      <c r="E91" s="141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113" t="s">
        <v>82</v>
      </c>
      <c r="B92" s="163">
        <v>5199.0</v>
      </c>
      <c r="C92" s="116">
        <v>4037.0</v>
      </c>
      <c r="D92" s="116">
        <v>4587.55</v>
      </c>
      <c r="E92" s="164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75" t="s">
        <v>495</v>
      </c>
      <c r="B94" s="77"/>
      <c r="C94" s="77"/>
      <c r="D94" s="77"/>
      <c r="E94" s="82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88" t="s">
        <v>15</v>
      </c>
      <c r="B95" s="92" t="s">
        <v>497</v>
      </c>
      <c r="C95" s="77"/>
      <c r="D95" s="82"/>
      <c r="E95" s="95" t="s">
        <v>90</v>
      </c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227"/>
      <c r="B96" s="88" t="s">
        <v>20</v>
      </c>
      <c r="C96" s="88" t="s">
        <v>21</v>
      </c>
      <c r="D96" s="88" t="s">
        <v>24</v>
      </c>
      <c r="E96" s="95" t="s">
        <v>25</v>
      </c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113" t="s">
        <v>29</v>
      </c>
      <c r="B97" s="88" t="s">
        <v>498</v>
      </c>
      <c r="C97" s="88" t="s">
        <v>460</v>
      </c>
      <c r="D97" s="116" t="s">
        <v>499</v>
      </c>
      <c r="E97" s="135">
        <f>AVERAGE(B101:D101)</f>
        <v>1712.763333</v>
      </c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113" t="s">
        <v>56</v>
      </c>
      <c r="B98" s="116" t="s">
        <v>510</v>
      </c>
      <c r="C98" s="116" t="s">
        <v>469</v>
      </c>
      <c r="D98" s="299" t="s">
        <v>511</v>
      </c>
      <c r="E98" s="141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113" t="s">
        <v>60</v>
      </c>
      <c r="B99" s="156" t="s">
        <v>512</v>
      </c>
      <c r="C99" s="281" t="s">
        <v>523</v>
      </c>
      <c r="D99" s="295" t="s">
        <v>526</v>
      </c>
      <c r="E99" s="141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113" t="s">
        <v>79</v>
      </c>
      <c r="B100" s="160">
        <v>46255.0</v>
      </c>
      <c r="C100" s="160">
        <v>46255.0</v>
      </c>
      <c r="D100" s="160">
        <v>46255.0</v>
      </c>
      <c r="E100" s="141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113" t="s">
        <v>82</v>
      </c>
      <c r="B101" s="163">
        <v>1549.99</v>
      </c>
      <c r="C101" s="116">
        <v>1649.99</v>
      </c>
      <c r="D101" s="116">
        <v>1938.31</v>
      </c>
      <c r="E101" s="164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75" t="s">
        <v>539</v>
      </c>
      <c r="B103" s="77"/>
      <c r="C103" s="77"/>
      <c r="D103" s="77"/>
      <c r="E103" s="82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88" t="s">
        <v>15</v>
      </c>
      <c r="B104" s="92" t="s">
        <v>541</v>
      </c>
      <c r="C104" s="77"/>
      <c r="D104" s="82"/>
      <c r="E104" s="95" t="s">
        <v>90</v>
      </c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227"/>
      <c r="B105" s="88" t="s">
        <v>20</v>
      </c>
      <c r="C105" s="88" t="s">
        <v>21</v>
      </c>
      <c r="D105" s="88" t="s">
        <v>24</v>
      </c>
      <c r="E105" s="95" t="s">
        <v>25</v>
      </c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113" t="s">
        <v>29</v>
      </c>
      <c r="B106" s="88" t="s">
        <v>548</v>
      </c>
      <c r="C106" s="88" t="s">
        <v>549</v>
      </c>
      <c r="D106" s="116" t="s">
        <v>550</v>
      </c>
      <c r="E106" s="135">
        <f>AVERAGE(B110:D110)</f>
        <v>38.43</v>
      </c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113" t="s">
        <v>56</v>
      </c>
      <c r="B107" s="116" t="s">
        <v>555</v>
      </c>
      <c r="C107" s="116" t="s">
        <v>556</v>
      </c>
      <c r="D107" s="299" t="s">
        <v>557</v>
      </c>
      <c r="E107" s="141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113" t="s">
        <v>60</v>
      </c>
      <c r="B108" s="156" t="s">
        <v>558</v>
      </c>
      <c r="C108" s="148" t="s">
        <v>566</v>
      </c>
      <c r="D108" s="356" t="s">
        <v>572</v>
      </c>
      <c r="E108" s="141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113" t="s">
        <v>79</v>
      </c>
      <c r="B109" s="160">
        <v>46261.0</v>
      </c>
      <c r="C109" s="160">
        <v>46261.0</v>
      </c>
      <c r="D109" s="160">
        <v>46261.0</v>
      </c>
      <c r="E109" s="141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113" t="s">
        <v>82</v>
      </c>
      <c r="B110" s="163">
        <v>36.65</v>
      </c>
      <c r="C110" s="116">
        <v>39.64</v>
      </c>
      <c r="D110" s="116">
        <v>39.0</v>
      </c>
      <c r="E110" s="164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75" t="s">
        <v>577</v>
      </c>
      <c r="B112" s="77"/>
      <c r="C112" s="77"/>
      <c r="D112" s="77"/>
      <c r="E112" s="82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88" t="s">
        <v>15</v>
      </c>
      <c r="B113" s="92" t="s">
        <v>585</v>
      </c>
      <c r="C113" s="77"/>
      <c r="D113" s="82"/>
      <c r="E113" s="95" t="s">
        <v>90</v>
      </c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227"/>
      <c r="B114" s="88" t="s">
        <v>20</v>
      </c>
      <c r="C114" s="88" t="s">
        <v>21</v>
      </c>
      <c r="D114" s="88" t="s">
        <v>24</v>
      </c>
      <c r="E114" s="95" t="s">
        <v>25</v>
      </c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113" t="s">
        <v>29</v>
      </c>
      <c r="B115" s="88" t="s">
        <v>589</v>
      </c>
      <c r="C115" s="88" t="s">
        <v>590</v>
      </c>
      <c r="D115" s="116" t="s">
        <v>591</v>
      </c>
      <c r="E115" s="135">
        <f>AVERAGE(B119:D119)</f>
        <v>9.606666667</v>
      </c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113" t="s">
        <v>56</v>
      </c>
      <c r="B116" s="116" t="s">
        <v>595</v>
      </c>
      <c r="C116" s="116" t="s">
        <v>596</v>
      </c>
      <c r="D116" s="299" t="s">
        <v>556</v>
      </c>
      <c r="E116" s="141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113" t="s">
        <v>60</v>
      </c>
      <c r="B117" s="156" t="s">
        <v>599</v>
      </c>
      <c r="C117" s="148" t="s">
        <v>608</v>
      </c>
      <c r="D117" s="356" t="s">
        <v>613</v>
      </c>
      <c r="E117" s="141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113" t="s">
        <v>79</v>
      </c>
      <c r="B118" s="160">
        <v>46261.0</v>
      </c>
      <c r="C118" s="160">
        <v>46261.0</v>
      </c>
      <c r="D118" s="160">
        <v>46261.0</v>
      </c>
      <c r="E118" s="141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113" t="s">
        <v>82</v>
      </c>
      <c r="B119" s="163">
        <v>10.65</v>
      </c>
      <c r="C119" s="116">
        <v>7.56</v>
      </c>
      <c r="D119" s="116">
        <v>10.61</v>
      </c>
      <c r="E119" s="164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363"/>
      <c r="B120" s="6"/>
      <c r="C120" s="6"/>
      <c r="D120" s="6"/>
      <c r="E120" s="6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365" t="s">
        <v>623</v>
      </c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</sheetData>
  <mergeCells count="46">
    <mergeCell ref="A1:E1"/>
    <mergeCell ref="B3:E3"/>
    <mergeCell ref="B4:E4"/>
    <mergeCell ref="B6:E6"/>
    <mergeCell ref="B7:E7"/>
    <mergeCell ref="B8:E8"/>
    <mergeCell ref="B9:E9"/>
    <mergeCell ref="B10:E10"/>
    <mergeCell ref="A12:E12"/>
    <mergeCell ref="A13:E13"/>
    <mergeCell ref="B14:D14"/>
    <mergeCell ref="E16:E20"/>
    <mergeCell ref="A22:E22"/>
    <mergeCell ref="B23:D23"/>
    <mergeCell ref="E25:E29"/>
    <mergeCell ref="A31:E31"/>
    <mergeCell ref="B32:D32"/>
    <mergeCell ref="E34:E38"/>
    <mergeCell ref="A40:E40"/>
    <mergeCell ref="B41:D41"/>
    <mergeCell ref="E43:E47"/>
    <mergeCell ref="E61:E65"/>
    <mergeCell ref="E70:E74"/>
    <mergeCell ref="E79:E83"/>
    <mergeCell ref="E88:E92"/>
    <mergeCell ref="E97:E101"/>
    <mergeCell ref="E106:E110"/>
    <mergeCell ref="E115:E119"/>
    <mergeCell ref="A49:E49"/>
    <mergeCell ref="B50:D50"/>
    <mergeCell ref="E52:E56"/>
    <mergeCell ref="A58:E58"/>
    <mergeCell ref="B59:D59"/>
    <mergeCell ref="A67:E67"/>
    <mergeCell ref="B68:D68"/>
    <mergeCell ref="B104:D104"/>
    <mergeCell ref="A112:E112"/>
    <mergeCell ref="B113:D113"/>
    <mergeCell ref="A120:E120"/>
    <mergeCell ref="A76:E76"/>
    <mergeCell ref="B77:D77"/>
    <mergeCell ref="A85:E85"/>
    <mergeCell ref="B86:D86"/>
    <mergeCell ref="A94:E94"/>
    <mergeCell ref="B95:D95"/>
    <mergeCell ref="A103:E103"/>
  </mergeCells>
  <hyperlinks>
    <hyperlink r:id="rId1" ref="B18"/>
    <hyperlink r:id="rId2" ref="C18"/>
    <hyperlink r:id="rId3" ref="D18"/>
    <hyperlink r:id="rId4" ref="B27"/>
    <hyperlink r:id="rId5" ref="C27"/>
    <hyperlink r:id="rId6" ref="D27"/>
    <hyperlink r:id="rId7" ref="B36"/>
    <hyperlink r:id="rId8" ref="C36"/>
    <hyperlink r:id="rId9" ref="D36"/>
    <hyperlink r:id="rId10" ref="B45"/>
    <hyperlink r:id="rId11" ref="C45"/>
    <hyperlink r:id="rId12" ref="D45"/>
    <hyperlink r:id="rId13" ref="B54"/>
    <hyperlink r:id="rId14" ref="C54"/>
    <hyperlink r:id="rId15" ref="D54"/>
    <hyperlink r:id="rId16" ref="B63"/>
    <hyperlink r:id="rId17" ref="C63"/>
    <hyperlink r:id="rId18" ref="D63"/>
    <hyperlink r:id="rId19" ref="B72"/>
    <hyperlink r:id="rId20" ref="C72"/>
    <hyperlink r:id="rId21" ref="D72"/>
    <hyperlink r:id="rId22" ref="B81"/>
    <hyperlink r:id="rId23" ref="C81"/>
    <hyperlink r:id="rId24" ref="D81"/>
    <hyperlink r:id="rId25" ref="B90"/>
    <hyperlink r:id="rId26" ref="C90"/>
    <hyperlink r:id="rId27" ref="D90"/>
    <hyperlink r:id="rId28" ref="B99"/>
    <hyperlink r:id="rId29" ref="C99"/>
    <hyperlink r:id="rId30" ref="D99"/>
    <hyperlink r:id="rId31" ref="B108"/>
    <hyperlink r:id="rId32" ref="C108"/>
    <hyperlink r:id="rId33" ref="D108"/>
    <hyperlink r:id="rId34" ref="B117"/>
    <hyperlink r:id="rId35" ref="C117"/>
    <hyperlink r:id="rId36" ref="D117"/>
  </hyperlinks>
  <printOptions/>
  <pageMargins bottom="0.75" footer="0.0" header="0.0" left="0.25" right="0.25" top="0.75"/>
  <pageSetup fitToHeight="0" paperSize="9" orientation="landscape"/>
  <drawing r:id="rId37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A64D79"/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2" max="2" width="37.14"/>
    <col customWidth="1" min="3" max="3" width="13.57"/>
    <col customWidth="1" min="4" max="4" width="8.43"/>
  </cols>
  <sheetData>
    <row r="1">
      <c r="A1" s="38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</row>
    <row r="2">
      <c r="A2" s="61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2"/>
      <c r="AS2" s="62"/>
    </row>
    <row r="3">
      <c r="A3" s="67"/>
      <c r="B3" s="68"/>
      <c r="C3" s="72"/>
      <c r="D3" s="73" t="s">
        <v>0</v>
      </c>
      <c r="E3" s="12"/>
      <c r="F3" s="12"/>
      <c r="G3" s="12"/>
      <c r="H3" s="13"/>
      <c r="I3" s="79"/>
      <c r="J3" s="79"/>
      <c r="K3" s="79"/>
      <c r="L3" s="79"/>
      <c r="M3" s="79"/>
      <c r="N3" s="79"/>
      <c r="O3" s="79"/>
      <c r="P3" s="79"/>
      <c r="Q3" s="83"/>
      <c r="R3" s="83"/>
      <c r="S3" s="83"/>
      <c r="T3" s="83"/>
      <c r="U3" s="83"/>
      <c r="V3" s="83"/>
      <c r="W3" s="83"/>
      <c r="X3" s="83"/>
      <c r="Y3" s="83"/>
      <c r="Z3" s="83"/>
      <c r="AA3" s="83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</row>
    <row r="4">
      <c r="A4" s="67"/>
      <c r="B4" s="68"/>
      <c r="C4" s="31"/>
      <c r="D4" s="29" t="s">
        <v>1</v>
      </c>
      <c r="E4" s="30"/>
      <c r="F4" s="30"/>
      <c r="G4" s="30"/>
      <c r="H4" s="32"/>
      <c r="I4" s="79"/>
      <c r="J4" s="79"/>
      <c r="K4" s="79"/>
      <c r="L4" s="79"/>
      <c r="M4" s="79"/>
      <c r="N4" s="79"/>
      <c r="O4" s="79"/>
      <c r="P4" s="79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</row>
    <row r="5">
      <c r="A5" s="67"/>
      <c r="B5" s="68"/>
      <c r="C5" s="31"/>
      <c r="D5" s="42" t="s">
        <v>3</v>
      </c>
      <c r="E5" s="30"/>
      <c r="F5" s="30"/>
      <c r="G5" s="30"/>
      <c r="H5" s="32"/>
      <c r="I5" s="79"/>
      <c r="J5" s="79"/>
      <c r="K5" s="79"/>
      <c r="L5" s="79"/>
      <c r="M5" s="79"/>
      <c r="N5" s="79"/>
      <c r="O5" s="79"/>
      <c r="P5" s="79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</row>
    <row r="6">
      <c r="A6" s="67"/>
      <c r="B6" s="68"/>
      <c r="C6" s="31"/>
      <c r="D6" s="45" t="s">
        <v>4</v>
      </c>
      <c r="E6" s="30"/>
      <c r="F6" s="30"/>
      <c r="G6" s="30"/>
      <c r="H6" s="32"/>
      <c r="I6" s="79"/>
      <c r="J6" s="79"/>
      <c r="K6" s="79"/>
      <c r="L6" s="79"/>
      <c r="M6" s="79"/>
      <c r="N6" s="79"/>
      <c r="O6" s="79"/>
      <c r="P6" s="79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</row>
    <row r="7">
      <c r="A7" s="67"/>
      <c r="B7" s="68"/>
      <c r="C7" s="31"/>
      <c r="D7" s="50" t="s">
        <v>5</v>
      </c>
      <c r="E7" s="30"/>
      <c r="F7" s="30"/>
      <c r="G7" s="30"/>
      <c r="H7" s="32"/>
      <c r="I7" s="79"/>
      <c r="J7" s="79"/>
      <c r="K7" s="79"/>
      <c r="L7" s="79"/>
      <c r="M7" s="79"/>
      <c r="N7" s="79"/>
      <c r="O7" s="79"/>
      <c r="P7" s="79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</row>
    <row r="8">
      <c r="A8" s="67"/>
      <c r="B8" s="68"/>
      <c r="C8" s="31"/>
      <c r="D8" s="50" t="s">
        <v>7</v>
      </c>
      <c r="E8" s="30"/>
      <c r="F8" s="30"/>
      <c r="G8" s="30"/>
      <c r="H8" s="32"/>
      <c r="I8" s="79"/>
      <c r="J8" s="79"/>
      <c r="K8" s="79"/>
      <c r="L8" s="79"/>
      <c r="M8" s="79"/>
      <c r="N8" s="79"/>
      <c r="O8" s="79"/>
      <c r="P8" s="79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</row>
    <row r="9">
      <c r="A9" s="67"/>
      <c r="B9" s="68"/>
      <c r="C9" s="89"/>
      <c r="E9" s="55" t="s">
        <v>8</v>
      </c>
      <c r="F9" s="30"/>
      <c r="G9" s="30"/>
      <c r="I9" s="79"/>
      <c r="J9" s="79"/>
      <c r="K9" s="79"/>
      <c r="L9" s="79"/>
      <c r="M9" s="79"/>
      <c r="N9" s="79"/>
      <c r="O9" s="79"/>
      <c r="P9" s="79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</row>
    <row r="10" hidden="1">
      <c r="A10" s="61"/>
      <c r="B10" s="11"/>
      <c r="C10" s="142"/>
      <c r="D10" s="62"/>
      <c r="E10" s="62">
        <v>1.0</v>
      </c>
      <c r="F10" s="62">
        <v>30.0</v>
      </c>
      <c r="G10" s="62">
        <v>2.0</v>
      </c>
      <c r="H10" s="62">
        <f>F10+30</f>
        <v>60</v>
      </c>
      <c r="I10" s="62">
        <v>3.0</v>
      </c>
      <c r="J10" s="62">
        <f>H10+30</f>
        <v>90</v>
      </c>
      <c r="K10" s="62">
        <v>3.0</v>
      </c>
      <c r="L10" s="62">
        <f>J10+30</f>
        <v>120</v>
      </c>
      <c r="M10" s="62">
        <v>4.0</v>
      </c>
      <c r="N10" s="62">
        <f>L10+30</f>
        <v>150</v>
      </c>
      <c r="O10" s="62">
        <v>4.0</v>
      </c>
      <c r="P10" s="62">
        <f>N10+30</f>
        <v>180</v>
      </c>
      <c r="Q10" s="62">
        <v>5.0</v>
      </c>
      <c r="R10" s="62">
        <f>P10+30</f>
        <v>210</v>
      </c>
      <c r="S10" s="62">
        <v>5.0</v>
      </c>
      <c r="T10" s="62">
        <f>R10+30</f>
        <v>240</v>
      </c>
      <c r="U10" s="62">
        <v>6.0</v>
      </c>
      <c r="V10" s="62">
        <f>T10+30</f>
        <v>270</v>
      </c>
      <c r="W10" s="62">
        <v>6.0</v>
      </c>
      <c r="X10" s="62">
        <f>V10+30</f>
        <v>300</v>
      </c>
      <c r="Y10" s="62">
        <v>7.0</v>
      </c>
      <c r="Z10" s="62">
        <f>X10+30</f>
        <v>330</v>
      </c>
      <c r="AA10" s="62">
        <v>7.0</v>
      </c>
      <c r="AB10" s="62">
        <f>Z10+30</f>
        <v>360</v>
      </c>
      <c r="AC10" s="62">
        <v>8.0</v>
      </c>
      <c r="AD10" s="62">
        <f>AB10+30</f>
        <v>390</v>
      </c>
      <c r="AE10" s="62">
        <v>8.0</v>
      </c>
      <c r="AF10" s="62">
        <f>AD10+30</f>
        <v>420</v>
      </c>
      <c r="AG10" s="62">
        <v>9.0</v>
      </c>
      <c r="AH10" s="62">
        <f>AF10+30</f>
        <v>450</v>
      </c>
      <c r="AI10" s="62">
        <v>9.0</v>
      </c>
      <c r="AJ10" s="62">
        <f>AH10+30</f>
        <v>480</v>
      </c>
      <c r="AK10" s="62">
        <v>10.0</v>
      </c>
      <c r="AL10" s="62">
        <f>AJ10+30</f>
        <v>510</v>
      </c>
      <c r="AM10" s="62">
        <v>10.0</v>
      </c>
      <c r="AN10" s="62">
        <f>AL10+30</f>
        <v>540</v>
      </c>
      <c r="AO10" s="62">
        <v>11.0</v>
      </c>
      <c r="AP10" s="62">
        <f>AN10+30</f>
        <v>570</v>
      </c>
      <c r="AQ10" s="62">
        <v>11.0</v>
      </c>
      <c r="AR10" s="62">
        <f>AP10+30</f>
        <v>600</v>
      </c>
      <c r="AS10" s="62"/>
    </row>
    <row r="11">
      <c r="A11" s="165"/>
      <c r="B11" s="165"/>
      <c r="C11" s="165"/>
      <c r="D11" s="165"/>
      <c r="E11" s="165"/>
      <c r="F11" s="165"/>
      <c r="G11" s="165"/>
      <c r="H11" s="165"/>
      <c r="I11" s="165"/>
      <c r="J11" s="165"/>
      <c r="K11" s="165"/>
      <c r="L11" s="165"/>
      <c r="M11" s="165"/>
      <c r="N11" s="165"/>
      <c r="O11" s="165"/>
      <c r="P11" s="165"/>
      <c r="Q11" s="165"/>
      <c r="R11" s="165"/>
      <c r="S11" s="165"/>
      <c r="T11" s="165"/>
      <c r="U11" s="165"/>
      <c r="V11" s="165"/>
      <c r="W11" s="165"/>
      <c r="X11" s="165"/>
      <c r="Y11" s="165"/>
      <c r="Z11" s="165"/>
      <c r="AA11" s="165"/>
      <c r="AB11" s="165"/>
      <c r="AC11" s="165"/>
      <c r="AD11" s="165"/>
      <c r="AE11" s="165"/>
      <c r="AF11" s="165"/>
      <c r="AG11" s="165"/>
      <c r="AH11" s="165"/>
      <c r="AI11" s="165"/>
      <c r="AJ11" s="165"/>
      <c r="AK11" s="165"/>
      <c r="AL11" s="165"/>
      <c r="AM11" s="165"/>
      <c r="AN11" s="165"/>
      <c r="AO11" s="165"/>
      <c r="AP11" s="165"/>
      <c r="AQ11" s="165"/>
      <c r="AR11" s="165"/>
      <c r="AS11" s="165"/>
    </row>
    <row r="12">
      <c r="A12" s="172" t="s">
        <v>87</v>
      </c>
      <c r="B12" s="77"/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177"/>
    </row>
    <row r="13">
      <c r="A13" s="179"/>
      <c r="B13" s="180" t="s">
        <v>96</v>
      </c>
      <c r="C13" s="182" t="s">
        <v>97</v>
      </c>
      <c r="D13" s="184" t="s">
        <v>98</v>
      </c>
      <c r="E13" s="186" t="s">
        <v>100</v>
      </c>
      <c r="F13" s="82"/>
      <c r="G13" s="186" t="s">
        <v>101</v>
      </c>
      <c r="H13" s="82"/>
      <c r="I13" s="186" t="s">
        <v>103</v>
      </c>
      <c r="J13" s="82"/>
      <c r="K13" s="186" t="s">
        <v>108</v>
      </c>
      <c r="L13" s="82"/>
      <c r="M13" s="186" t="s">
        <v>110</v>
      </c>
      <c r="N13" s="82"/>
      <c r="O13" s="186" t="s">
        <v>112</v>
      </c>
      <c r="P13" s="82"/>
      <c r="Q13" s="186" t="s">
        <v>114</v>
      </c>
      <c r="R13" s="82"/>
      <c r="S13" s="186" t="s">
        <v>115</v>
      </c>
      <c r="T13" s="82"/>
      <c r="U13" s="186" t="s">
        <v>118</v>
      </c>
      <c r="V13" s="82"/>
      <c r="W13" s="186" t="s">
        <v>119</v>
      </c>
      <c r="X13" s="82"/>
      <c r="Y13" s="186" t="s">
        <v>120</v>
      </c>
      <c r="Z13" s="82"/>
      <c r="AA13" s="186" t="s">
        <v>121</v>
      </c>
      <c r="AB13" s="82"/>
      <c r="AC13" s="186" t="s">
        <v>122</v>
      </c>
      <c r="AD13" s="82"/>
      <c r="AE13" s="186" t="s">
        <v>124</v>
      </c>
      <c r="AF13" s="82"/>
      <c r="AG13" s="186" t="s">
        <v>125</v>
      </c>
      <c r="AH13" s="82"/>
      <c r="AI13" s="186" t="s">
        <v>127</v>
      </c>
      <c r="AJ13" s="82"/>
      <c r="AK13" s="186" t="s">
        <v>128</v>
      </c>
      <c r="AL13" s="82"/>
      <c r="AM13" s="186" t="s">
        <v>130</v>
      </c>
      <c r="AN13" s="82"/>
      <c r="AO13" s="186" t="s">
        <v>135</v>
      </c>
      <c r="AP13" s="82"/>
      <c r="AQ13" s="186" t="s">
        <v>136</v>
      </c>
      <c r="AR13" s="82"/>
      <c r="AS13" s="194"/>
    </row>
    <row r="14">
      <c r="A14" s="164"/>
      <c r="B14" s="164"/>
      <c r="C14" s="164"/>
      <c r="D14" s="164"/>
      <c r="E14" s="195" t="s">
        <v>98</v>
      </c>
      <c r="F14" s="195" t="s">
        <v>140</v>
      </c>
      <c r="G14" s="195" t="s">
        <v>98</v>
      </c>
      <c r="H14" s="195" t="s">
        <v>140</v>
      </c>
      <c r="I14" s="195" t="s">
        <v>98</v>
      </c>
      <c r="J14" s="195" t="s">
        <v>140</v>
      </c>
      <c r="K14" s="195" t="s">
        <v>98</v>
      </c>
      <c r="L14" s="195" t="s">
        <v>140</v>
      </c>
      <c r="M14" s="195" t="s">
        <v>98</v>
      </c>
      <c r="N14" s="195" t="s">
        <v>140</v>
      </c>
      <c r="O14" s="195" t="s">
        <v>98</v>
      </c>
      <c r="P14" s="195" t="s">
        <v>140</v>
      </c>
      <c r="Q14" s="195" t="s">
        <v>98</v>
      </c>
      <c r="R14" s="195" t="s">
        <v>140</v>
      </c>
      <c r="S14" s="195" t="s">
        <v>98</v>
      </c>
      <c r="T14" s="195" t="s">
        <v>140</v>
      </c>
      <c r="U14" s="195" t="s">
        <v>98</v>
      </c>
      <c r="V14" s="195" t="s">
        <v>140</v>
      </c>
      <c r="W14" s="195" t="s">
        <v>98</v>
      </c>
      <c r="X14" s="195" t="s">
        <v>140</v>
      </c>
      <c r="Y14" s="195" t="s">
        <v>98</v>
      </c>
      <c r="Z14" s="195" t="s">
        <v>140</v>
      </c>
      <c r="AA14" s="195" t="s">
        <v>98</v>
      </c>
      <c r="AB14" s="195" t="s">
        <v>140</v>
      </c>
      <c r="AC14" s="195" t="s">
        <v>98</v>
      </c>
      <c r="AD14" s="195" t="s">
        <v>140</v>
      </c>
      <c r="AE14" s="195" t="s">
        <v>98</v>
      </c>
      <c r="AF14" s="195" t="s">
        <v>140</v>
      </c>
      <c r="AG14" s="195" t="s">
        <v>98</v>
      </c>
      <c r="AH14" s="195" t="s">
        <v>140</v>
      </c>
      <c r="AI14" s="195" t="s">
        <v>98</v>
      </c>
      <c r="AJ14" s="195" t="s">
        <v>140</v>
      </c>
      <c r="AK14" s="195" t="s">
        <v>98</v>
      </c>
      <c r="AL14" s="195" t="s">
        <v>140</v>
      </c>
      <c r="AM14" s="195" t="s">
        <v>98</v>
      </c>
      <c r="AN14" s="195" t="s">
        <v>140</v>
      </c>
      <c r="AO14" s="195" t="s">
        <v>98</v>
      </c>
      <c r="AP14" s="195" t="s">
        <v>140</v>
      </c>
      <c r="AQ14" s="195" t="s">
        <v>98</v>
      </c>
      <c r="AR14" s="195" t="s">
        <v>140</v>
      </c>
      <c r="AS14" s="196"/>
    </row>
    <row r="15">
      <c r="A15" s="198" t="s">
        <v>54</v>
      </c>
      <c r="B15" s="203" t="str">
        <f>VLOOKUP(A15,'ORÇAMENTO'!$A$2:$M$778,2,FALSE())</f>
        <v>ADMINISTRAÇÃO DA OBRA</v>
      </c>
      <c r="C15" s="204">
        <f>VLOOKUP(A15,'ORÇAMENTO'!$A$2:$M$778,13,FALSE())</f>
        <v>0</v>
      </c>
      <c r="D15" s="206" t="str">
        <f t="shared" ref="D15:D42" si="1">C15/$C$42</f>
        <v>#DIV/0!</v>
      </c>
      <c r="E15" s="207">
        <v>0.05</v>
      </c>
      <c r="F15" s="210">
        <f t="shared" ref="F15:F36" si="2">IF(E15&gt;0,E15*$C15,"  ")</f>
        <v>0</v>
      </c>
      <c r="G15" s="207">
        <v>0.05</v>
      </c>
      <c r="H15" s="210">
        <f t="shared" ref="H15:H36" si="3">IF(G15&gt;0,G15*$C15,"  ")</f>
        <v>0</v>
      </c>
      <c r="I15" s="207">
        <v>0.05</v>
      </c>
      <c r="J15" s="210">
        <f t="shared" ref="J15:J36" si="4">IF(I15&gt;0,I15*$C15,"  ")</f>
        <v>0</v>
      </c>
      <c r="K15" s="207">
        <v>0.05</v>
      </c>
      <c r="L15" s="210">
        <f t="shared" ref="L15:L36" si="5">IF(K15&gt;0,K15*$C15,"  ")</f>
        <v>0</v>
      </c>
      <c r="M15" s="207">
        <v>0.05</v>
      </c>
      <c r="N15" s="210">
        <f t="shared" ref="N15:N36" si="6">IF(M15&gt;0,M15*$C15,"  ")</f>
        <v>0</v>
      </c>
      <c r="O15" s="207">
        <v>0.05</v>
      </c>
      <c r="P15" s="210">
        <f t="shared" ref="P15:P36" si="7">IF(O15&gt;0,O15*$C15,"  ")</f>
        <v>0</v>
      </c>
      <c r="Q15" s="207">
        <v>0.05</v>
      </c>
      <c r="R15" s="210">
        <f t="shared" ref="R15:R36" si="8">IF(Q15&gt;0,Q15*$C15,"  ")</f>
        <v>0</v>
      </c>
      <c r="S15" s="207">
        <v>0.05</v>
      </c>
      <c r="T15" s="210">
        <f t="shared" ref="T15:T36" si="9">IF(S15&gt;0,S15*$C15,"  ")</f>
        <v>0</v>
      </c>
      <c r="U15" s="207">
        <v>0.05</v>
      </c>
      <c r="V15" s="210">
        <f t="shared" ref="V15:V36" si="10">IF(U15&gt;0,U15*$C15,"  ")</f>
        <v>0</v>
      </c>
      <c r="W15" s="207">
        <v>0.05</v>
      </c>
      <c r="X15" s="210">
        <f t="shared" ref="X15:X36" si="11">IF(W15&gt;0,W15*$C15,"  ")</f>
        <v>0</v>
      </c>
      <c r="Y15" s="207">
        <v>0.05</v>
      </c>
      <c r="Z15" s="210">
        <f t="shared" ref="Z15:Z36" si="12">IF(Y15&gt;0,Y15*$C15,"  ")</f>
        <v>0</v>
      </c>
      <c r="AA15" s="207">
        <v>0.05</v>
      </c>
      <c r="AB15" s="210">
        <f t="shared" ref="AB15:AB36" si="13">IF(AA15&gt;0,AA15*$C15,"  ")</f>
        <v>0</v>
      </c>
      <c r="AC15" s="207">
        <v>0.05</v>
      </c>
      <c r="AD15" s="210">
        <f t="shared" ref="AD15:AD36" si="14">IF(AC15&gt;0,AC15*$C15,"  ")</f>
        <v>0</v>
      </c>
      <c r="AE15" s="207">
        <v>0.05</v>
      </c>
      <c r="AF15" s="210">
        <f t="shared" ref="AF15:AF36" si="15">IF(AE15&gt;0,AE15*$C15,"  ")</f>
        <v>0</v>
      </c>
      <c r="AG15" s="207">
        <v>0.05</v>
      </c>
      <c r="AH15" s="210">
        <f t="shared" ref="AH15:AH36" si="16">IF(AG15&gt;0,AG15*$C15,"  ")</f>
        <v>0</v>
      </c>
      <c r="AI15" s="207">
        <v>0.05</v>
      </c>
      <c r="AJ15" s="210">
        <f t="shared" ref="AJ15:AJ36" si="17">IF(AI15&gt;0,AI15*$C15,"  ")</f>
        <v>0</v>
      </c>
      <c r="AK15" s="207">
        <v>0.05</v>
      </c>
      <c r="AL15" s="210">
        <f t="shared" ref="AL15:AL36" si="18">IF(AK15&gt;0,AK15*$C15,"  ")</f>
        <v>0</v>
      </c>
      <c r="AM15" s="207">
        <v>0.05</v>
      </c>
      <c r="AN15" s="210">
        <f t="shared" ref="AN15:AN36" si="19">IF(AM15&gt;0,AM15*$C15,"  ")</f>
        <v>0</v>
      </c>
      <c r="AO15" s="207">
        <v>0.05</v>
      </c>
      <c r="AP15" s="210">
        <f t="shared" ref="AP15:AP36" si="20">IF(AO15&gt;0,AO15*$C15,"  ")</f>
        <v>0</v>
      </c>
      <c r="AQ15" s="207">
        <v>0.05</v>
      </c>
      <c r="AR15" s="210">
        <f t="shared" ref="AR15:AR42" si="21">IF(AQ15&gt;0,AQ15*$C15,"  ")</f>
        <v>0</v>
      </c>
      <c r="AS15" s="221">
        <f t="shared" ref="AS15:AS41" si="22">AQ15+AO15+AM15+AK15+AI15+AG15+AE15+AC15+AA15+Y15+W15+U15+S15+Q15+O15+M15+K15+I15+G15+E15</f>
        <v>1</v>
      </c>
    </row>
    <row r="16">
      <c r="A16" s="198" t="s">
        <v>102</v>
      </c>
      <c r="B16" s="222" t="str">
        <f>VLOOKUP(A16,'ORÇAMENTO'!$A$2:$M$778,2,FALSE())</f>
        <v>CANTEIRO DE OBRAS </v>
      </c>
      <c r="C16" s="204">
        <f>VLOOKUP(A16,'ORÇAMENTO'!$A$2:$M$778,13,FALSE())</f>
        <v>0</v>
      </c>
      <c r="D16" s="206" t="str">
        <f t="shared" si="1"/>
        <v>#DIV/0!</v>
      </c>
      <c r="E16" s="223">
        <v>0.5</v>
      </c>
      <c r="F16" s="210">
        <f t="shared" si="2"/>
        <v>0</v>
      </c>
      <c r="G16" s="223">
        <v>0.3</v>
      </c>
      <c r="H16" s="210">
        <f t="shared" si="3"/>
        <v>0</v>
      </c>
      <c r="I16" s="223">
        <v>0.2</v>
      </c>
      <c r="J16" s="210">
        <f t="shared" si="4"/>
        <v>0</v>
      </c>
      <c r="K16" s="223"/>
      <c r="L16" s="210" t="str">
        <f t="shared" si="5"/>
        <v>  </v>
      </c>
      <c r="M16" s="223"/>
      <c r="N16" s="210" t="str">
        <f t="shared" si="6"/>
        <v>  </v>
      </c>
      <c r="O16" s="223"/>
      <c r="P16" s="210" t="str">
        <f t="shared" si="7"/>
        <v>  </v>
      </c>
      <c r="Q16" s="223"/>
      <c r="R16" s="210" t="str">
        <f t="shared" si="8"/>
        <v>  </v>
      </c>
      <c r="S16" s="223"/>
      <c r="T16" s="210" t="str">
        <f t="shared" si="9"/>
        <v>  </v>
      </c>
      <c r="U16" s="223"/>
      <c r="V16" s="210" t="str">
        <f t="shared" si="10"/>
        <v>  </v>
      </c>
      <c r="W16" s="223"/>
      <c r="X16" s="210" t="str">
        <f t="shared" si="11"/>
        <v>  </v>
      </c>
      <c r="Y16" s="223"/>
      <c r="Z16" s="210" t="str">
        <f t="shared" si="12"/>
        <v>  </v>
      </c>
      <c r="AA16" s="223"/>
      <c r="AB16" s="210" t="str">
        <f t="shared" si="13"/>
        <v>  </v>
      </c>
      <c r="AC16" s="207"/>
      <c r="AD16" s="210" t="str">
        <f t="shared" si="14"/>
        <v>  </v>
      </c>
      <c r="AE16" s="223"/>
      <c r="AF16" s="210" t="str">
        <f t="shared" si="15"/>
        <v>  </v>
      </c>
      <c r="AG16" s="223"/>
      <c r="AH16" s="210" t="str">
        <f t="shared" si="16"/>
        <v>  </v>
      </c>
      <c r="AI16" s="223"/>
      <c r="AJ16" s="210" t="str">
        <f t="shared" si="17"/>
        <v>  </v>
      </c>
      <c r="AK16" s="223"/>
      <c r="AL16" s="210" t="str">
        <f t="shared" si="18"/>
        <v>  </v>
      </c>
      <c r="AM16" s="223"/>
      <c r="AN16" s="210" t="str">
        <f t="shared" si="19"/>
        <v>  </v>
      </c>
      <c r="AO16" s="223"/>
      <c r="AP16" s="210" t="str">
        <f t="shared" si="20"/>
        <v>  </v>
      </c>
      <c r="AQ16" s="223"/>
      <c r="AR16" s="210" t="str">
        <f t="shared" si="21"/>
        <v>  </v>
      </c>
      <c r="AS16" s="221">
        <f t="shared" si="22"/>
        <v>1</v>
      </c>
    </row>
    <row r="17">
      <c r="A17" s="198" t="s">
        <v>194</v>
      </c>
      <c r="B17" s="222" t="str">
        <f>VLOOKUP(A17,'ORÇAMENTO'!$A$2:$M$778,2,FALSE())</f>
        <v>SERVIÇOS PRELIMINARES E TERRAPLENAGEM</v>
      </c>
      <c r="C17" s="204">
        <f>VLOOKUP(A17,'ORÇAMENTO'!$A$2:$M$778,13,FALSE())</f>
        <v>0</v>
      </c>
      <c r="D17" s="206" t="str">
        <f t="shared" si="1"/>
        <v>#DIV/0!</v>
      </c>
      <c r="E17" s="223">
        <v>0.1</v>
      </c>
      <c r="F17" s="210">
        <f t="shared" si="2"/>
        <v>0</v>
      </c>
      <c r="G17" s="223">
        <v>0.5</v>
      </c>
      <c r="H17" s="210">
        <f t="shared" si="3"/>
        <v>0</v>
      </c>
      <c r="I17" s="223">
        <v>0.4</v>
      </c>
      <c r="J17" s="210">
        <f t="shared" si="4"/>
        <v>0</v>
      </c>
      <c r="K17" s="223"/>
      <c r="L17" s="210" t="str">
        <f t="shared" si="5"/>
        <v>  </v>
      </c>
      <c r="M17" s="223"/>
      <c r="N17" s="210" t="str">
        <f t="shared" si="6"/>
        <v>  </v>
      </c>
      <c r="O17" s="223"/>
      <c r="P17" s="210" t="str">
        <f t="shared" si="7"/>
        <v>  </v>
      </c>
      <c r="Q17" s="223"/>
      <c r="R17" s="210" t="str">
        <f t="shared" si="8"/>
        <v>  </v>
      </c>
      <c r="S17" s="223"/>
      <c r="T17" s="210" t="str">
        <f t="shared" si="9"/>
        <v>  </v>
      </c>
      <c r="U17" s="223"/>
      <c r="V17" s="210" t="str">
        <f t="shared" si="10"/>
        <v>  </v>
      </c>
      <c r="W17" s="223"/>
      <c r="X17" s="210" t="str">
        <f t="shared" si="11"/>
        <v>  </v>
      </c>
      <c r="Y17" s="223"/>
      <c r="Z17" s="210" t="str">
        <f t="shared" si="12"/>
        <v>  </v>
      </c>
      <c r="AA17" s="223"/>
      <c r="AB17" s="210" t="str">
        <f t="shared" si="13"/>
        <v>  </v>
      </c>
      <c r="AC17" s="223"/>
      <c r="AD17" s="210" t="str">
        <f t="shared" si="14"/>
        <v>  </v>
      </c>
      <c r="AE17" s="223"/>
      <c r="AF17" s="210" t="str">
        <f t="shared" si="15"/>
        <v>  </v>
      </c>
      <c r="AG17" s="223"/>
      <c r="AH17" s="210" t="str">
        <f t="shared" si="16"/>
        <v>  </v>
      </c>
      <c r="AI17" s="223"/>
      <c r="AJ17" s="210" t="str">
        <f t="shared" si="17"/>
        <v>  </v>
      </c>
      <c r="AK17" s="223"/>
      <c r="AL17" s="210" t="str">
        <f t="shared" si="18"/>
        <v>  </v>
      </c>
      <c r="AM17" s="223"/>
      <c r="AN17" s="210" t="str">
        <f t="shared" si="19"/>
        <v>  </v>
      </c>
      <c r="AO17" s="223"/>
      <c r="AP17" s="210" t="str">
        <f t="shared" si="20"/>
        <v>  </v>
      </c>
      <c r="AQ17" s="223"/>
      <c r="AR17" s="210" t="str">
        <f t="shared" si="21"/>
        <v>  </v>
      </c>
      <c r="AS17" s="221">
        <f t="shared" si="22"/>
        <v>1</v>
      </c>
    </row>
    <row r="18">
      <c r="A18" s="198" t="s">
        <v>229</v>
      </c>
      <c r="B18" s="222" t="str">
        <f>VLOOKUP(A18,'ORÇAMENTO'!$A$2:$M$778,2,FALSE())</f>
        <v> FUNDAÇÃO E INFRAESTRUTURA</v>
      </c>
      <c r="C18" s="204">
        <f>VLOOKUP(A18,'ORÇAMENTO'!$A$2:$M$778,13,FALSE())</f>
        <v>0</v>
      </c>
      <c r="D18" s="206" t="str">
        <f t="shared" si="1"/>
        <v>#DIV/0!</v>
      </c>
      <c r="E18" s="223"/>
      <c r="F18" s="210" t="str">
        <f t="shared" si="2"/>
        <v>  </v>
      </c>
      <c r="G18" s="223">
        <v>0.2</v>
      </c>
      <c r="H18" s="210">
        <f t="shared" si="3"/>
        <v>0</v>
      </c>
      <c r="I18" s="223">
        <v>0.3</v>
      </c>
      <c r="J18" s="210">
        <f t="shared" si="4"/>
        <v>0</v>
      </c>
      <c r="K18" s="223">
        <v>0.4</v>
      </c>
      <c r="L18" s="210">
        <f t="shared" si="5"/>
        <v>0</v>
      </c>
      <c r="M18" s="223">
        <v>0.1</v>
      </c>
      <c r="N18" s="210">
        <f t="shared" si="6"/>
        <v>0</v>
      </c>
      <c r="O18" s="223"/>
      <c r="P18" s="210" t="str">
        <f t="shared" si="7"/>
        <v>  </v>
      </c>
      <c r="Q18" s="223"/>
      <c r="R18" s="210" t="str">
        <f t="shared" si="8"/>
        <v>  </v>
      </c>
      <c r="S18" s="223"/>
      <c r="T18" s="210" t="str">
        <f t="shared" si="9"/>
        <v>  </v>
      </c>
      <c r="U18" s="223"/>
      <c r="V18" s="210" t="str">
        <f t="shared" si="10"/>
        <v>  </v>
      </c>
      <c r="W18" s="223"/>
      <c r="X18" s="210" t="str">
        <f t="shared" si="11"/>
        <v>  </v>
      </c>
      <c r="Y18" s="223"/>
      <c r="Z18" s="210" t="str">
        <f t="shared" si="12"/>
        <v>  </v>
      </c>
      <c r="AA18" s="223"/>
      <c r="AB18" s="210" t="str">
        <f t="shared" si="13"/>
        <v>  </v>
      </c>
      <c r="AC18" s="223"/>
      <c r="AD18" s="210" t="str">
        <f t="shared" si="14"/>
        <v>  </v>
      </c>
      <c r="AE18" s="223"/>
      <c r="AF18" s="210" t="str">
        <f t="shared" si="15"/>
        <v>  </v>
      </c>
      <c r="AG18" s="223"/>
      <c r="AH18" s="210" t="str">
        <f t="shared" si="16"/>
        <v>  </v>
      </c>
      <c r="AI18" s="223"/>
      <c r="AJ18" s="210" t="str">
        <f t="shared" si="17"/>
        <v>  </v>
      </c>
      <c r="AK18" s="223"/>
      <c r="AL18" s="210" t="str">
        <f t="shared" si="18"/>
        <v>  </v>
      </c>
      <c r="AM18" s="223"/>
      <c r="AN18" s="210" t="str">
        <f t="shared" si="19"/>
        <v>  </v>
      </c>
      <c r="AO18" s="223"/>
      <c r="AP18" s="210" t="str">
        <f t="shared" si="20"/>
        <v>  </v>
      </c>
      <c r="AQ18" s="223"/>
      <c r="AR18" s="210" t="str">
        <f t="shared" si="21"/>
        <v>  </v>
      </c>
      <c r="AS18" s="221">
        <f t="shared" si="22"/>
        <v>1</v>
      </c>
    </row>
    <row r="19">
      <c r="A19" s="244" t="s">
        <v>273</v>
      </c>
      <c r="B19" s="246" t="str">
        <f>VLOOKUP(A19,'ORÇAMENTO'!$A$2:$M$778,2,FALSE())</f>
        <v>SUPERESTRUTURA</v>
      </c>
      <c r="C19" s="251">
        <f>VLOOKUP(A19,'ORÇAMENTO'!$A$2:$M$778,13,FALSE())</f>
        <v>0</v>
      </c>
      <c r="D19" s="253" t="str">
        <f t="shared" si="1"/>
        <v>#DIV/0!</v>
      </c>
      <c r="E19" s="254"/>
      <c r="F19" s="259" t="str">
        <f t="shared" si="2"/>
        <v>  </v>
      </c>
      <c r="G19" s="254"/>
      <c r="H19" s="259" t="str">
        <f t="shared" si="3"/>
        <v>  </v>
      </c>
      <c r="I19" s="254"/>
      <c r="J19" s="259" t="str">
        <f t="shared" si="4"/>
        <v>  </v>
      </c>
      <c r="K19" s="254">
        <v>0.2</v>
      </c>
      <c r="L19" s="259">
        <f t="shared" si="5"/>
        <v>0</v>
      </c>
      <c r="M19" s="254">
        <v>0.2</v>
      </c>
      <c r="N19" s="259">
        <f t="shared" si="6"/>
        <v>0</v>
      </c>
      <c r="O19" s="254">
        <v>0.2</v>
      </c>
      <c r="P19" s="259">
        <f t="shared" si="7"/>
        <v>0</v>
      </c>
      <c r="Q19" s="254">
        <v>0.2</v>
      </c>
      <c r="R19" s="259">
        <f t="shared" si="8"/>
        <v>0</v>
      </c>
      <c r="S19" s="254">
        <v>0.2</v>
      </c>
      <c r="T19" s="259">
        <f t="shared" si="9"/>
        <v>0</v>
      </c>
      <c r="U19" s="254"/>
      <c r="V19" s="259" t="str">
        <f t="shared" si="10"/>
        <v>  </v>
      </c>
      <c r="W19" s="254"/>
      <c r="X19" s="259" t="str">
        <f t="shared" si="11"/>
        <v>  </v>
      </c>
      <c r="Y19" s="254"/>
      <c r="Z19" s="259" t="str">
        <f t="shared" si="12"/>
        <v>  </v>
      </c>
      <c r="AA19" s="254"/>
      <c r="AB19" s="259" t="str">
        <f t="shared" si="13"/>
        <v>  </v>
      </c>
      <c r="AC19" s="254"/>
      <c r="AD19" s="259" t="str">
        <f t="shared" si="14"/>
        <v>  </v>
      </c>
      <c r="AE19" s="254"/>
      <c r="AF19" s="259" t="str">
        <f t="shared" si="15"/>
        <v>  </v>
      </c>
      <c r="AG19" s="254"/>
      <c r="AH19" s="259" t="str">
        <f t="shared" si="16"/>
        <v>  </v>
      </c>
      <c r="AI19" s="254"/>
      <c r="AJ19" s="259" t="str">
        <f t="shared" si="17"/>
        <v>  </v>
      </c>
      <c r="AK19" s="254"/>
      <c r="AL19" s="259" t="str">
        <f t="shared" si="18"/>
        <v>  </v>
      </c>
      <c r="AM19" s="254"/>
      <c r="AN19" s="259" t="str">
        <f t="shared" si="19"/>
        <v>  </v>
      </c>
      <c r="AO19" s="254"/>
      <c r="AP19" s="259" t="str">
        <f t="shared" si="20"/>
        <v>  </v>
      </c>
      <c r="AQ19" s="254"/>
      <c r="AR19" s="259" t="str">
        <f t="shared" si="21"/>
        <v>  </v>
      </c>
      <c r="AS19" s="262">
        <f t="shared" si="22"/>
        <v>1</v>
      </c>
    </row>
    <row r="20">
      <c r="A20" s="198" t="s">
        <v>311</v>
      </c>
      <c r="B20" s="222" t="str">
        <f>VLOOKUP(A20,'ORÇAMENTO'!$A$2:$M$778,2,FALSE())</f>
        <v>RAMPA DE ACESSO</v>
      </c>
      <c r="C20" s="204">
        <f>VLOOKUP(A20,'ORÇAMENTO'!$A$2:$M$778,13,FALSE())</f>
        <v>0</v>
      </c>
      <c r="D20" s="206" t="str">
        <f t="shared" si="1"/>
        <v>#DIV/0!</v>
      </c>
      <c r="E20" s="223"/>
      <c r="F20" s="210" t="str">
        <f t="shared" si="2"/>
        <v>  </v>
      </c>
      <c r="G20" s="223"/>
      <c r="H20" s="210" t="str">
        <f t="shared" si="3"/>
        <v>  </v>
      </c>
      <c r="I20" s="223"/>
      <c r="J20" s="210" t="str">
        <f t="shared" si="4"/>
        <v>  </v>
      </c>
      <c r="K20" s="223"/>
      <c r="L20" s="210" t="str">
        <f t="shared" si="5"/>
        <v>  </v>
      </c>
      <c r="M20" s="223"/>
      <c r="N20" s="210" t="str">
        <f t="shared" si="6"/>
        <v>  </v>
      </c>
      <c r="O20" s="223">
        <v>0.2</v>
      </c>
      <c r="P20" s="210">
        <f t="shared" si="7"/>
        <v>0</v>
      </c>
      <c r="Q20" s="223">
        <v>0.2</v>
      </c>
      <c r="R20" s="210">
        <f t="shared" si="8"/>
        <v>0</v>
      </c>
      <c r="S20" s="223">
        <v>0.3</v>
      </c>
      <c r="T20" s="210">
        <f t="shared" si="9"/>
        <v>0</v>
      </c>
      <c r="U20" s="223">
        <v>0.1</v>
      </c>
      <c r="V20" s="210">
        <f t="shared" si="10"/>
        <v>0</v>
      </c>
      <c r="W20" s="223"/>
      <c r="X20" s="210" t="str">
        <f t="shared" si="11"/>
        <v>  </v>
      </c>
      <c r="Y20" s="223"/>
      <c r="Z20" s="210" t="str">
        <f t="shared" si="12"/>
        <v>  </v>
      </c>
      <c r="AA20" s="223"/>
      <c r="AB20" s="210" t="str">
        <f t="shared" si="13"/>
        <v>  </v>
      </c>
      <c r="AC20" s="223"/>
      <c r="AD20" s="210" t="str">
        <f t="shared" si="14"/>
        <v>  </v>
      </c>
      <c r="AE20" s="223"/>
      <c r="AF20" s="210" t="str">
        <f t="shared" si="15"/>
        <v>  </v>
      </c>
      <c r="AG20" s="223"/>
      <c r="AH20" s="210" t="str">
        <f t="shared" si="16"/>
        <v>  </v>
      </c>
      <c r="AI20" s="223"/>
      <c r="AJ20" s="210" t="str">
        <f t="shared" si="17"/>
        <v>  </v>
      </c>
      <c r="AK20" s="223"/>
      <c r="AL20" s="210" t="str">
        <f t="shared" si="18"/>
        <v>  </v>
      </c>
      <c r="AM20" s="223"/>
      <c r="AN20" s="210" t="str">
        <f t="shared" si="19"/>
        <v>  </v>
      </c>
      <c r="AO20" s="223"/>
      <c r="AP20" s="210" t="str">
        <f t="shared" si="20"/>
        <v>  </v>
      </c>
      <c r="AQ20" s="223">
        <v>0.2</v>
      </c>
      <c r="AR20" s="210">
        <f t="shared" si="21"/>
        <v>0</v>
      </c>
      <c r="AS20" s="221">
        <f t="shared" si="22"/>
        <v>1</v>
      </c>
    </row>
    <row r="21">
      <c r="A21" s="198" t="s">
        <v>340</v>
      </c>
      <c r="B21" s="222" t="str">
        <f>VLOOKUP(A21,'ORÇAMENTO'!$A$2:$M$778,2,FALSE())</f>
        <v>ESCADA DE ACESSO AO BLOCO</v>
      </c>
      <c r="C21" s="204">
        <f>VLOOKUP(A21,'ORÇAMENTO'!$A$2:$M$778,13,FALSE())</f>
        <v>0</v>
      </c>
      <c r="D21" s="206" t="str">
        <f t="shared" si="1"/>
        <v>#DIV/0!</v>
      </c>
      <c r="E21" s="223"/>
      <c r="F21" s="210" t="str">
        <f t="shared" si="2"/>
        <v>  </v>
      </c>
      <c r="G21" s="223"/>
      <c r="H21" s="210" t="str">
        <f t="shared" si="3"/>
        <v>  </v>
      </c>
      <c r="I21" s="223"/>
      <c r="J21" s="210" t="str">
        <f t="shared" si="4"/>
        <v>  </v>
      </c>
      <c r="K21" s="223"/>
      <c r="L21" s="210" t="str">
        <f t="shared" si="5"/>
        <v>  </v>
      </c>
      <c r="M21" s="223"/>
      <c r="N21" s="210" t="str">
        <f t="shared" si="6"/>
        <v>  </v>
      </c>
      <c r="O21" s="223"/>
      <c r="P21" s="210" t="str">
        <f t="shared" si="7"/>
        <v>  </v>
      </c>
      <c r="Q21" s="223">
        <v>0.2</v>
      </c>
      <c r="R21" s="210">
        <f t="shared" si="8"/>
        <v>0</v>
      </c>
      <c r="S21" s="223">
        <v>0.2</v>
      </c>
      <c r="T21" s="210">
        <f t="shared" si="9"/>
        <v>0</v>
      </c>
      <c r="U21" s="223">
        <v>0.2</v>
      </c>
      <c r="V21" s="210">
        <f t="shared" si="10"/>
        <v>0</v>
      </c>
      <c r="W21" s="223">
        <v>0.2</v>
      </c>
      <c r="X21" s="210">
        <f t="shared" si="11"/>
        <v>0</v>
      </c>
      <c r="Y21" s="223"/>
      <c r="Z21" s="210" t="str">
        <f t="shared" si="12"/>
        <v>  </v>
      </c>
      <c r="AA21" s="223"/>
      <c r="AB21" s="210" t="str">
        <f t="shared" si="13"/>
        <v>  </v>
      </c>
      <c r="AC21" s="223"/>
      <c r="AD21" s="210" t="str">
        <f t="shared" si="14"/>
        <v>  </v>
      </c>
      <c r="AE21" s="223"/>
      <c r="AF21" s="210" t="str">
        <f t="shared" si="15"/>
        <v>  </v>
      </c>
      <c r="AG21" s="223"/>
      <c r="AH21" s="210" t="str">
        <f t="shared" si="16"/>
        <v>  </v>
      </c>
      <c r="AI21" s="223"/>
      <c r="AJ21" s="210" t="str">
        <f t="shared" si="17"/>
        <v>  </v>
      </c>
      <c r="AK21" s="223"/>
      <c r="AL21" s="210" t="str">
        <f t="shared" si="18"/>
        <v>  </v>
      </c>
      <c r="AM21" s="223"/>
      <c r="AN21" s="210" t="str">
        <f t="shared" si="19"/>
        <v>  </v>
      </c>
      <c r="AO21" s="223"/>
      <c r="AP21" s="210" t="str">
        <f t="shared" si="20"/>
        <v>  </v>
      </c>
      <c r="AQ21" s="223">
        <v>0.2</v>
      </c>
      <c r="AR21" s="210">
        <f t="shared" si="21"/>
        <v>0</v>
      </c>
      <c r="AS21" s="221">
        <f t="shared" si="22"/>
        <v>1</v>
      </c>
    </row>
    <row r="22">
      <c r="A22" s="198" t="s">
        <v>359</v>
      </c>
      <c r="B22" s="222" t="str">
        <f>VLOOKUP(A22,'ORÇAMENTO'!$A$2:$M$778,2,FALSE())</f>
        <v>ESTACIONAMENTO EM FRENTE A FACHADA</v>
      </c>
      <c r="C22" s="204">
        <f>VLOOKUP(A22,'ORÇAMENTO'!$A$2:$M$778,13,FALSE())</f>
        <v>0</v>
      </c>
      <c r="D22" s="206" t="str">
        <f t="shared" si="1"/>
        <v>#DIV/0!</v>
      </c>
      <c r="E22" s="223"/>
      <c r="F22" s="210" t="str">
        <f t="shared" si="2"/>
        <v>  </v>
      </c>
      <c r="G22" s="223"/>
      <c r="H22" s="210" t="str">
        <f t="shared" si="3"/>
        <v>  </v>
      </c>
      <c r="I22" s="223"/>
      <c r="J22" s="210" t="str">
        <f t="shared" si="4"/>
        <v>  </v>
      </c>
      <c r="K22" s="223"/>
      <c r="L22" s="210" t="str">
        <f t="shared" si="5"/>
        <v>  </v>
      </c>
      <c r="M22" s="223"/>
      <c r="N22" s="210" t="str">
        <f t="shared" si="6"/>
        <v>  </v>
      </c>
      <c r="O22" s="223"/>
      <c r="P22" s="210" t="str">
        <f t="shared" si="7"/>
        <v>  </v>
      </c>
      <c r="Q22" s="223"/>
      <c r="R22" s="210" t="str">
        <f t="shared" si="8"/>
        <v>  </v>
      </c>
      <c r="S22" s="223"/>
      <c r="T22" s="210" t="str">
        <f t="shared" si="9"/>
        <v>  </v>
      </c>
      <c r="U22" s="223"/>
      <c r="V22" s="210" t="str">
        <f t="shared" si="10"/>
        <v>  </v>
      </c>
      <c r="W22" s="223">
        <v>0.3</v>
      </c>
      <c r="X22" s="210">
        <f t="shared" si="11"/>
        <v>0</v>
      </c>
      <c r="Y22" s="223">
        <v>0.2</v>
      </c>
      <c r="Z22" s="210">
        <f t="shared" si="12"/>
        <v>0</v>
      </c>
      <c r="AA22" s="223">
        <v>0.2</v>
      </c>
      <c r="AB22" s="210">
        <f t="shared" si="13"/>
        <v>0</v>
      </c>
      <c r="AC22" s="223">
        <v>0.3</v>
      </c>
      <c r="AD22" s="210">
        <f t="shared" si="14"/>
        <v>0</v>
      </c>
      <c r="AE22" s="223"/>
      <c r="AF22" s="210" t="str">
        <f t="shared" si="15"/>
        <v>  </v>
      </c>
      <c r="AG22" s="223"/>
      <c r="AH22" s="210" t="str">
        <f t="shared" si="16"/>
        <v>  </v>
      </c>
      <c r="AI22" s="223"/>
      <c r="AJ22" s="210" t="str">
        <f t="shared" si="17"/>
        <v>  </v>
      </c>
      <c r="AK22" s="223"/>
      <c r="AL22" s="210" t="str">
        <f t="shared" si="18"/>
        <v>  </v>
      </c>
      <c r="AM22" s="223"/>
      <c r="AN22" s="210" t="str">
        <f t="shared" si="19"/>
        <v>  </v>
      </c>
      <c r="AO22" s="223"/>
      <c r="AP22" s="210" t="str">
        <f t="shared" si="20"/>
        <v>  </v>
      </c>
      <c r="AQ22" s="223"/>
      <c r="AR22" s="210" t="str">
        <f t="shared" si="21"/>
        <v>  </v>
      </c>
      <c r="AS22" s="221">
        <f t="shared" si="22"/>
        <v>1</v>
      </c>
    </row>
    <row r="23">
      <c r="A23" s="198" t="s">
        <v>377</v>
      </c>
      <c r="B23" s="222" t="str">
        <f>VLOOKUP(A23,'ORÇAMENTO'!$A$2:$M$778,2,FALSE())</f>
        <v>COBERTURA E ÁGUAS PLUVIAIS</v>
      </c>
      <c r="C23" s="204">
        <f>VLOOKUP(A23,'ORÇAMENTO'!$A$2:$M$778,13,FALSE())</f>
        <v>0</v>
      </c>
      <c r="D23" s="206" t="str">
        <f t="shared" si="1"/>
        <v>#DIV/0!</v>
      </c>
      <c r="E23" s="223"/>
      <c r="F23" s="210" t="str">
        <f t="shared" si="2"/>
        <v>  </v>
      </c>
      <c r="G23" s="223"/>
      <c r="H23" s="210" t="str">
        <f t="shared" si="3"/>
        <v>  </v>
      </c>
      <c r="I23" s="223"/>
      <c r="J23" s="210" t="str">
        <f t="shared" si="4"/>
        <v>  </v>
      </c>
      <c r="K23" s="223"/>
      <c r="L23" s="210" t="str">
        <f t="shared" si="5"/>
        <v>  </v>
      </c>
      <c r="M23" s="223"/>
      <c r="N23" s="210" t="str">
        <f t="shared" si="6"/>
        <v>  </v>
      </c>
      <c r="O23" s="223"/>
      <c r="P23" s="210" t="str">
        <f t="shared" si="7"/>
        <v>  </v>
      </c>
      <c r="Q23" s="223"/>
      <c r="R23" s="210" t="str">
        <f t="shared" si="8"/>
        <v>  </v>
      </c>
      <c r="S23" s="223"/>
      <c r="T23" s="210" t="str">
        <f t="shared" si="9"/>
        <v>  </v>
      </c>
      <c r="U23" s="223"/>
      <c r="V23" s="210" t="str">
        <f t="shared" si="10"/>
        <v>  </v>
      </c>
      <c r="W23" s="223"/>
      <c r="X23" s="210" t="str">
        <f t="shared" si="11"/>
        <v>  </v>
      </c>
      <c r="Y23" s="223">
        <v>0.0</v>
      </c>
      <c r="Z23" s="210" t="str">
        <f t="shared" si="12"/>
        <v>  </v>
      </c>
      <c r="AA23" s="223">
        <v>0.3</v>
      </c>
      <c r="AB23" s="210">
        <f t="shared" si="13"/>
        <v>0</v>
      </c>
      <c r="AC23" s="223">
        <v>0.3</v>
      </c>
      <c r="AD23" s="210">
        <f t="shared" si="14"/>
        <v>0</v>
      </c>
      <c r="AE23" s="223">
        <v>0.2</v>
      </c>
      <c r="AF23" s="210">
        <f t="shared" si="15"/>
        <v>0</v>
      </c>
      <c r="AG23" s="223"/>
      <c r="AH23" s="210" t="str">
        <f t="shared" si="16"/>
        <v>  </v>
      </c>
      <c r="AI23" s="223"/>
      <c r="AJ23" s="210" t="str">
        <f t="shared" si="17"/>
        <v>  </v>
      </c>
      <c r="AK23" s="223"/>
      <c r="AL23" s="210" t="str">
        <f t="shared" si="18"/>
        <v>  </v>
      </c>
      <c r="AM23" s="223"/>
      <c r="AN23" s="210" t="str">
        <f t="shared" si="19"/>
        <v>  </v>
      </c>
      <c r="AO23" s="223"/>
      <c r="AP23" s="210" t="str">
        <f t="shared" si="20"/>
        <v>  </v>
      </c>
      <c r="AQ23" s="223">
        <v>0.2</v>
      </c>
      <c r="AR23" s="210">
        <f t="shared" si="21"/>
        <v>0</v>
      </c>
      <c r="AS23" s="221">
        <f t="shared" si="22"/>
        <v>1</v>
      </c>
    </row>
    <row r="24">
      <c r="A24" s="198" t="s">
        <v>387</v>
      </c>
      <c r="B24" s="222" t="str">
        <f>VLOOKUP(A24,'ORÇAMENTO'!$A$2:$M$778,2,FALSE())</f>
        <v>ALVENARIA E OUTRAS VEDAÇÕES</v>
      </c>
      <c r="C24" s="204">
        <f>VLOOKUP(A24,'ORÇAMENTO'!$A$2:$M$778,13,FALSE())</f>
        <v>0</v>
      </c>
      <c r="D24" s="206" t="str">
        <f t="shared" si="1"/>
        <v>#DIV/0!</v>
      </c>
      <c r="E24" s="223"/>
      <c r="F24" s="210" t="str">
        <f t="shared" si="2"/>
        <v>  </v>
      </c>
      <c r="G24" s="223"/>
      <c r="H24" s="210" t="str">
        <f t="shared" si="3"/>
        <v>  </v>
      </c>
      <c r="I24" s="223"/>
      <c r="J24" s="210" t="str">
        <f t="shared" si="4"/>
        <v>  </v>
      </c>
      <c r="K24" s="223"/>
      <c r="L24" s="210" t="str">
        <f t="shared" si="5"/>
        <v>  </v>
      </c>
      <c r="M24" s="223"/>
      <c r="N24" s="210" t="str">
        <f t="shared" si="6"/>
        <v>  </v>
      </c>
      <c r="O24" s="223"/>
      <c r="P24" s="210" t="str">
        <f t="shared" si="7"/>
        <v>  </v>
      </c>
      <c r="Q24" s="223"/>
      <c r="R24" s="210" t="str">
        <f t="shared" si="8"/>
        <v>  </v>
      </c>
      <c r="S24" s="223"/>
      <c r="T24" s="210" t="str">
        <f t="shared" si="9"/>
        <v>  </v>
      </c>
      <c r="U24" s="223"/>
      <c r="V24" s="210" t="str">
        <f t="shared" si="10"/>
        <v>  </v>
      </c>
      <c r="W24" s="223"/>
      <c r="X24" s="210" t="str">
        <f t="shared" si="11"/>
        <v>  </v>
      </c>
      <c r="Y24" s="223"/>
      <c r="Z24" s="210" t="str">
        <f t="shared" si="12"/>
        <v>  </v>
      </c>
      <c r="AA24" s="223"/>
      <c r="AB24" s="210" t="str">
        <f t="shared" si="13"/>
        <v>  </v>
      </c>
      <c r="AC24" s="223"/>
      <c r="AD24" s="210" t="str">
        <f t="shared" si="14"/>
        <v>  </v>
      </c>
      <c r="AE24" s="223"/>
      <c r="AF24" s="210" t="str">
        <f t="shared" si="15"/>
        <v>  </v>
      </c>
      <c r="AG24" s="223">
        <v>0.6</v>
      </c>
      <c r="AH24" s="210">
        <f t="shared" si="16"/>
        <v>0</v>
      </c>
      <c r="AI24" s="223">
        <v>0.4</v>
      </c>
      <c r="AJ24" s="210">
        <f t="shared" si="17"/>
        <v>0</v>
      </c>
      <c r="AK24" s="223"/>
      <c r="AL24" s="210" t="str">
        <f t="shared" si="18"/>
        <v>  </v>
      </c>
      <c r="AM24" s="223"/>
      <c r="AN24" s="210" t="str">
        <f t="shared" si="19"/>
        <v>  </v>
      </c>
      <c r="AO24" s="223"/>
      <c r="AP24" s="210" t="str">
        <f t="shared" si="20"/>
        <v>  </v>
      </c>
      <c r="AQ24" s="223"/>
      <c r="AR24" s="210" t="str">
        <f t="shared" si="21"/>
        <v>  </v>
      </c>
      <c r="AS24" s="221">
        <f t="shared" si="22"/>
        <v>1</v>
      </c>
    </row>
    <row r="25">
      <c r="A25" s="198" t="s">
        <v>403</v>
      </c>
      <c r="B25" s="222" t="str">
        <f>VLOOKUP(A25,'ORÇAMENTO'!$A$2:$M$778,2,FALSE())</f>
        <v>INSTALAÇÕES HIDROSSANITÁRIAS</v>
      </c>
      <c r="C25" s="204">
        <f>VLOOKUP(A25,'ORÇAMENTO'!$A$2:$M$778,13,FALSE())</f>
        <v>0</v>
      </c>
      <c r="D25" s="206" t="str">
        <f t="shared" si="1"/>
        <v>#DIV/0!</v>
      </c>
      <c r="E25" s="223"/>
      <c r="F25" s="210" t="str">
        <f t="shared" si="2"/>
        <v>  </v>
      </c>
      <c r="G25" s="223"/>
      <c r="H25" s="210" t="str">
        <f t="shared" si="3"/>
        <v>  </v>
      </c>
      <c r="I25" s="223"/>
      <c r="J25" s="210" t="str">
        <f t="shared" si="4"/>
        <v>  </v>
      </c>
      <c r="K25" s="223"/>
      <c r="L25" s="210" t="str">
        <f t="shared" si="5"/>
        <v>  </v>
      </c>
      <c r="M25" s="223"/>
      <c r="N25" s="210" t="str">
        <f t="shared" si="6"/>
        <v>  </v>
      </c>
      <c r="O25" s="223"/>
      <c r="P25" s="210" t="str">
        <f t="shared" si="7"/>
        <v>  </v>
      </c>
      <c r="Q25" s="223"/>
      <c r="R25" s="210" t="str">
        <f t="shared" si="8"/>
        <v>  </v>
      </c>
      <c r="S25" s="223"/>
      <c r="T25" s="210" t="str">
        <f t="shared" si="9"/>
        <v>  </v>
      </c>
      <c r="U25" s="223"/>
      <c r="V25" s="210" t="str">
        <f t="shared" si="10"/>
        <v>  </v>
      </c>
      <c r="W25" s="223"/>
      <c r="X25" s="210" t="str">
        <f t="shared" si="11"/>
        <v>  </v>
      </c>
      <c r="Y25" s="223"/>
      <c r="Z25" s="210" t="str">
        <f t="shared" si="12"/>
        <v>  </v>
      </c>
      <c r="AA25" s="223">
        <v>0.5</v>
      </c>
      <c r="AB25" s="210">
        <f t="shared" si="13"/>
        <v>0</v>
      </c>
      <c r="AC25" s="223">
        <v>0.5</v>
      </c>
      <c r="AD25" s="210">
        <f t="shared" si="14"/>
        <v>0</v>
      </c>
      <c r="AE25" s="223"/>
      <c r="AF25" s="210" t="str">
        <f t="shared" si="15"/>
        <v>  </v>
      </c>
      <c r="AG25" s="223"/>
      <c r="AH25" s="210" t="str">
        <f t="shared" si="16"/>
        <v>  </v>
      </c>
      <c r="AI25" s="223"/>
      <c r="AJ25" s="210" t="str">
        <f t="shared" si="17"/>
        <v>  </v>
      </c>
      <c r="AK25" s="223"/>
      <c r="AL25" s="210" t="str">
        <f t="shared" si="18"/>
        <v>  </v>
      </c>
      <c r="AM25" s="223"/>
      <c r="AN25" s="210" t="str">
        <f t="shared" si="19"/>
        <v>  </v>
      </c>
      <c r="AO25" s="223"/>
      <c r="AP25" s="210" t="str">
        <f t="shared" si="20"/>
        <v>  </v>
      </c>
      <c r="AQ25" s="223"/>
      <c r="AR25" s="210" t="str">
        <f t="shared" si="21"/>
        <v>  </v>
      </c>
      <c r="AS25" s="221">
        <f t="shared" si="22"/>
        <v>1</v>
      </c>
    </row>
    <row r="26">
      <c r="A26" s="198" t="s">
        <v>420</v>
      </c>
      <c r="B26" s="222" t="str">
        <f>VLOOKUP(A26,'ORÇAMENTO'!$A$2:$M$778,2,FALSE())</f>
        <v>SISTEMA PLUVIAL E DE REÚSO</v>
      </c>
      <c r="C26" s="204">
        <f>VLOOKUP(A26,'ORÇAMENTO'!$A$2:$M$778,13,FALSE())</f>
        <v>0</v>
      </c>
      <c r="D26" s="206" t="str">
        <f t="shared" si="1"/>
        <v>#DIV/0!</v>
      </c>
      <c r="E26" s="223"/>
      <c r="F26" s="210" t="str">
        <f t="shared" si="2"/>
        <v>  </v>
      </c>
      <c r="G26" s="223"/>
      <c r="H26" s="210" t="str">
        <f t="shared" si="3"/>
        <v>  </v>
      </c>
      <c r="I26" s="223"/>
      <c r="J26" s="210" t="str">
        <f t="shared" si="4"/>
        <v>  </v>
      </c>
      <c r="K26" s="223"/>
      <c r="L26" s="210" t="str">
        <f t="shared" si="5"/>
        <v>  </v>
      </c>
      <c r="M26" s="223"/>
      <c r="N26" s="210" t="str">
        <f t="shared" si="6"/>
        <v>  </v>
      </c>
      <c r="O26" s="223"/>
      <c r="P26" s="210" t="str">
        <f t="shared" si="7"/>
        <v>  </v>
      </c>
      <c r="Q26" s="223"/>
      <c r="R26" s="210" t="str">
        <f t="shared" si="8"/>
        <v>  </v>
      </c>
      <c r="S26" s="223"/>
      <c r="T26" s="210" t="str">
        <f t="shared" si="9"/>
        <v>  </v>
      </c>
      <c r="U26" s="223"/>
      <c r="V26" s="210" t="str">
        <f t="shared" si="10"/>
        <v>  </v>
      </c>
      <c r="W26" s="223"/>
      <c r="X26" s="210" t="str">
        <f t="shared" si="11"/>
        <v>  </v>
      </c>
      <c r="Y26" s="223"/>
      <c r="Z26" s="210" t="str">
        <f t="shared" si="12"/>
        <v>  </v>
      </c>
      <c r="AA26" s="223">
        <v>0.3</v>
      </c>
      <c r="AB26" s="210">
        <f t="shared" si="13"/>
        <v>0</v>
      </c>
      <c r="AC26" s="223">
        <v>0.3</v>
      </c>
      <c r="AD26" s="210">
        <f t="shared" si="14"/>
        <v>0</v>
      </c>
      <c r="AE26" s="223">
        <v>0.3</v>
      </c>
      <c r="AF26" s="210">
        <f t="shared" si="15"/>
        <v>0</v>
      </c>
      <c r="AG26" s="223"/>
      <c r="AH26" s="210" t="str">
        <f t="shared" si="16"/>
        <v>  </v>
      </c>
      <c r="AI26" s="223"/>
      <c r="AJ26" s="210" t="str">
        <f t="shared" si="17"/>
        <v>  </v>
      </c>
      <c r="AK26" s="223"/>
      <c r="AL26" s="210" t="str">
        <f t="shared" si="18"/>
        <v>  </v>
      </c>
      <c r="AM26" s="223"/>
      <c r="AN26" s="210" t="str">
        <f t="shared" si="19"/>
        <v>  </v>
      </c>
      <c r="AO26" s="223"/>
      <c r="AP26" s="210" t="str">
        <f t="shared" si="20"/>
        <v>  </v>
      </c>
      <c r="AQ26" s="223">
        <v>0.1</v>
      </c>
      <c r="AR26" s="210">
        <f t="shared" si="21"/>
        <v>0</v>
      </c>
      <c r="AS26" s="221">
        <f t="shared" si="22"/>
        <v>1</v>
      </c>
    </row>
    <row r="27">
      <c r="A27" s="198" t="s">
        <v>431</v>
      </c>
      <c r="B27" s="222" t="str">
        <f>VLOOKUP(A27,'ORÇAMENTO'!$A$2:$M$778,2,FALSE())</f>
        <v>INSTALAÇÕES ELÉTRICAS - MEDIA TENSÃO</v>
      </c>
      <c r="C27" s="204">
        <f>VLOOKUP(A27,'ORÇAMENTO'!$A$2:$M$778,13,FALSE())</f>
        <v>0</v>
      </c>
      <c r="D27" s="206" t="str">
        <f t="shared" si="1"/>
        <v>#DIV/0!</v>
      </c>
      <c r="E27" s="223"/>
      <c r="F27" s="210" t="str">
        <f t="shared" si="2"/>
        <v>  </v>
      </c>
      <c r="G27" s="223"/>
      <c r="H27" s="210" t="str">
        <f t="shared" si="3"/>
        <v>  </v>
      </c>
      <c r="I27" s="223"/>
      <c r="J27" s="210" t="str">
        <f t="shared" si="4"/>
        <v>  </v>
      </c>
      <c r="K27" s="223"/>
      <c r="L27" s="210" t="str">
        <f t="shared" si="5"/>
        <v>  </v>
      </c>
      <c r="M27" s="223"/>
      <c r="N27" s="210" t="str">
        <f t="shared" si="6"/>
        <v>  </v>
      </c>
      <c r="O27" s="223"/>
      <c r="P27" s="210" t="str">
        <f t="shared" si="7"/>
        <v>  </v>
      </c>
      <c r="Q27" s="223"/>
      <c r="R27" s="210" t="str">
        <f t="shared" si="8"/>
        <v>  </v>
      </c>
      <c r="S27" s="223"/>
      <c r="T27" s="210" t="str">
        <f t="shared" si="9"/>
        <v>  </v>
      </c>
      <c r="U27" s="223">
        <v>0.3</v>
      </c>
      <c r="V27" s="210">
        <f t="shared" si="10"/>
        <v>0</v>
      </c>
      <c r="W27" s="223">
        <v>0.3</v>
      </c>
      <c r="X27" s="210">
        <f t="shared" si="11"/>
        <v>0</v>
      </c>
      <c r="Y27" s="223">
        <v>0.4</v>
      </c>
      <c r="Z27" s="210">
        <f t="shared" si="12"/>
        <v>0</v>
      </c>
      <c r="AA27" s="223"/>
      <c r="AB27" s="210" t="str">
        <f t="shared" si="13"/>
        <v>  </v>
      </c>
      <c r="AC27" s="223"/>
      <c r="AD27" s="210" t="str">
        <f t="shared" si="14"/>
        <v>  </v>
      </c>
      <c r="AE27" s="223"/>
      <c r="AF27" s="210" t="str">
        <f t="shared" si="15"/>
        <v>  </v>
      </c>
      <c r="AG27" s="223"/>
      <c r="AH27" s="210" t="str">
        <f t="shared" si="16"/>
        <v>  </v>
      </c>
      <c r="AI27" s="223"/>
      <c r="AJ27" s="210" t="str">
        <f t="shared" si="17"/>
        <v>  </v>
      </c>
      <c r="AK27" s="223"/>
      <c r="AL27" s="210" t="str">
        <f t="shared" si="18"/>
        <v>  </v>
      </c>
      <c r="AM27" s="223"/>
      <c r="AN27" s="210" t="str">
        <f t="shared" si="19"/>
        <v>  </v>
      </c>
      <c r="AO27" s="223"/>
      <c r="AP27" s="210" t="str">
        <f t="shared" si="20"/>
        <v>  </v>
      </c>
      <c r="AQ27" s="223"/>
      <c r="AR27" s="210" t="str">
        <f t="shared" si="21"/>
        <v>  </v>
      </c>
      <c r="AS27" s="221">
        <f t="shared" si="22"/>
        <v>1</v>
      </c>
    </row>
    <row r="28">
      <c r="A28" s="198" t="s">
        <v>448</v>
      </c>
      <c r="B28" s="222" t="str">
        <f>VLOOKUP(A28,'ORÇAMENTO'!$A$2:$M$778,2,FALSE())</f>
        <v>INSTALAÇÕES ELÉTRICAS - BAIXA TENSÃO</v>
      </c>
      <c r="C28" s="204">
        <f>VLOOKUP(A28,'ORÇAMENTO'!$A$2:$M$778,13,FALSE())</f>
        <v>0</v>
      </c>
      <c r="D28" s="206" t="str">
        <f t="shared" si="1"/>
        <v>#DIV/0!</v>
      </c>
      <c r="E28" s="223"/>
      <c r="F28" s="210" t="str">
        <f t="shared" si="2"/>
        <v>  </v>
      </c>
      <c r="G28" s="223"/>
      <c r="H28" s="210" t="str">
        <f t="shared" si="3"/>
        <v>  </v>
      </c>
      <c r="I28" s="223"/>
      <c r="J28" s="210" t="str">
        <f t="shared" si="4"/>
        <v>  </v>
      </c>
      <c r="K28" s="223"/>
      <c r="L28" s="210" t="str">
        <f t="shared" si="5"/>
        <v>  </v>
      </c>
      <c r="M28" s="223"/>
      <c r="N28" s="210" t="str">
        <f t="shared" si="6"/>
        <v>  </v>
      </c>
      <c r="O28" s="223"/>
      <c r="P28" s="210" t="str">
        <f t="shared" si="7"/>
        <v>  </v>
      </c>
      <c r="Q28" s="223"/>
      <c r="R28" s="210" t="str">
        <f t="shared" si="8"/>
        <v>  </v>
      </c>
      <c r="S28" s="223"/>
      <c r="T28" s="210" t="str">
        <f t="shared" si="9"/>
        <v>  </v>
      </c>
      <c r="U28" s="223"/>
      <c r="V28" s="210" t="str">
        <f t="shared" si="10"/>
        <v>  </v>
      </c>
      <c r="W28" s="223"/>
      <c r="X28" s="210" t="str">
        <f t="shared" si="11"/>
        <v>  </v>
      </c>
      <c r="Y28" s="223"/>
      <c r="Z28" s="210" t="str">
        <f t="shared" si="12"/>
        <v>  </v>
      </c>
      <c r="AA28" s="223"/>
      <c r="AB28" s="210" t="str">
        <f t="shared" si="13"/>
        <v>  </v>
      </c>
      <c r="AC28" s="223"/>
      <c r="AD28" s="210" t="str">
        <f t="shared" si="14"/>
        <v>  </v>
      </c>
      <c r="AE28" s="223"/>
      <c r="AF28" s="210" t="str">
        <f t="shared" si="15"/>
        <v>  </v>
      </c>
      <c r="AG28" s="223">
        <v>0.2</v>
      </c>
      <c r="AH28" s="210">
        <f t="shared" si="16"/>
        <v>0</v>
      </c>
      <c r="AI28" s="223">
        <v>0.3</v>
      </c>
      <c r="AJ28" s="210">
        <f t="shared" si="17"/>
        <v>0</v>
      </c>
      <c r="AK28" s="223">
        <v>0.3</v>
      </c>
      <c r="AL28" s="210">
        <f t="shared" si="18"/>
        <v>0</v>
      </c>
      <c r="AM28" s="223"/>
      <c r="AN28" s="210" t="str">
        <f t="shared" si="19"/>
        <v>  </v>
      </c>
      <c r="AO28" s="223"/>
      <c r="AP28" s="210" t="str">
        <f t="shared" si="20"/>
        <v>  </v>
      </c>
      <c r="AQ28" s="223">
        <v>0.2</v>
      </c>
      <c r="AR28" s="210">
        <f t="shared" si="21"/>
        <v>0</v>
      </c>
      <c r="AS28" s="221">
        <f t="shared" si="22"/>
        <v>1</v>
      </c>
    </row>
    <row r="29">
      <c r="A29" s="198" t="s">
        <v>463</v>
      </c>
      <c r="B29" s="222" t="str">
        <f>VLOOKUP(A29,'ORÇAMENTO'!$A$2:$M$778,2,FALSE())</f>
        <v>INSTALAÇÕES REDE LÓGICA</v>
      </c>
      <c r="C29" s="204">
        <f>VLOOKUP(A29,'ORÇAMENTO'!$A$2:$M$778,13,FALSE())</f>
        <v>0</v>
      </c>
      <c r="D29" s="206" t="str">
        <f t="shared" si="1"/>
        <v>#DIV/0!</v>
      </c>
      <c r="E29" s="223"/>
      <c r="F29" s="210" t="str">
        <f t="shared" si="2"/>
        <v>  </v>
      </c>
      <c r="G29" s="223"/>
      <c r="H29" s="210" t="str">
        <f t="shared" si="3"/>
        <v>  </v>
      </c>
      <c r="I29" s="223"/>
      <c r="J29" s="210" t="str">
        <f t="shared" si="4"/>
        <v>  </v>
      </c>
      <c r="K29" s="223"/>
      <c r="L29" s="210" t="str">
        <f t="shared" si="5"/>
        <v>  </v>
      </c>
      <c r="M29" s="223"/>
      <c r="N29" s="210" t="str">
        <f t="shared" si="6"/>
        <v>  </v>
      </c>
      <c r="O29" s="223"/>
      <c r="P29" s="210" t="str">
        <f t="shared" si="7"/>
        <v>  </v>
      </c>
      <c r="Q29" s="223"/>
      <c r="R29" s="210" t="str">
        <f t="shared" si="8"/>
        <v>  </v>
      </c>
      <c r="S29" s="223"/>
      <c r="T29" s="210" t="str">
        <f t="shared" si="9"/>
        <v>  </v>
      </c>
      <c r="U29" s="223"/>
      <c r="V29" s="210" t="str">
        <f t="shared" si="10"/>
        <v>  </v>
      </c>
      <c r="W29" s="223"/>
      <c r="X29" s="210" t="str">
        <f t="shared" si="11"/>
        <v>  </v>
      </c>
      <c r="Y29" s="223"/>
      <c r="Z29" s="210" t="str">
        <f t="shared" si="12"/>
        <v>  </v>
      </c>
      <c r="AA29" s="223">
        <v>0.2</v>
      </c>
      <c r="AB29" s="210">
        <f t="shared" si="13"/>
        <v>0</v>
      </c>
      <c r="AC29" s="223">
        <v>0.2</v>
      </c>
      <c r="AD29" s="210">
        <f t="shared" si="14"/>
        <v>0</v>
      </c>
      <c r="AE29" s="223">
        <v>0.2</v>
      </c>
      <c r="AF29" s="210">
        <f t="shared" si="15"/>
        <v>0</v>
      </c>
      <c r="AG29" s="223">
        <v>0.2</v>
      </c>
      <c r="AH29" s="210">
        <f t="shared" si="16"/>
        <v>0</v>
      </c>
      <c r="AI29" s="223">
        <v>0.2</v>
      </c>
      <c r="AJ29" s="210">
        <f t="shared" si="17"/>
        <v>0</v>
      </c>
      <c r="AK29" s="223"/>
      <c r="AL29" s="210" t="str">
        <f t="shared" si="18"/>
        <v>  </v>
      </c>
      <c r="AM29" s="223"/>
      <c r="AN29" s="210" t="str">
        <f t="shared" si="19"/>
        <v>  </v>
      </c>
      <c r="AO29" s="223"/>
      <c r="AP29" s="210" t="str">
        <f t="shared" si="20"/>
        <v>  </v>
      </c>
      <c r="AQ29" s="223"/>
      <c r="AR29" s="210" t="str">
        <f t="shared" si="21"/>
        <v>  </v>
      </c>
      <c r="AS29" s="221">
        <f t="shared" si="22"/>
        <v>1</v>
      </c>
    </row>
    <row r="30">
      <c r="A30" s="198" t="s">
        <v>482</v>
      </c>
      <c r="B30" s="222" t="str">
        <f>VLOOKUP(A30,'ORÇAMENTO'!$A$2:$M$778,2,FALSE())</f>
        <v>SPDA - PÁRA-RAIO</v>
      </c>
      <c r="C30" s="204">
        <f>VLOOKUP(A30,'ORÇAMENTO'!$A$2:$M$778,13,FALSE())</f>
        <v>0</v>
      </c>
      <c r="D30" s="206" t="str">
        <f t="shared" si="1"/>
        <v>#DIV/0!</v>
      </c>
      <c r="E30" s="223"/>
      <c r="F30" s="210" t="str">
        <f t="shared" si="2"/>
        <v>  </v>
      </c>
      <c r="G30" s="223"/>
      <c r="H30" s="210" t="str">
        <f t="shared" si="3"/>
        <v>  </v>
      </c>
      <c r="I30" s="223"/>
      <c r="J30" s="210" t="str">
        <f t="shared" si="4"/>
        <v>  </v>
      </c>
      <c r="K30" s="223"/>
      <c r="L30" s="210" t="str">
        <f t="shared" si="5"/>
        <v>  </v>
      </c>
      <c r="M30" s="223"/>
      <c r="N30" s="210" t="str">
        <f t="shared" si="6"/>
        <v>  </v>
      </c>
      <c r="O30" s="223"/>
      <c r="P30" s="210" t="str">
        <f t="shared" si="7"/>
        <v>  </v>
      </c>
      <c r="Q30" s="223"/>
      <c r="R30" s="210" t="str">
        <f t="shared" si="8"/>
        <v>  </v>
      </c>
      <c r="S30" s="223"/>
      <c r="T30" s="210" t="str">
        <f t="shared" si="9"/>
        <v>  </v>
      </c>
      <c r="U30" s="223"/>
      <c r="V30" s="210" t="str">
        <f t="shared" si="10"/>
        <v>  </v>
      </c>
      <c r="W30" s="223"/>
      <c r="X30" s="210" t="str">
        <f t="shared" si="11"/>
        <v>  </v>
      </c>
      <c r="Y30" s="223"/>
      <c r="Z30" s="210" t="str">
        <f t="shared" si="12"/>
        <v>  </v>
      </c>
      <c r="AA30" s="223"/>
      <c r="AB30" s="210" t="str">
        <f t="shared" si="13"/>
        <v>  </v>
      </c>
      <c r="AC30" s="223"/>
      <c r="AD30" s="210" t="str">
        <f t="shared" si="14"/>
        <v>  </v>
      </c>
      <c r="AE30" s="223"/>
      <c r="AF30" s="210" t="str">
        <f t="shared" si="15"/>
        <v>  </v>
      </c>
      <c r="AG30" s="223"/>
      <c r="AH30" s="210" t="str">
        <f t="shared" si="16"/>
        <v>  </v>
      </c>
      <c r="AI30" s="223">
        <v>0.3</v>
      </c>
      <c r="AJ30" s="210">
        <f t="shared" si="17"/>
        <v>0</v>
      </c>
      <c r="AK30" s="223">
        <v>0.3</v>
      </c>
      <c r="AL30" s="210">
        <f t="shared" si="18"/>
        <v>0</v>
      </c>
      <c r="AM30" s="223">
        <v>0.2</v>
      </c>
      <c r="AN30" s="210">
        <f t="shared" si="19"/>
        <v>0</v>
      </c>
      <c r="AO30" s="223"/>
      <c r="AP30" s="210" t="str">
        <f t="shared" si="20"/>
        <v>  </v>
      </c>
      <c r="AQ30" s="223">
        <v>0.2</v>
      </c>
      <c r="AR30" s="210">
        <f t="shared" si="21"/>
        <v>0</v>
      </c>
      <c r="AS30" s="221">
        <f t="shared" si="22"/>
        <v>1</v>
      </c>
    </row>
    <row r="31">
      <c r="A31" s="198" t="s">
        <v>491</v>
      </c>
      <c r="B31" s="222" t="str">
        <f>VLOOKUP(A31,'ORÇAMENTO'!$A$2:$M$778,2,FALSE())</f>
        <v>PREVENÇÃO DE INCÊNDIO </v>
      </c>
      <c r="C31" s="204">
        <f>VLOOKUP(A31,'ORÇAMENTO'!$A$2:$M$778,13,FALSE())</f>
        <v>0</v>
      </c>
      <c r="D31" s="206" t="str">
        <f t="shared" si="1"/>
        <v>#DIV/0!</v>
      </c>
      <c r="E31" s="223"/>
      <c r="F31" s="210" t="str">
        <f t="shared" si="2"/>
        <v>  </v>
      </c>
      <c r="G31" s="223"/>
      <c r="H31" s="210" t="str">
        <f t="shared" si="3"/>
        <v>  </v>
      </c>
      <c r="I31" s="223"/>
      <c r="J31" s="210" t="str">
        <f t="shared" si="4"/>
        <v>  </v>
      </c>
      <c r="K31" s="223"/>
      <c r="L31" s="210" t="str">
        <f t="shared" si="5"/>
        <v>  </v>
      </c>
      <c r="M31" s="223"/>
      <c r="N31" s="210" t="str">
        <f t="shared" si="6"/>
        <v>  </v>
      </c>
      <c r="O31" s="223"/>
      <c r="P31" s="210" t="str">
        <f t="shared" si="7"/>
        <v>  </v>
      </c>
      <c r="Q31" s="223"/>
      <c r="R31" s="210" t="str">
        <f t="shared" si="8"/>
        <v>  </v>
      </c>
      <c r="S31" s="223"/>
      <c r="T31" s="210" t="str">
        <f t="shared" si="9"/>
        <v>  </v>
      </c>
      <c r="U31" s="223"/>
      <c r="V31" s="210" t="str">
        <f t="shared" si="10"/>
        <v>  </v>
      </c>
      <c r="W31" s="223"/>
      <c r="X31" s="210" t="str">
        <f t="shared" si="11"/>
        <v>  </v>
      </c>
      <c r="Y31" s="223"/>
      <c r="Z31" s="210" t="str">
        <f t="shared" si="12"/>
        <v>  </v>
      </c>
      <c r="AA31" s="223"/>
      <c r="AB31" s="210" t="str">
        <f t="shared" si="13"/>
        <v>  </v>
      </c>
      <c r="AC31" s="223"/>
      <c r="AD31" s="210" t="str">
        <f t="shared" si="14"/>
        <v>  </v>
      </c>
      <c r="AE31" s="223"/>
      <c r="AF31" s="210" t="str">
        <f t="shared" si="15"/>
        <v>  </v>
      </c>
      <c r="AG31" s="223"/>
      <c r="AH31" s="210" t="str">
        <f t="shared" si="16"/>
        <v>  </v>
      </c>
      <c r="AI31" s="223"/>
      <c r="AJ31" s="210" t="str">
        <f t="shared" si="17"/>
        <v>  </v>
      </c>
      <c r="AK31" s="223"/>
      <c r="AL31" s="210" t="str">
        <f t="shared" si="18"/>
        <v>  </v>
      </c>
      <c r="AM31" s="223">
        <v>1.0</v>
      </c>
      <c r="AN31" s="210">
        <f t="shared" si="19"/>
        <v>0</v>
      </c>
      <c r="AO31" s="223"/>
      <c r="AP31" s="210" t="str">
        <f t="shared" si="20"/>
        <v>  </v>
      </c>
      <c r="AQ31" s="223"/>
      <c r="AR31" s="210" t="str">
        <f t="shared" si="21"/>
        <v>  </v>
      </c>
      <c r="AS31" s="221">
        <f t="shared" si="22"/>
        <v>1</v>
      </c>
    </row>
    <row r="32">
      <c r="A32" s="198" t="s">
        <v>500</v>
      </c>
      <c r="B32" s="222" t="str">
        <f>VLOOKUP(A32,'ORÇAMENTO'!$A$2:$M$778,2,FALSE())</f>
        <v>ESQUADRIAS</v>
      </c>
      <c r="C32" s="204">
        <f>VLOOKUP(A32,'ORÇAMENTO'!$A$2:$M$778,13,FALSE())</f>
        <v>0</v>
      </c>
      <c r="D32" s="206" t="str">
        <f t="shared" si="1"/>
        <v>#DIV/0!</v>
      </c>
      <c r="E32" s="223"/>
      <c r="F32" s="210" t="str">
        <f t="shared" si="2"/>
        <v>  </v>
      </c>
      <c r="G32" s="223"/>
      <c r="H32" s="210" t="str">
        <f t="shared" si="3"/>
        <v>  </v>
      </c>
      <c r="I32" s="223"/>
      <c r="J32" s="210" t="str">
        <f t="shared" si="4"/>
        <v>  </v>
      </c>
      <c r="K32" s="223"/>
      <c r="L32" s="210" t="str">
        <f t="shared" si="5"/>
        <v>  </v>
      </c>
      <c r="M32" s="223"/>
      <c r="N32" s="210" t="str">
        <f t="shared" si="6"/>
        <v>  </v>
      </c>
      <c r="O32" s="223"/>
      <c r="P32" s="210" t="str">
        <f t="shared" si="7"/>
        <v>  </v>
      </c>
      <c r="Q32" s="223"/>
      <c r="R32" s="210" t="str">
        <f t="shared" si="8"/>
        <v>  </v>
      </c>
      <c r="S32" s="223"/>
      <c r="T32" s="210" t="str">
        <f t="shared" si="9"/>
        <v>  </v>
      </c>
      <c r="U32" s="223"/>
      <c r="V32" s="210" t="str">
        <f t="shared" si="10"/>
        <v>  </v>
      </c>
      <c r="W32" s="223"/>
      <c r="X32" s="210" t="str">
        <f t="shared" si="11"/>
        <v>  </v>
      </c>
      <c r="Y32" s="223"/>
      <c r="Z32" s="210" t="str">
        <f t="shared" si="12"/>
        <v>  </v>
      </c>
      <c r="AA32" s="223"/>
      <c r="AB32" s="210" t="str">
        <f t="shared" si="13"/>
        <v>  </v>
      </c>
      <c r="AC32" s="223"/>
      <c r="AD32" s="210" t="str">
        <f t="shared" si="14"/>
        <v>  </v>
      </c>
      <c r="AE32" s="223"/>
      <c r="AF32" s="210" t="str">
        <f t="shared" si="15"/>
        <v>  </v>
      </c>
      <c r="AG32" s="223"/>
      <c r="AH32" s="210" t="str">
        <f t="shared" si="16"/>
        <v>  </v>
      </c>
      <c r="AI32" s="223"/>
      <c r="AJ32" s="210" t="str">
        <f t="shared" si="17"/>
        <v>  </v>
      </c>
      <c r="AK32" s="223"/>
      <c r="AL32" s="210" t="str">
        <f t="shared" si="18"/>
        <v>  </v>
      </c>
      <c r="AM32" s="223"/>
      <c r="AN32" s="210" t="str">
        <f t="shared" si="19"/>
        <v>  </v>
      </c>
      <c r="AO32" s="223">
        <v>0.5</v>
      </c>
      <c r="AP32" s="210">
        <f t="shared" si="20"/>
        <v>0</v>
      </c>
      <c r="AQ32" s="223">
        <v>0.5</v>
      </c>
      <c r="AR32" s="210">
        <f t="shared" si="21"/>
        <v>0</v>
      </c>
      <c r="AS32" s="221">
        <f t="shared" si="22"/>
        <v>1</v>
      </c>
    </row>
    <row r="33">
      <c r="A33" s="198" t="s">
        <v>514</v>
      </c>
      <c r="B33" s="203" t="str">
        <f>VLOOKUP(A33,'ORÇAMENTO'!$A$2:$M$778,2,FALSE())</f>
        <v>REVESTIMENTOS </v>
      </c>
      <c r="C33" s="204">
        <f>VLOOKUP(A33,'ORÇAMENTO'!$A$2:$M$778,13,FALSE())</f>
        <v>0</v>
      </c>
      <c r="D33" s="206" t="str">
        <f t="shared" si="1"/>
        <v>#DIV/0!</v>
      </c>
      <c r="E33" s="223"/>
      <c r="F33" s="210" t="str">
        <f t="shared" si="2"/>
        <v>  </v>
      </c>
      <c r="G33" s="223"/>
      <c r="H33" s="210" t="str">
        <f t="shared" si="3"/>
        <v>  </v>
      </c>
      <c r="I33" s="223"/>
      <c r="J33" s="210" t="str">
        <f t="shared" si="4"/>
        <v>  </v>
      </c>
      <c r="K33" s="223"/>
      <c r="L33" s="210" t="str">
        <f t="shared" si="5"/>
        <v>  </v>
      </c>
      <c r="M33" s="223"/>
      <c r="N33" s="210" t="str">
        <f t="shared" si="6"/>
        <v>  </v>
      </c>
      <c r="O33" s="223"/>
      <c r="P33" s="210" t="str">
        <f t="shared" si="7"/>
        <v>  </v>
      </c>
      <c r="Q33" s="223"/>
      <c r="R33" s="210" t="str">
        <f t="shared" si="8"/>
        <v>  </v>
      </c>
      <c r="S33" s="223"/>
      <c r="T33" s="210" t="str">
        <f t="shared" si="9"/>
        <v>  </v>
      </c>
      <c r="U33" s="223"/>
      <c r="V33" s="210" t="str">
        <f t="shared" si="10"/>
        <v>  </v>
      </c>
      <c r="W33" s="223"/>
      <c r="X33" s="210" t="str">
        <f t="shared" si="11"/>
        <v>  </v>
      </c>
      <c r="Y33" s="223"/>
      <c r="Z33" s="210" t="str">
        <f t="shared" si="12"/>
        <v>  </v>
      </c>
      <c r="AA33" s="223"/>
      <c r="AB33" s="210" t="str">
        <f t="shared" si="13"/>
        <v>  </v>
      </c>
      <c r="AC33" s="223"/>
      <c r="AD33" s="210" t="str">
        <f t="shared" si="14"/>
        <v>  </v>
      </c>
      <c r="AE33" s="223"/>
      <c r="AF33" s="210" t="str">
        <f t="shared" si="15"/>
        <v>  </v>
      </c>
      <c r="AG33" s="223"/>
      <c r="AH33" s="210" t="str">
        <f t="shared" si="16"/>
        <v>  </v>
      </c>
      <c r="AI33" s="223"/>
      <c r="AJ33" s="210" t="str">
        <f t="shared" si="17"/>
        <v>  </v>
      </c>
      <c r="AK33" s="223"/>
      <c r="AL33" s="210" t="str">
        <f t="shared" si="18"/>
        <v>  </v>
      </c>
      <c r="AM33" s="223">
        <v>0.1</v>
      </c>
      <c r="AN33" s="210">
        <f t="shared" si="19"/>
        <v>0</v>
      </c>
      <c r="AO33" s="223">
        <v>0.4</v>
      </c>
      <c r="AP33" s="210">
        <f t="shared" si="20"/>
        <v>0</v>
      </c>
      <c r="AQ33" s="223">
        <v>0.5</v>
      </c>
      <c r="AR33" s="210">
        <f t="shared" si="21"/>
        <v>0</v>
      </c>
      <c r="AS33" s="221">
        <f t="shared" si="22"/>
        <v>1</v>
      </c>
    </row>
    <row r="34">
      <c r="A34" s="198" t="s">
        <v>527</v>
      </c>
      <c r="B34" s="203" t="str">
        <f>VLOOKUP(A34,'ORÇAMENTO'!$A$2:$M$778,2,FALSE())</f>
        <v>PISOS</v>
      </c>
      <c r="C34" s="204">
        <f>VLOOKUP(A34,'ORÇAMENTO'!$A$2:$M$778,13,FALSE())</f>
        <v>0</v>
      </c>
      <c r="D34" s="206" t="str">
        <f t="shared" si="1"/>
        <v>#DIV/0!</v>
      </c>
      <c r="E34" s="223"/>
      <c r="F34" s="210" t="str">
        <f t="shared" si="2"/>
        <v>  </v>
      </c>
      <c r="G34" s="223"/>
      <c r="H34" s="210" t="str">
        <f t="shared" si="3"/>
        <v>  </v>
      </c>
      <c r="I34" s="223"/>
      <c r="J34" s="210" t="str">
        <f t="shared" si="4"/>
        <v>  </v>
      </c>
      <c r="K34" s="223"/>
      <c r="L34" s="210" t="str">
        <f t="shared" si="5"/>
        <v>  </v>
      </c>
      <c r="M34" s="223"/>
      <c r="N34" s="210" t="str">
        <f t="shared" si="6"/>
        <v>  </v>
      </c>
      <c r="O34" s="223"/>
      <c r="P34" s="210" t="str">
        <f t="shared" si="7"/>
        <v>  </v>
      </c>
      <c r="Q34" s="223"/>
      <c r="R34" s="210" t="str">
        <f t="shared" si="8"/>
        <v>  </v>
      </c>
      <c r="S34" s="223"/>
      <c r="T34" s="210" t="str">
        <f t="shared" si="9"/>
        <v>  </v>
      </c>
      <c r="U34" s="223"/>
      <c r="V34" s="210" t="str">
        <f t="shared" si="10"/>
        <v>  </v>
      </c>
      <c r="W34" s="223"/>
      <c r="X34" s="210" t="str">
        <f t="shared" si="11"/>
        <v>  </v>
      </c>
      <c r="Y34" s="223"/>
      <c r="Z34" s="210" t="str">
        <f t="shared" si="12"/>
        <v>  </v>
      </c>
      <c r="AA34" s="223"/>
      <c r="AB34" s="210" t="str">
        <f t="shared" si="13"/>
        <v>  </v>
      </c>
      <c r="AC34" s="223"/>
      <c r="AD34" s="210" t="str">
        <f t="shared" si="14"/>
        <v>  </v>
      </c>
      <c r="AE34" s="223"/>
      <c r="AF34" s="210" t="str">
        <f t="shared" si="15"/>
        <v>  </v>
      </c>
      <c r="AG34" s="223"/>
      <c r="AH34" s="210" t="str">
        <f t="shared" si="16"/>
        <v>  </v>
      </c>
      <c r="AI34" s="223"/>
      <c r="AJ34" s="210" t="str">
        <f t="shared" si="17"/>
        <v>  </v>
      </c>
      <c r="AK34" s="223"/>
      <c r="AL34" s="210" t="str">
        <f t="shared" si="18"/>
        <v>  </v>
      </c>
      <c r="AM34" s="223"/>
      <c r="AN34" s="210" t="str">
        <f t="shared" si="19"/>
        <v>  </v>
      </c>
      <c r="AO34" s="223">
        <v>0.5</v>
      </c>
      <c r="AP34" s="210">
        <f t="shared" si="20"/>
        <v>0</v>
      </c>
      <c r="AQ34" s="223">
        <v>0.5</v>
      </c>
      <c r="AR34" s="210">
        <f t="shared" si="21"/>
        <v>0</v>
      </c>
      <c r="AS34" s="221">
        <f t="shared" si="22"/>
        <v>1</v>
      </c>
    </row>
    <row r="35">
      <c r="A35" s="198" t="s">
        <v>561</v>
      </c>
      <c r="B35" s="203" t="str">
        <f>VLOOKUP(A35,'ORÇAMENTO'!$A$2:$M$778,2,FALSE())</f>
        <v>FORRO E ACABAMENTOS</v>
      </c>
      <c r="C35" s="204">
        <f>VLOOKUP(A35,'ORÇAMENTO'!$A$2:$M$778,13,FALSE())</f>
        <v>0</v>
      </c>
      <c r="D35" s="206" t="str">
        <f t="shared" si="1"/>
        <v>#DIV/0!</v>
      </c>
      <c r="E35" s="223"/>
      <c r="F35" s="210" t="str">
        <f t="shared" si="2"/>
        <v>  </v>
      </c>
      <c r="G35" s="223"/>
      <c r="H35" s="210" t="str">
        <f t="shared" si="3"/>
        <v>  </v>
      </c>
      <c r="I35" s="223"/>
      <c r="J35" s="210" t="str">
        <f t="shared" si="4"/>
        <v>  </v>
      </c>
      <c r="K35" s="223"/>
      <c r="L35" s="210" t="str">
        <f t="shared" si="5"/>
        <v>  </v>
      </c>
      <c r="M35" s="223"/>
      <c r="N35" s="210" t="str">
        <f t="shared" si="6"/>
        <v>  </v>
      </c>
      <c r="O35" s="223"/>
      <c r="P35" s="210" t="str">
        <f t="shared" si="7"/>
        <v>  </v>
      </c>
      <c r="Q35" s="223"/>
      <c r="R35" s="210" t="str">
        <f t="shared" si="8"/>
        <v>  </v>
      </c>
      <c r="S35" s="223"/>
      <c r="T35" s="210" t="str">
        <f t="shared" si="9"/>
        <v>  </v>
      </c>
      <c r="U35" s="223"/>
      <c r="V35" s="210" t="str">
        <f t="shared" si="10"/>
        <v>  </v>
      </c>
      <c r="W35" s="223"/>
      <c r="X35" s="210" t="str">
        <f t="shared" si="11"/>
        <v>  </v>
      </c>
      <c r="Y35" s="223"/>
      <c r="Z35" s="210" t="str">
        <f t="shared" si="12"/>
        <v>  </v>
      </c>
      <c r="AA35" s="223"/>
      <c r="AB35" s="210" t="str">
        <f t="shared" si="13"/>
        <v>  </v>
      </c>
      <c r="AC35" s="223"/>
      <c r="AD35" s="210" t="str">
        <f t="shared" si="14"/>
        <v>  </v>
      </c>
      <c r="AE35" s="223"/>
      <c r="AF35" s="210" t="str">
        <f t="shared" si="15"/>
        <v>  </v>
      </c>
      <c r="AG35" s="223"/>
      <c r="AH35" s="210" t="str">
        <f t="shared" si="16"/>
        <v>  </v>
      </c>
      <c r="AI35" s="223"/>
      <c r="AJ35" s="210" t="str">
        <f t="shared" si="17"/>
        <v>  </v>
      </c>
      <c r="AK35" s="223"/>
      <c r="AL35" s="210" t="str">
        <f t="shared" si="18"/>
        <v>  </v>
      </c>
      <c r="AM35" s="223"/>
      <c r="AN35" s="210" t="str">
        <f t="shared" si="19"/>
        <v>  </v>
      </c>
      <c r="AO35" s="223">
        <v>0.5</v>
      </c>
      <c r="AP35" s="210">
        <f t="shared" si="20"/>
        <v>0</v>
      </c>
      <c r="AQ35" s="223">
        <v>0.5</v>
      </c>
      <c r="AR35" s="210">
        <f t="shared" si="21"/>
        <v>0</v>
      </c>
      <c r="AS35" s="221">
        <f t="shared" si="22"/>
        <v>1</v>
      </c>
    </row>
    <row r="36">
      <c r="A36" s="198" t="s">
        <v>582</v>
      </c>
      <c r="B36" s="203" t="str">
        <f>VLOOKUP(A36,'ORÇAMENTO'!$A$2:$M$778,2,FALSE())</f>
        <v>ENTORNO E PAISAGISMO</v>
      </c>
      <c r="C36" s="204">
        <f>VLOOKUP(A36,'ORÇAMENTO'!$A$2:$M$778,13,FALSE())</f>
        <v>0</v>
      </c>
      <c r="D36" s="206" t="str">
        <f t="shared" si="1"/>
        <v>#DIV/0!</v>
      </c>
      <c r="E36" s="223"/>
      <c r="F36" s="210" t="str">
        <f t="shared" si="2"/>
        <v>  </v>
      </c>
      <c r="G36" s="223"/>
      <c r="H36" s="210" t="str">
        <f t="shared" si="3"/>
        <v>  </v>
      </c>
      <c r="I36" s="223"/>
      <c r="J36" s="210" t="str">
        <f t="shared" si="4"/>
        <v>  </v>
      </c>
      <c r="K36" s="223"/>
      <c r="L36" s="210" t="str">
        <f t="shared" si="5"/>
        <v>  </v>
      </c>
      <c r="M36" s="223"/>
      <c r="N36" s="210" t="str">
        <f t="shared" si="6"/>
        <v>  </v>
      </c>
      <c r="O36" s="223"/>
      <c r="P36" s="210" t="str">
        <f t="shared" si="7"/>
        <v>  </v>
      </c>
      <c r="Q36" s="223"/>
      <c r="R36" s="210" t="str">
        <f t="shared" si="8"/>
        <v>  </v>
      </c>
      <c r="S36" s="223"/>
      <c r="T36" s="210" t="str">
        <f t="shared" si="9"/>
        <v>  </v>
      </c>
      <c r="U36" s="223"/>
      <c r="V36" s="210" t="str">
        <f t="shared" si="10"/>
        <v>  </v>
      </c>
      <c r="W36" s="223"/>
      <c r="X36" s="210" t="str">
        <f t="shared" si="11"/>
        <v>  </v>
      </c>
      <c r="Y36" s="223"/>
      <c r="Z36" s="210" t="str">
        <f t="shared" si="12"/>
        <v>  </v>
      </c>
      <c r="AA36" s="223"/>
      <c r="AB36" s="210" t="str">
        <f t="shared" si="13"/>
        <v>  </v>
      </c>
      <c r="AC36" s="223"/>
      <c r="AD36" s="210" t="str">
        <f t="shared" si="14"/>
        <v>  </v>
      </c>
      <c r="AE36" s="223"/>
      <c r="AF36" s="210" t="str">
        <f t="shared" si="15"/>
        <v>  </v>
      </c>
      <c r="AG36" s="223"/>
      <c r="AH36" s="210" t="str">
        <f t="shared" si="16"/>
        <v>  </v>
      </c>
      <c r="AI36" s="223"/>
      <c r="AJ36" s="210" t="str">
        <f t="shared" si="17"/>
        <v>  </v>
      </c>
      <c r="AK36" s="223"/>
      <c r="AL36" s="210" t="str">
        <f t="shared" si="18"/>
        <v>  </v>
      </c>
      <c r="AM36" s="223"/>
      <c r="AN36" s="210" t="str">
        <f t="shared" si="19"/>
        <v>  </v>
      </c>
      <c r="AO36" s="223">
        <v>0.5</v>
      </c>
      <c r="AP36" s="210">
        <f t="shared" si="20"/>
        <v>0</v>
      </c>
      <c r="AQ36" s="223">
        <v>0.5</v>
      </c>
      <c r="AR36" s="210">
        <f t="shared" si="21"/>
        <v>0</v>
      </c>
      <c r="AS36" s="221">
        <f t="shared" si="22"/>
        <v>1</v>
      </c>
    </row>
    <row r="37">
      <c r="A37" s="198" t="s">
        <v>607</v>
      </c>
      <c r="B37" s="203" t="str">
        <f>VLOOKUP(A37,'ORÇAMENTO'!$A$2:$M$778,2,FALSE())</f>
        <v>PINTURAS</v>
      </c>
      <c r="C37" s="204">
        <f>VLOOKUP(A37,'ORÇAMENTO'!$A$2:$M$778,13,FALSE())</f>
        <v>0</v>
      </c>
      <c r="D37" s="206" t="str">
        <f t="shared" si="1"/>
        <v>#DIV/0!</v>
      </c>
      <c r="E37" s="223"/>
      <c r="F37" s="210"/>
      <c r="G37" s="223"/>
      <c r="H37" s="210"/>
      <c r="I37" s="223"/>
      <c r="J37" s="210"/>
      <c r="K37" s="223"/>
      <c r="L37" s="210"/>
      <c r="M37" s="223"/>
      <c r="N37" s="210"/>
      <c r="O37" s="223"/>
      <c r="P37" s="210"/>
      <c r="Q37" s="223"/>
      <c r="R37" s="210"/>
      <c r="S37" s="223"/>
      <c r="T37" s="210"/>
      <c r="U37" s="223"/>
      <c r="V37" s="210"/>
      <c r="W37" s="223"/>
      <c r="X37" s="210"/>
      <c r="Y37" s="223"/>
      <c r="Z37" s="210"/>
      <c r="AA37" s="223"/>
      <c r="AB37" s="210"/>
      <c r="AC37" s="223"/>
      <c r="AD37" s="210"/>
      <c r="AE37" s="223"/>
      <c r="AF37" s="210"/>
      <c r="AG37" s="223"/>
      <c r="AH37" s="210"/>
      <c r="AI37" s="223"/>
      <c r="AJ37" s="210"/>
      <c r="AK37" s="223"/>
      <c r="AL37" s="210"/>
      <c r="AM37" s="223"/>
      <c r="AN37" s="210"/>
      <c r="AO37" s="223"/>
      <c r="AP37" s="210"/>
      <c r="AQ37" s="223">
        <v>1.0</v>
      </c>
      <c r="AR37" s="210">
        <f t="shared" si="21"/>
        <v>0</v>
      </c>
      <c r="AS37" s="221">
        <f t="shared" si="22"/>
        <v>1</v>
      </c>
    </row>
    <row r="38">
      <c r="A38" s="198" t="s">
        <v>614</v>
      </c>
      <c r="B38" s="203" t="str">
        <f>VLOOKUP(A38,'ORÇAMENTO'!$A$2:$M$778,2,FALSE())</f>
        <v>LOUÇAS E ACESSÓRIOS</v>
      </c>
      <c r="C38" s="204">
        <f>VLOOKUP(A38,'ORÇAMENTO'!$A$2:$M$778,13,FALSE())</f>
        <v>0</v>
      </c>
      <c r="D38" s="206" t="str">
        <f t="shared" si="1"/>
        <v>#DIV/0!</v>
      </c>
      <c r="E38" s="223"/>
      <c r="F38" s="210"/>
      <c r="G38" s="223"/>
      <c r="H38" s="210"/>
      <c r="I38" s="223"/>
      <c r="J38" s="210"/>
      <c r="K38" s="223"/>
      <c r="L38" s="210"/>
      <c r="M38" s="223"/>
      <c r="N38" s="210"/>
      <c r="O38" s="223"/>
      <c r="P38" s="210"/>
      <c r="Q38" s="223"/>
      <c r="R38" s="210"/>
      <c r="S38" s="223"/>
      <c r="T38" s="210"/>
      <c r="U38" s="223"/>
      <c r="V38" s="210"/>
      <c r="W38" s="223"/>
      <c r="X38" s="210"/>
      <c r="Y38" s="223"/>
      <c r="Z38" s="210"/>
      <c r="AA38" s="223"/>
      <c r="AB38" s="210"/>
      <c r="AC38" s="223"/>
      <c r="AD38" s="210"/>
      <c r="AE38" s="223"/>
      <c r="AF38" s="210"/>
      <c r="AG38" s="223"/>
      <c r="AH38" s="210"/>
      <c r="AI38" s="223"/>
      <c r="AJ38" s="210"/>
      <c r="AK38" s="223"/>
      <c r="AL38" s="210"/>
      <c r="AM38" s="223"/>
      <c r="AN38" s="210"/>
      <c r="AO38" s="223">
        <v>0.5</v>
      </c>
      <c r="AP38" s="210">
        <f t="shared" ref="AP38:AP40" si="23">IF(AO38&gt;0,AO38*$C38,"  ")</f>
        <v>0</v>
      </c>
      <c r="AQ38" s="223">
        <v>0.5</v>
      </c>
      <c r="AR38" s="210">
        <f t="shared" si="21"/>
        <v>0</v>
      </c>
      <c r="AS38" s="221">
        <f t="shared" si="22"/>
        <v>1</v>
      </c>
    </row>
    <row r="39">
      <c r="A39" s="198" t="s">
        <v>621</v>
      </c>
      <c r="B39" s="203" t="str">
        <f>VLOOKUP(A39,'ORÇAMENTO'!$A$2:$M$778,2,FALSE())</f>
        <v>ACESSIBILIDADE</v>
      </c>
      <c r="C39" s="204">
        <f>VLOOKUP(A39,'ORÇAMENTO'!$A$2:$M$778,13,FALSE())</f>
        <v>0</v>
      </c>
      <c r="D39" s="206" t="str">
        <f t="shared" si="1"/>
        <v>#DIV/0!</v>
      </c>
      <c r="E39" s="223"/>
      <c r="F39" s="210"/>
      <c r="G39" s="223"/>
      <c r="H39" s="210"/>
      <c r="I39" s="223"/>
      <c r="J39" s="210"/>
      <c r="K39" s="223"/>
      <c r="L39" s="210"/>
      <c r="M39" s="223"/>
      <c r="N39" s="210"/>
      <c r="O39" s="223"/>
      <c r="P39" s="210"/>
      <c r="Q39" s="223"/>
      <c r="R39" s="210"/>
      <c r="S39" s="223"/>
      <c r="T39" s="210"/>
      <c r="U39" s="223"/>
      <c r="V39" s="210"/>
      <c r="W39" s="223"/>
      <c r="X39" s="210"/>
      <c r="Y39" s="223"/>
      <c r="Z39" s="210"/>
      <c r="AA39" s="223"/>
      <c r="AB39" s="210"/>
      <c r="AC39" s="223"/>
      <c r="AD39" s="210"/>
      <c r="AE39" s="223"/>
      <c r="AF39" s="210"/>
      <c r="AG39" s="223"/>
      <c r="AH39" s="210"/>
      <c r="AI39" s="223"/>
      <c r="AJ39" s="210"/>
      <c r="AK39" s="223"/>
      <c r="AL39" s="210"/>
      <c r="AM39" s="223">
        <v>0.25</v>
      </c>
      <c r="AN39" s="210">
        <f t="shared" ref="AN39:AN40" si="24">IF(AM39&gt;0,AM39*$C39,"  ")</f>
        <v>0</v>
      </c>
      <c r="AO39" s="223">
        <v>0.25</v>
      </c>
      <c r="AP39" s="210">
        <f t="shared" si="23"/>
        <v>0</v>
      </c>
      <c r="AQ39" s="223">
        <v>0.5</v>
      </c>
      <c r="AR39" s="210">
        <f t="shared" si="21"/>
        <v>0</v>
      </c>
      <c r="AS39" s="221">
        <f t="shared" si="22"/>
        <v>1</v>
      </c>
    </row>
    <row r="40">
      <c r="A40" s="198" t="s">
        <v>626</v>
      </c>
      <c r="B40" s="203" t="str">
        <f>VLOOKUP(A40,'ORÇAMENTO'!$A$2:$M$778,2,FALSE())</f>
        <v>COMUNICAÇÃO VISUAL</v>
      </c>
      <c r="C40" s="204">
        <f>VLOOKUP(A40,'ORÇAMENTO'!$A$2:$M$778,13,FALSE())</f>
        <v>0</v>
      </c>
      <c r="D40" s="206" t="str">
        <f t="shared" si="1"/>
        <v>#DIV/0!</v>
      </c>
      <c r="E40" s="223"/>
      <c r="F40" s="210"/>
      <c r="G40" s="223"/>
      <c r="H40" s="210"/>
      <c r="I40" s="223"/>
      <c r="J40" s="210"/>
      <c r="K40" s="223"/>
      <c r="L40" s="210"/>
      <c r="M40" s="223"/>
      <c r="N40" s="210"/>
      <c r="O40" s="223"/>
      <c r="P40" s="210"/>
      <c r="Q40" s="223"/>
      <c r="R40" s="210"/>
      <c r="S40" s="223"/>
      <c r="T40" s="210"/>
      <c r="U40" s="223"/>
      <c r="V40" s="210"/>
      <c r="W40" s="223"/>
      <c r="X40" s="210"/>
      <c r="Y40" s="223"/>
      <c r="Z40" s="210"/>
      <c r="AA40" s="223"/>
      <c r="AB40" s="210"/>
      <c r="AC40" s="223"/>
      <c r="AD40" s="210"/>
      <c r="AE40" s="223"/>
      <c r="AF40" s="210"/>
      <c r="AG40" s="223"/>
      <c r="AH40" s="210"/>
      <c r="AI40" s="223"/>
      <c r="AJ40" s="210"/>
      <c r="AK40" s="223"/>
      <c r="AL40" s="210"/>
      <c r="AM40" s="223">
        <v>0.25</v>
      </c>
      <c r="AN40" s="210">
        <f t="shared" si="24"/>
        <v>0</v>
      </c>
      <c r="AO40" s="223">
        <v>0.25</v>
      </c>
      <c r="AP40" s="210">
        <f t="shared" si="23"/>
        <v>0</v>
      </c>
      <c r="AQ40" s="223">
        <v>0.5</v>
      </c>
      <c r="AR40" s="210">
        <f t="shared" si="21"/>
        <v>0</v>
      </c>
      <c r="AS40" s="221">
        <f t="shared" si="22"/>
        <v>1</v>
      </c>
    </row>
    <row r="41">
      <c r="A41" s="198" t="s">
        <v>631</v>
      </c>
      <c r="B41" s="203" t="str">
        <f>VLOOKUP(A41,'ORÇAMENTO'!$A$2:$M$778,2,FALSE())</f>
        <v>FINALIZAÇÕES</v>
      </c>
      <c r="C41" s="204">
        <f>VLOOKUP(A41,'ORÇAMENTO'!$A$2:$M$778,13,FALSE())</f>
        <v>0</v>
      </c>
      <c r="D41" s="206" t="str">
        <f t="shared" si="1"/>
        <v>#DIV/0!</v>
      </c>
      <c r="E41" s="223"/>
      <c r="F41" s="210"/>
      <c r="G41" s="223"/>
      <c r="H41" s="210"/>
      <c r="I41" s="223"/>
      <c r="J41" s="210"/>
      <c r="K41" s="223"/>
      <c r="L41" s="210"/>
      <c r="M41" s="223"/>
      <c r="N41" s="210"/>
      <c r="O41" s="223">
        <v>0.1</v>
      </c>
      <c r="P41" s="210">
        <f t="shared" ref="P41:P42" si="25">IF(O41&gt;0,O41*$C41,"  ")</f>
        <v>0</v>
      </c>
      <c r="Q41" s="223"/>
      <c r="R41" s="210"/>
      <c r="S41" s="223"/>
      <c r="T41" s="210"/>
      <c r="U41" s="223">
        <v>0.1</v>
      </c>
      <c r="V41" s="210">
        <f t="shared" ref="V41:V42" si="26">IF(U41&gt;0,U41*$C41,"  ")</f>
        <v>0</v>
      </c>
      <c r="W41" s="223"/>
      <c r="X41" s="210"/>
      <c r="Y41" s="223"/>
      <c r="Z41" s="210"/>
      <c r="AA41" s="223">
        <v>0.1</v>
      </c>
      <c r="AB41" s="210">
        <f t="shared" ref="AB41:AB42" si="27">IF(AA41&gt;0,AA41*$C41,"  ")</f>
        <v>0</v>
      </c>
      <c r="AC41" s="223"/>
      <c r="AD41" s="210"/>
      <c r="AE41" s="223">
        <v>0.2</v>
      </c>
      <c r="AF41" s="210">
        <f t="shared" ref="AF41:AF42" si="28">IF(AE41&gt;0,AE41*$C41,"  ")</f>
        <v>0</v>
      </c>
      <c r="AG41" s="223"/>
      <c r="AH41" s="210"/>
      <c r="AI41" s="223"/>
      <c r="AJ41" s="210"/>
      <c r="AK41" s="223">
        <v>0.2</v>
      </c>
      <c r="AL41" s="210">
        <f t="shared" ref="AL41:AL42" si="29">IF(AK41&gt;0,AK41*$C41,"  ")</f>
        <v>0</v>
      </c>
      <c r="AM41" s="223"/>
      <c r="AN41" s="210"/>
      <c r="AO41" s="223"/>
      <c r="AP41" s="210"/>
      <c r="AQ41" s="223">
        <v>0.3</v>
      </c>
      <c r="AR41" s="210">
        <f t="shared" si="21"/>
        <v>0</v>
      </c>
      <c r="AS41" s="221">
        <f t="shared" si="22"/>
        <v>1</v>
      </c>
    </row>
    <row r="42">
      <c r="A42" s="244"/>
      <c r="B42" s="377" t="s">
        <v>40</v>
      </c>
      <c r="C42" s="378">
        <f>SUM(C15:C41)</f>
        <v>0</v>
      </c>
      <c r="D42" s="382" t="str">
        <f t="shared" si="1"/>
        <v>#DIV/0!</v>
      </c>
      <c r="E42" s="254"/>
      <c r="F42" s="259" t="str">
        <f>IF(E42&gt;0,E42*$C42,"  ")</f>
        <v>  </v>
      </c>
      <c r="G42" s="254"/>
      <c r="H42" s="259" t="str">
        <f>IF(G42&gt;0,G42*$C42,"  ")</f>
        <v>  </v>
      </c>
      <c r="I42" s="254"/>
      <c r="J42" s="259" t="str">
        <f>IF(I42&gt;0,I42*$C42,"  ")</f>
        <v>  </v>
      </c>
      <c r="K42" s="254"/>
      <c r="L42" s="259" t="str">
        <f>IF(K42&gt;0,K42*$C42,"  ")</f>
        <v>  </v>
      </c>
      <c r="M42" s="254"/>
      <c r="N42" s="259" t="str">
        <f>IF(M42&gt;0,M42*$C42,"  ")</f>
        <v>  </v>
      </c>
      <c r="O42" s="254"/>
      <c r="P42" s="259" t="str">
        <f t="shared" si="25"/>
        <v>  </v>
      </c>
      <c r="Q42" s="254"/>
      <c r="R42" s="259" t="str">
        <f>IF(Q42&gt;0,Q42*$C42,"  ")</f>
        <v>  </v>
      </c>
      <c r="S42" s="254"/>
      <c r="T42" s="259" t="str">
        <f>IF(S42&gt;0,S42*$C42,"  ")</f>
        <v>  </v>
      </c>
      <c r="U42" s="254"/>
      <c r="V42" s="259" t="str">
        <f t="shared" si="26"/>
        <v>  </v>
      </c>
      <c r="W42" s="254"/>
      <c r="X42" s="259" t="str">
        <f>IF(W42&gt;0,W42*$C42,"  ")</f>
        <v>  </v>
      </c>
      <c r="Y42" s="254"/>
      <c r="Z42" s="259" t="str">
        <f>IF(Y42&gt;0,Y42*$C42,"  ")</f>
        <v>  </v>
      </c>
      <c r="AA42" s="254"/>
      <c r="AB42" s="259" t="str">
        <f t="shared" si="27"/>
        <v>  </v>
      </c>
      <c r="AC42" s="254"/>
      <c r="AD42" s="259" t="str">
        <f>IF(AC42&gt;0,AC42*$C42,"  ")</f>
        <v>  </v>
      </c>
      <c r="AE42" s="254"/>
      <c r="AF42" s="259" t="str">
        <f t="shared" si="28"/>
        <v>  </v>
      </c>
      <c r="AG42" s="254"/>
      <c r="AH42" s="259" t="str">
        <f>IF(AG42&gt;0,AG42*$C42,"  ")</f>
        <v>  </v>
      </c>
      <c r="AI42" s="254"/>
      <c r="AJ42" s="259" t="str">
        <f>IF(AI42&gt;0,AI42*$C42,"  ")</f>
        <v>  </v>
      </c>
      <c r="AK42" s="254"/>
      <c r="AL42" s="259" t="str">
        <f t="shared" si="29"/>
        <v>  </v>
      </c>
      <c r="AM42" s="254"/>
      <c r="AN42" s="259" t="str">
        <f>IF(AM42&gt;0,AM42*$C42,"  ")</f>
        <v>  </v>
      </c>
      <c r="AO42" s="254"/>
      <c r="AP42" s="259" t="str">
        <f>IF(AO42&gt;0,AO42*$C42,"  ")</f>
        <v>  </v>
      </c>
      <c r="AQ42" s="254"/>
      <c r="AR42" s="259" t="str">
        <f t="shared" si="21"/>
        <v>  </v>
      </c>
      <c r="AS42" s="398"/>
    </row>
    <row r="43">
      <c r="A43" s="400"/>
      <c r="B43" s="401"/>
      <c r="C43" s="401"/>
      <c r="D43" s="401"/>
      <c r="E43" s="401"/>
      <c r="F43" s="401"/>
      <c r="G43" s="401"/>
      <c r="H43" s="401"/>
      <c r="I43" s="401"/>
      <c r="J43" s="401"/>
      <c r="K43" s="401"/>
      <c r="L43" s="401"/>
      <c r="M43" s="401"/>
      <c r="N43" s="401"/>
      <c r="O43" s="401"/>
      <c r="P43" s="401"/>
      <c r="Q43" s="402"/>
      <c r="R43" s="402"/>
      <c r="S43" s="402"/>
      <c r="T43" s="402"/>
      <c r="U43" s="402"/>
      <c r="V43" s="402"/>
      <c r="W43" s="402"/>
      <c r="X43" s="402"/>
      <c r="Y43" s="402"/>
      <c r="Z43" s="402"/>
      <c r="AA43" s="402"/>
      <c r="AB43" s="402"/>
      <c r="AC43" s="402"/>
      <c r="AD43" s="402"/>
      <c r="AE43" s="402"/>
      <c r="AF43" s="402"/>
      <c r="AG43" s="402"/>
      <c r="AH43" s="402"/>
      <c r="AI43" s="402"/>
      <c r="AJ43" s="402"/>
      <c r="AK43" s="402"/>
      <c r="AL43" s="402"/>
      <c r="AM43" s="402"/>
      <c r="AN43" s="402"/>
      <c r="AO43" s="402"/>
      <c r="AP43" s="402"/>
      <c r="AQ43" s="402"/>
      <c r="AR43" s="402"/>
      <c r="AS43" s="402"/>
    </row>
    <row r="44">
      <c r="A44" s="404"/>
      <c r="B44" s="405" t="s">
        <v>679</v>
      </c>
      <c r="C44" s="406"/>
      <c r="D44" s="406"/>
      <c r="E44" s="409">
        <f>SUM(F15:F42)</f>
        <v>0</v>
      </c>
      <c r="F44" s="82"/>
      <c r="G44" s="409">
        <f>SUM(H15:H42)</f>
        <v>0</v>
      </c>
      <c r="H44" s="82"/>
      <c r="I44" s="409">
        <f>SUM(J15:J42)</f>
        <v>0</v>
      </c>
      <c r="J44" s="82"/>
      <c r="K44" s="409">
        <f>SUM(L15:L42)</f>
        <v>0</v>
      </c>
      <c r="L44" s="82"/>
      <c r="M44" s="409">
        <f>SUM(N15:N42)</f>
        <v>0</v>
      </c>
      <c r="N44" s="82"/>
      <c r="O44" s="409">
        <f>SUM(P15:P42)</f>
        <v>0</v>
      </c>
      <c r="P44" s="82"/>
      <c r="Q44" s="409">
        <f>SUM(R15:R42)</f>
        <v>0</v>
      </c>
      <c r="R44" s="82"/>
      <c r="S44" s="409">
        <f>SUM(T15:T42)</f>
        <v>0</v>
      </c>
      <c r="T44" s="82"/>
      <c r="U44" s="409">
        <f>SUM(V15:V42)</f>
        <v>0</v>
      </c>
      <c r="V44" s="82"/>
      <c r="W44" s="409">
        <f>SUM(X15:X42)</f>
        <v>0</v>
      </c>
      <c r="X44" s="82"/>
      <c r="Y44" s="409">
        <f>SUM(Z15:Z42)</f>
        <v>0</v>
      </c>
      <c r="Z44" s="82"/>
      <c r="AA44" s="409">
        <f>SUM(AB15:AB42)</f>
        <v>0</v>
      </c>
      <c r="AB44" s="82"/>
      <c r="AC44" s="409">
        <f>SUM(AD15:AD42)</f>
        <v>0</v>
      </c>
      <c r="AD44" s="82"/>
      <c r="AE44" s="409">
        <f>SUM(AF15:AF42)</f>
        <v>0</v>
      </c>
      <c r="AF44" s="82"/>
      <c r="AG44" s="409">
        <f>SUM(AH15:AH42)</f>
        <v>0</v>
      </c>
      <c r="AH44" s="82"/>
      <c r="AI44" s="409">
        <f>SUM(AJ15:AJ42)</f>
        <v>0</v>
      </c>
      <c r="AJ44" s="82"/>
      <c r="AK44" s="409">
        <f>SUM(AL15:AL42)</f>
        <v>0</v>
      </c>
      <c r="AL44" s="82"/>
      <c r="AM44" s="409">
        <f>SUM(AN15:AN42)</f>
        <v>0</v>
      </c>
      <c r="AN44" s="82"/>
      <c r="AO44" s="409">
        <f>SUM(AP15:AP42)</f>
        <v>0</v>
      </c>
      <c r="AP44" s="82"/>
      <c r="AQ44" s="409">
        <f>SUM(AR15:AR42)</f>
        <v>0</v>
      </c>
      <c r="AR44" s="82"/>
      <c r="AS44" s="421"/>
    </row>
    <row r="45">
      <c r="A45" s="404"/>
      <c r="B45" s="405" t="s">
        <v>736</v>
      </c>
      <c r="C45" s="422"/>
      <c r="D45" s="422"/>
      <c r="E45" s="424" t="str">
        <f>SUM(E44/$C$42)</f>
        <v>#DIV/0!</v>
      </c>
      <c r="F45" s="82"/>
      <c r="G45" s="424" t="str">
        <f>SUM(G44/$C$42)</f>
        <v>#DIV/0!</v>
      </c>
      <c r="H45" s="82"/>
      <c r="I45" s="424" t="str">
        <f>SUM(I44/$C$42)</f>
        <v>#DIV/0!</v>
      </c>
      <c r="J45" s="82"/>
      <c r="K45" s="424" t="str">
        <f>SUM(K44/$C$42)</f>
        <v>#DIV/0!</v>
      </c>
      <c r="L45" s="82"/>
      <c r="M45" s="424" t="str">
        <f>SUM(M44/$C$42)</f>
        <v>#DIV/0!</v>
      </c>
      <c r="N45" s="82"/>
      <c r="O45" s="424" t="str">
        <f>SUM(O44/$C$42)</f>
        <v>#DIV/0!</v>
      </c>
      <c r="P45" s="82"/>
      <c r="Q45" s="424" t="str">
        <f>SUM(Q44/$C$42)</f>
        <v>#DIV/0!</v>
      </c>
      <c r="R45" s="82"/>
      <c r="S45" s="424" t="str">
        <f>SUM(S44/$C$42)</f>
        <v>#DIV/0!</v>
      </c>
      <c r="T45" s="82"/>
      <c r="U45" s="424" t="str">
        <f>SUM(U44/$C$42)</f>
        <v>#DIV/0!</v>
      </c>
      <c r="V45" s="82"/>
      <c r="W45" s="424" t="str">
        <f>SUM(W44/$C$42)</f>
        <v>#DIV/0!</v>
      </c>
      <c r="X45" s="82"/>
      <c r="Y45" s="424" t="str">
        <f>SUM(Y44/$C$42)</f>
        <v>#DIV/0!</v>
      </c>
      <c r="Z45" s="82"/>
      <c r="AA45" s="424" t="str">
        <f>SUM(AA44/$C$42)</f>
        <v>#DIV/0!</v>
      </c>
      <c r="AB45" s="82"/>
      <c r="AC45" s="424" t="str">
        <f>SUM(AC44/$C$42)</f>
        <v>#DIV/0!</v>
      </c>
      <c r="AD45" s="82"/>
      <c r="AE45" s="424" t="str">
        <f>SUM(AE44/$C$42)</f>
        <v>#DIV/0!</v>
      </c>
      <c r="AF45" s="82"/>
      <c r="AG45" s="424" t="str">
        <f>SUM(AG44/$C$42)</f>
        <v>#DIV/0!</v>
      </c>
      <c r="AH45" s="82"/>
      <c r="AI45" s="424" t="str">
        <f>SUM(AI44/$C$42)</f>
        <v>#DIV/0!</v>
      </c>
      <c r="AJ45" s="82"/>
      <c r="AK45" s="424" t="str">
        <f>SUM(AK44/$C$42)</f>
        <v>#DIV/0!</v>
      </c>
      <c r="AL45" s="82"/>
      <c r="AM45" s="424" t="str">
        <f>SUM(AM44/$C$42)</f>
        <v>#DIV/0!</v>
      </c>
      <c r="AN45" s="82"/>
      <c r="AO45" s="424" t="str">
        <f>SUM(AO44/$C$42)</f>
        <v>#DIV/0!</v>
      </c>
      <c r="AP45" s="82"/>
      <c r="AQ45" s="424" t="str">
        <f>SUM(AQ44/$C$42)</f>
        <v>#DIV/0!</v>
      </c>
      <c r="AR45" s="82"/>
      <c r="AS45" s="439"/>
    </row>
    <row r="46">
      <c r="A46" s="404"/>
      <c r="B46" s="405" t="s">
        <v>776</v>
      </c>
      <c r="C46" s="406"/>
      <c r="D46" s="406"/>
      <c r="E46" s="409">
        <f t="shared" ref="E46:E47" si="30">E44</f>
        <v>0</v>
      </c>
      <c r="F46" s="82"/>
      <c r="G46" s="409">
        <f t="shared" ref="G46:G47" si="31">E46+G44</f>
        <v>0</v>
      </c>
      <c r="H46" s="82"/>
      <c r="I46" s="409">
        <f t="shared" ref="I46:I47" si="32">G46+I44</f>
        <v>0</v>
      </c>
      <c r="J46" s="82"/>
      <c r="K46" s="409">
        <f t="shared" ref="K46:K47" si="33">I46+K44</f>
        <v>0</v>
      </c>
      <c r="L46" s="82"/>
      <c r="M46" s="409">
        <f t="shared" ref="M46:M47" si="34">K46+M44</f>
        <v>0</v>
      </c>
      <c r="N46" s="82"/>
      <c r="O46" s="409">
        <f t="shared" ref="O46:O47" si="35">M46+O44</f>
        <v>0</v>
      </c>
      <c r="P46" s="82"/>
      <c r="Q46" s="409">
        <f>SUM(O46+Q44)</f>
        <v>0</v>
      </c>
      <c r="R46" s="82"/>
      <c r="S46" s="409">
        <f t="shared" ref="S46:S47" si="36">Q46+S44</f>
        <v>0</v>
      </c>
      <c r="T46" s="82"/>
      <c r="U46" s="409">
        <f t="shared" ref="U46:U47" si="37">S46+U44</f>
        <v>0</v>
      </c>
      <c r="V46" s="82"/>
      <c r="W46" s="409">
        <f t="shared" ref="W46:W47" si="38">U46+W44</f>
        <v>0</v>
      </c>
      <c r="X46" s="82"/>
      <c r="Y46" s="409">
        <f t="shared" ref="Y46:Y47" si="39">W46+Y44</f>
        <v>0</v>
      </c>
      <c r="Z46" s="82"/>
      <c r="AA46" s="409">
        <f t="shared" ref="AA46:AA47" si="40">Y46+AA44</f>
        <v>0</v>
      </c>
      <c r="AB46" s="82"/>
      <c r="AC46" s="409">
        <f>SUM(AA46+AC44)</f>
        <v>0</v>
      </c>
      <c r="AD46" s="82"/>
      <c r="AE46" s="409">
        <f t="shared" ref="AE46:AE47" si="41">AC46+AE44</f>
        <v>0</v>
      </c>
      <c r="AF46" s="82"/>
      <c r="AG46" s="409">
        <f t="shared" ref="AG46:AG47" si="42">AE46+AG44</f>
        <v>0</v>
      </c>
      <c r="AH46" s="82"/>
      <c r="AI46" s="409">
        <f t="shared" ref="AI46:AI47" si="43">AG46+AI44</f>
        <v>0</v>
      </c>
      <c r="AJ46" s="82"/>
      <c r="AK46" s="409">
        <f t="shared" ref="AK46:AK47" si="44">AI46+AK44</f>
        <v>0</v>
      </c>
      <c r="AL46" s="82"/>
      <c r="AM46" s="409">
        <f t="shared" ref="AM46:AM47" si="45">AK46+AM44</f>
        <v>0</v>
      </c>
      <c r="AN46" s="82"/>
      <c r="AO46" s="409">
        <f>SUM(AM46+AO44)</f>
        <v>0</v>
      </c>
      <c r="AP46" s="82"/>
      <c r="AQ46" s="409">
        <f t="shared" ref="AQ46:AQ47" si="46">AO46+AQ44</f>
        <v>0</v>
      </c>
      <c r="AR46" s="82"/>
      <c r="AS46" s="421"/>
    </row>
    <row r="47">
      <c r="A47" s="404"/>
      <c r="B47" s="405" t="s">
        <v>808</v>
      </c>
      <c r="C47" s="406"/>
      <c r="D47" s="422"/>
      <c r="E47" s="424" t="str">
        <f t="shared" si="30"/>
        <v>#DIV/0!</v>
      </c>
      <c r="F47" s="82"/>
      <c r="G47" s="424" t="str">
        <f t="shared" si="31"/>
        <v>#DIV/0!</v>
      </c>
      <c r="H47" s="82"/>
      <c r="I47" s="424" t="str">
        <f t="shared" si="32"/>
        <v>#DIV/0!</v>
      </c>
      <c r="J47" s="82"/>
      <c r="K47" s="424" t="str">
        <f t="shared" si="33"/>
        <v>#DIV/0!</v>
      </c>
      <c r="L47" s="82"/>
      <c r="M47" s="424" t="str">
        <f t="shared" si="34"/>
        <v>#DIV/0!</v>
      </c>
      <c r="N47" s="82"/>
      <c r="O47" s="424" t="str">
        <f t="shared" si="35"/>
        <v>#DIV/0!</v>
      </c>
      <c r="P47" s="82"/>
      <c r="Q47" s="424" t="str">
        <f>O47+Q45</f>
        <v>#DIV/0!</v>
      </c>
      <c r="R47" s="82"/>
      <c r="S47" s="424" t="str">
        <f t="shared" si="36"/>
        <v>#DIV/0!</v>
      </c>
      <c r="T47" s="82"/>
      <c r="U47" s="424" t="str">
        <f t="shared" si="37"/>
        <v>#DIV/0!</v>
      </c>
      <c r="V47" s="82"/>
      <c r="W47" s="424" t="str">
        <f t="shared" si="38"/>
        <v>#DIV/0!</v>
      </c>
      <c r="X47" s="82"/>
      <c r="Y47" s="424" t="str">
        <f t="shared" si="39"/>
        <v>#DIV/0!</v>
      </c>
      <c r="Z47" s="82"/>
      <c r="AA47" s="424" t="str">
        <f t="shared" si="40"/>
        <v>#DIV/0!</v>
      </c>
      <c r="AB47" s="82"/>
      <c r="AC47" s="424" t="str">
        <f>AA47+AC45</f>
        <v>#DIV/0!</v>
      </c>
      <c r="AD47" s="82"/>
      <c r="AE47" s="424" t="str">
        <f t="shared" si="41"/>
        <v>#DIV/0!</v>
      </c>
      <c r="AF47" s="82"/>
      <c r="AG47" s="424" t="str">
        <f t="shared" si="42"/>
        <v>#DIV/0!</v>
      </c>
      <c r="AH47" s="82"/>
      <c r="AI47" s="424" t="str">
        <f t="shared" si="43"/>
        <v>#DIV/0!</v>
      </c>
      <c r="AJ47" s="82"/>
      <c r="AK47" s="424" t="str">
        <f t="shared" si="44"/>
        <v>#DIV/0!</v>
      </c>
      <c r="AL47" s="82"/>
      <c r="AM47" s="424" t="str">
        <f t="shared" si="45"/>
        <v>#DIV/0!</v>
      </c>
      <c r="AN47" s="82"/>
      <c r="AO47" s="424" t="str">
        <f>AM47+AO45</f>
        <v>#DIV/0!</v>
      </c>
      <c r="AP47" s="82"/>
      <c r="AQ47" s="424" t="str">
        <f t="shared" si="46"/>
        <v>#DIV/0!</v>
      </c>
      <c r="AR47" s="82"/>
      <c r="AS47" s="439"/>
    </row>
    <row r="48">
      <c r="A48" s="447"/>
      <c r="C48" s="449"/>
      <c r="D48" s="449"/>
      <c r="E48" s="449"/>
      <c r="F48" s="449"/>
      <c r="G48" s="449"/>
      <c r="H48" s="449"/>
      <c r="I48" s="449"/>
      <c r="J48" s="449"/>
      <c r="K48" s="449"/>
      <c r="L48" s="449"/>
      <c r="M48" s="449"/>
      <c r="N48" s="449"/>
      <c r="O48" s="449"/>
      <c r="P48" s="449"/>
      <c r="Q48" s="449"/>
      <c r="R48" s="449"/>
      <c r="S48" s="449"/>
      <c r="T48" s="449"/>
      <c r="U48" s="449"/>
      <c r="V48" s="449"/>
      <c r="W48" s="449"/>
      <c r="X48" s="449"/>
      <c r="Y48" s="449"/>
      <c r="Z48" s="449"/>
      <c r="AA48" s="449"/>
      <c r="AB48" s="449"/>
      <c r="AC48" s="449"/>
      <c r="AD48" s="449"/>
      <c r="AE48" s="449"/>
      <c r="AF48" s="449"/>
      <c r="AG48" s="449"/>
      <c r="AH48" s="449"/>
      <c r="AI48" s="449"/>
      <c r="AJ48" s="449"/>
      <c r="AK48" s="449"/>
      <c r="AL48" s="449"/>
      <c r="AM48" s="449"/>
      <c r="AN48" s="449"/>
      <c r="AO48" s="449"/>
      <c r="AP48" s="449"/>
      <c r="AQ48" s="449"/>
      <c r="AR48" s="449"/>
      <c r="AS48" s="449"/>
    </row>
    <row r="49">
      <c r="A49" s="450" t="s">
        <v>834</v>
      </c>
      <c r="B49" s="12"/>
      <c r="C49" s="12"/>
      <c r="D49" s="12"/>
      <c r="E49" s="12"/>
      <c r="F49" s="12"/>
      <c r="G49" s="12"/>
      <c r="H49" s="13"/>
      <c r="I49" s="451"/>
      <c r="J49" s="451"/>
      <c r="K49" s="451"/>
      <c r="L49" s="451"/>
      <c r="M49" s="451"/>
      <c r="N49" s="451"/>
      <c r="O49" s="451"/>
      <c r="P49" s="451"/>
      <c r="Q49" s="451"/>
      <c r="R49" s="451"/>
      <c r="S49" s="451"/>
      <c r="T49" s="451"/>
      <c r="U49" s="451"/>
      <c r="V49" s="451"/>
      <c r="W49" s="451"/>
      <c r="X49" s="451"/>
      <c r="Y49" s="451"/>
      <c r="Z49" s="451"/>
      <c r="AA49" s="451"/>
      <c r="AB49" s="451"/>
      <c r="AC49" s="451"/>
      <c r="AD49" s="451"/>
      <c r="AE49" s="451"/>
      <c r="AF49" s="451"/>
      <c r="AG49" s="451"/>
      <c r="AH49" s="451"/>
      <c r="AI49" s="451"/>
      <c r="AJ49" s="451"/>
      <c r="AK49" s="451"/>
      <c r="AL49" s="451"/>
      <c r="AM49" s="451"/>
      <c r="AN49" s="451"/>
      <c r="AO49" s="451"/>
      <c r="AP49" s="451"/>
      <c r="AQ49" s="451"/>
      <c r="AR49" s="451"/>
      <c r="AS49" s="451"/>
    </row>
    <row r="50">
      <c r="A50" s="453"/>
      <c r="B50" s="12"/>
      <c r="C50" s="12"/>
      <c r="D50" s="12"/>
      <c r="E50" s="12"/>
      <c r="F50" s="12"/>
      <c r="G50" s="12"/>
      <c r="H50" s="13"/>
      <c r="I50" s="451"/>
      <c r="J50" s="451"/>
      <c r="K50" s="451"/>
      <c r="L50" s="451"/>
      <c r="M50" s="451"/>
      <c r="N50" s="451"/>
      <c r="O50" s="451"/>
      <c r="P50" s="451"/>
      <c r="Q50" s="451"/>
      <c r="R50" s="451"/>
      <c r="S50" s="451"/>
      <c r="T50" s="451"/>
      <c r="U50" s="451"/>
      <c r="V50" s="451"/>
      <c r="W50" s="451"/>
      <c r="X50" s="451"/>
      <c r="Y50" s="451"/>
      <c r="Z50" s="451"/>
      <c r="AA50" s="451"/>
      <c r="AB50" s="451"/>
      <c r="AC50" s="451"/>
      <c r="AD50" s="451"/>
      <c r="AE50" s="451"/>
      <c r="AF50" s="451"/>
      <c r="AG50" s="451"/>
      <c r="AH50" s="451"/>
      <c r="AI50" s="451"/>
      <c r="AJ50" s="451"/>
      <c r="AK50" s="451"/>
      <c r="AL50" s="451"/>
      <c r="AM50" s="451"/>
      <c r="AN50" s="451"/>
      <c r="AO50" s="451"/>
      <c r="AP50" s="451"/>
      <c r="AQ50" s="451"/>
      <c r="AR50" s="451"/>
      <c r="AS50" s="451"/>
    </row>
    <row r="51">
      <c r="A51" s="453" t="s">
        <v>841</v>
      </c>
      <c r="B51" s="12"/>
      <c r="C51" s="12"/>
      <c r="D51" s="12"/>
      <c r="E51" s="12"/>
      <c r="F51" s="12"/>
      <c r="G51" s="12"/>
      <c r="H51" s="13"/>
      <c r="J51" s="451"/>
      <c r="K51" s="451"/>
      <c r="L51" s="451"/>
      <c r="M51" s="451"/>
      <c r="N51" s="451"/>
      <c r="O51" s="451"/>
      <c r="P51" s="451"/>
      <c r="Q51" s="451"/>
      <c r="R51" s="451"/>
      <c r="S51" s="451"/>
      <c r="T51" s="451"/>
      <c r="U51" s="451"/>
      <c r="V51" s="451"/>
      <c r="W51" s="451"/>
      <c r="X51" s="451"/>
      <c r="Y51" s="451"/>
      <c r="Z51" s="451"/>
      <c r="AA51" s="451"/>
      <c r="AB51" s="451"/>
      <c r="AC51" s="451"/>
      <c r="AD51" s="451"/>
      <c r="AE51" s="451"/>
      <c r="AF51" s="451"/>
      <c r="AG51" s="451"/>
      <c r="AH51" s="451"/>
      <c r="AI51" s="451"/>
      <c r="AJ51" s="451"/>
      <c r="AK51" s="451"/>
      <c r="AL51" s="451"/>
      <c r="AM51" s="451"/>
      <c r="AN51" s="451"/>
      <c r="AO51" s="451"/>
      <c r="AP51" s="451"/>
      <c r="AQ51" s="451"/>
      <c r="AR51" s="451"/>
      <c r="AS51" s="451"/>
    </row>
    <row r="52">
      <c r="A52" s="455" t="s">
        <v>843</v>
      </c>
      <c r="B52" s="12"/>
      <c r="C52" s="12"/>
      <c r="D52" s="12"/>
      <c r="E52" s="12"/>
      <c r="F52" s="12"/>
      <c r="G52" s="12"/>
      <c r="H52" s="13"/>
      <c r="I52" s="451"/>
      <c r="J52" s="451"/>
      <c r="K52" s="451"/>
      <c r="L52" s="451"/>
      <c r="M52" s="451"/>
      <c r="N52" s="451"/>
      <c r="O52" s="451"/>
      <c r="P52" s="451"/>
      <c r="Q52" s="451"/>
      <c r="R52" s="451"/>
      <c r="S52" s="451"/>
      <c r="T52" s="451"/>
      <c r="U52" s="451"/>
      <c r="V52" s="451"/>
      <c r="W52" s="451"/>
      <c r="X52" s="451"/>
      <c r="Y52" s="451"/>
      <c r="Z52" s="451"/>
      <c r="AA52" s="451"/>
      <c r="AB52" s="451"/>
      <c r="AC52" s="451"/>
      <c r="AD52" s="451"/>
      <c r="AE52" s="451"/>
      <c r="AF52" s="451"/>
      <c r="AG52" s="451"/>
      <c r="AH52" s="451"/>
      <c r="AI52" s="451"/>
      <c r="AJ52" s="451"/>
      <c r="AK52" s="451"/>
      <c r="AL52" s="451"/>
      <c r="AM52" s="451"/>
      <c r="AN52" s="451"/>
      <c r="AO52" s="451"/>
      <c r="AP52" s="451"/>
      <c r="AQ52" s="451"/>
      <c r="AR52" s="451"/>
      <c r="AS52" s="451"/>
    </row>
    <row r="53">
      <c r="A53" s="456"/>
      <c r="B53" s="457"/>
      <c r="C53" s="457"/>
      <c r="D53" s="457"/>
      <c r="E53" s="457"/>
      <c r="F53" s="457"/>
      <c r="G53" s="457"/>
      <c r="H53" s="457"/>
      <c r="I53" s="457"/>
      <c r="J53" s="457"/>
      <c r="K53" s="457"/>
      <c r="L53" s="457"/>
      <c r="M53" s="457"/>
      <c r="N53" s="457"/>
      <c r="O53" s="457"/>
      <c r="P53" s="457"/>
      <c r="Q53" s="457"/>
      <c r="R53" s="457"/>
      <c r="S53" s="457"/>
      <c r="T53" s="457"/>
      <c r="U53" s="457"/>
      <c r="V53" s="457"/>
      <c r="W53" s="457"/>
      <c r="X53" s="457"/>
      <c r="Y53" s="457"/>
      <c r="Z53" s="457"/>
      <c r="AA53" s="457"/>
      <c r="AB53" s="457"/>
      <c r="AC53" s="457"/>
      <c r="AD53" s="457"/>
      <c r="AE53" s="457"/>
      <c r="AF53" s="457"/>
      <c r="AG53" s="457"/>
      <c r="AH53" s="457"/>
      <c r="AI53" s="457"/>
      <c r="AJ53" s="457"/>
      <c r="AK53" s="457"/>
      <c r="AL53" s="457"/>
      <c r="AM53" s="457"/>
      <c r="AN53" s="457"/>
      <c r="AO53" s="457"/>
      <c r="AP53" s="457"/>
      <c r="AQ53" s="457"/>
      <c r="AR53" s="457"/>
      <c r="AS53" s="457"/>
    </row>
    <row r="54">
      <c r="A54" s="458"/>
      <c r="B54" s="77"/>
      <c r="C54" s="77"/>
      <c r="D54" s="77"/>
      <c r="E54" s="77"/>
      <c r="F54" s="77"/>
      <c r="G54" s="77"/>
      <c r="H54" s="77"/>
      <c r="I54" s="77"/>
      <c r="J54" s="77"/>
      <c r="K54" s="77"/>
      <c r="L54" s="77"/>
      <c r="M54" s="77"/>
      <c r="N54" s="77"/>
      <c r="O54" s="458"/>
      <c r="P54" s="77"/>
      <c r="Q54" s="77"/>
      <c r="R54" s="77"/>
      <c r="S54" s="77"/>
      <c r="T54" s="77"/>
      <c r="U54" s="77"/>
      <c r="V54" s="77"/>
      <c r="W54" s="77"/>
      <c r="X54" s="77"/>
      <c r="Y54" s="77"/>
      <c r="Z54" s="77"/>
      <c r="AA54" s="77"/>
      <c r="AB54" s="77"/>
      <c r="AC54" s="458"/>
      <c r="AD54" s="77"/>
      <c r="AE54" s="77"/>
      <c r="AF54" s="77"/>
      <c r="AG54" s="77"/>
      <c r="AH54" s="77"/>
      <c r="AI54" s="77"/>
      <c r="AJ54" s="77"/>
      <c r="AK54" s="77"/>
      <c r="AL54" s="77"/>
      <c r="AM54" s="77"/>
      <c r="AN54" s="77"/>
      <c r="AO54" s="77"/>
      <c r="AP54" s="77"/>
      <c r="AQ54" s="458"/>
      <c r="AR54" s="77"/>
      <c r="AS54" s="461"/>
    </row>
    <row r="55">
      <c r="A55" s="456"/>
      <c r="B55" s="457"/>
      <c r="C55" s="457"/>
      <c r="D55" s="457"/>
      <c r="E55" s="457"/>
      <c r="F55" s="457"/>
      <c r="G55" s="457"/>
      <c r="H55" s="457"/>
      <c r="I55" s="457"/>
      <c r="J55" s="457"/>
      <c r="K55" s="457"/>
      <c r="L55" s="457"/>
      <c r="M55" s="457"/>
      <c r="N55" s="457"/>
      <c r="O55" s="457"/>
      <c r="P55" s="457"/>
      <c r="Q55" s="457"/>
      <c r="R55" s="457"/>
      <c r="S55" s="457"/>
      <c r="T55" s="457"/>
      <c r="U55" s="457"/>
      <c r="V55" s="457"/>
      <c r="W55" s="457"/>
      <c r="X55" s="457"/>
      <c r="Y55" s="457"/>
      <c r="Z55" s="457"/>
      <c r="AA55" s="457"/>
      <c r="AB55" s="457"/>
      <c r="AC55" s="457"/>
      <c r="AD55" s="457"/>
      <c r="AE55" s="457"/>
      <c r="AF55" s="457"/>
      <c r="AG55" s="457"/>
      <c r="AH55" s="457"/>
      <c r="AI55" s="457"/>
      <c r="AJ55" s="457"/>
      <c r="AK55" s="457"/>
      <c r="AL55" s="457"/>
      <c r="AM55" s="457"/>
      <c r="AN55" s="457"/>
      <c r="AO55" s="457"/>
      <c r="AP55" s="457"/>
      <c r="AQ55" s="457"/>
      <c r="AR55" s="457"/>
      <c r="AS55" s="457"/>
    </row>
    <row r="56">
      <c r="A56" s="456"/>
      <c r="B56" s="365" t="s">
        <v>623</v>
      </c>
      <c r="C56" s="365"/>
      <c r="D56" s="365"/>
      <c r="E56" s="457"/>
      <c r="F56" s="457"/>
      <c r="G56" s="457"/>
      <c r="H56" s="457"/>
      <c r="I56" s="457"/>
      <c r="J56" s="457"/>
      <c r="K56" s="457"/>
      <c r="L56" s="457"/>
      <c r="M56" s="457"/>
      <c r="N56" s="457"/>
      <c r="O56" s="457"/>
      <c r="P56" s="457"/>
      <c r="Q56" s="457"/>
      <c r="R56" s="457"/>
      <c r="S56" s="457"/>
      <c r="T56" s="457"/>
      <c r="U56" s="457"/>
      <c r="V56" s="457"/>
      <c r="W56" s="457"/>
      <c r="X56" s="457"/>
      <c r="Y56" s="457"/>
      <c r="Z56" s="457"/>
      <c r="AA56" s="457"/>
      <c r="AB56" s="457"/>
      <c r="AC56" s="457"/>
      <c r="AD56" s="457"/>
      <c r="AE56" s="457"/>
      <c r="AF56" s="457"/>
      <c r="AG56" s="457"/>
      <c r="AH56" s="457"/>
      <c r="AI56" s="457"/>
      <c r="AJ56" s="457"/>
      <c r="AK56" s="457"/>
      <c r="AL56" s="457"/>
      <c r="AM56" s="457"/>
      <c r="AN56" s="457"/>
      <c r="AO56" s="457"/>
      <c r="AP56" s="457"/>
      <c r="AQ56" s="457"/>
      <c r="AR56" s="457"/>
      <c r="AS56" s="457"/>
    </row>
    <row r="57">
      <c r="A57" s="456"/>
      <c r="B57" s="365"/>
      <c r="C57" s="365"/>
      <c r="D57" s="365"/>
      <c r="E57" s="457"/>
      <c r="F57" s="457"/>
      <c r="G57" s="457"/>
      <c r="H57" s="457"/>
      <c r="I57" s="457"/>
      <c r="J57" s="457"/>
      <c r="K57" s="457"/>
      <c r="L57" s="457"/>
      <c r="M57" s="457"/>
      <c r="N57" s="457"/>
      <c r="O57" s="457"/>
      <c r="P57" s="457"/>
      <c r="Q57" s="457"/>
      <c r="R57" s="457"/>
      <c r="S57" s="457"/>
      <c r="T57" s="457"/>
      <c r="U57" s="457"/>
      <c r="V57" s="457"/>
      <c r="W57" s="457"/>
      <c r="X57" s="457"/>
      <c r="Y57" s="457"/>
      <c r="Z57" s="457"/>
      <c r="AA57" s="457"/>
      <c r="AB57" s="457"/>
      <c r="AC57" s="457"/>
      <c r="AD57" s="457"/>
      <c r="AE57" s="457"/>
      <c r="AF57" s="457"/>
      <c r="AG57" s="457"/>
      <c r="AH57" s="457"/>
      <c r="AI57" s="457"/>
      <c r="AJ57" s="457"/>
      <c r="AK57" s="457"/>
      <c r="AL57" s="457"/>
      <c r="AM57" s="457"/>
      <c r="AN57" s="457"/>
      <c r="AO57" s="457"/>
      <c r="AP57" s="457"/>
      <c r="AQ57" s="457"/>
      <c r="AR57" s="457"/>
      <c r="AS57" s="457"/>
    </row>
    <row r="58">
      <c r="A58" s="456"/>
      <c r="B58" s="365"/>
      <c r="C58" s="365"/>
      <c r="D58" s="365"/>
      <c r="E58" s="457"/>
      <c r="F58" s="457"/>
      <c r="G58" s="457"/>
      <c r="H58" s="457"/>
      <c r="I58" s="457"/>
      <c r="J58" s="457"/>
      <c r="K58" s="457"/>
      <c r="L58" s="457"/>
      <c r="M58" s="457"/>
      <c r="N58" s="457"/>
      <c r="O58" s="457"/>
      <c r="P58" s="457"/>
      <c r="Q58" s="457"/>
      <c r="R58" s="457"/>
      <c r="S58" s="457"/>
      <c r="T58" s="457"/>
      <c r="U58" s="457"/>
      <c r="V58" s="457"/>
      <c r="W58" s="457"/>
      <c r="X58" s="457"/>
      <c r="Y58" s="457"/>
      <c r="Z58" s="457"/>
      <c r="AA58" s="457"/>
      <c r="AB58" s="457"/>
      <c r="AC58" s="457"/>
      <c r="AD58" s="457"/>
      <c r="AE58" s="457"/>
      <c r="AF58" s="457"/>
      <c r="AG58" s="457"/>
      <c r="AH58" s="457"/>
      <c r="AI58" s="457"/>
      <c r="AJ58" s="457"/>
      <c r="AK58" s="457"/>
      <c r="AL58" s="457"/>
      <c r="AM58" s="457"/>
      <c r="AN58" s="457"/>
      <c r="AO58" s="457"/>
      <c r="AP58" s="457"/>
      <c r="AQ58" s="457"/>
      <c r="AR58" s="457"/>
      <c r="AS58" s="457"/>
    </row>
    <row r="59">
      <c r="A59" s="456"/>
      <c r="B59" s="365"/>
      <c r="C59" s="365"/>
      <c r="D59" s="365"/>
      <c r="E59" s="457"/>
      <c r="F59" s="457"/>
      <c r="G59" s="457"/>
      <c r="H59" s="457"/>
      <c r="I59" s="457"/>
      <c r="J59" s="457"/>
      <c r="K59" s="457"/>
      <c r="L59" s="457"/>
      <c r="M59" s="457"/>
      <c r="N59" s="457"/>
      <c r="O59" s="457"/>
      <c r="P59" s="457"/>
      <c r="Q59" s="457"/>
      <c r="R59" s="457"/>
      <c r="S59" s="457"/>
      <c r="T59" s="457"/>
      <c r="U59" s="457"/>
      <c r="V59" s="457"/>
      <c r="W59" s="457"/>
      <c r="X59" s="457"/>
      <c r="Y59" s="457"/>
      <c r="Z59" s="457"/>
      <c r="AA59" s="457"/>
      <c r="AB59" s="457"/>
      <c r="AC59" s="457"/>
      <c r="AD59" s="457"/>
      <c r="AE59" s="457"/>
      <c r="AF59" s="457"/>
      <c r="AG59" s="457"/>
      <c r="AH59" s="457"/>
      <c r="AI59" s="457"/>
      <c r="AJ59" s="457"/>
      <c r="AK59" s="457"/>
      <c r="AL59" s="457"/>
      <c r="AM59" s="457"/>
      <c r="AN59" s="457"/>
      <c r="AO59" s="457"/>
      <c r="AP59" s="457"/>
      <c r="AQ59" s="457"/>
      <c r="AR59" s="457"/>
      <c r="AS59" s="457"/>
    </row>
  </sheetData>
  <mergeCells count="121">
    <mergeCell ref="AG44:AH44"/>
    <mergeCell ref="AI44:AJ44"/>
    <mergeCell ref="S44:T44"/>
    <mergeCell ref="U44:V44"/>
    <mergeCell ref="W44:X44"/>
    <mergeCell ref="Y44:Z44"/>
    <mergeCell ref="AA44:AB44"/>
    <mergeCell ref="AC44:AD44"/>
    <mergeCell ref="AE44:AF44"/>
    <mergeCell ref="E9:G9"/>
    <mergeCell ref="A12:AR12"/>
    <mergeCell ref="A13:A14"/>
    <mergeCell ref="B13:B14"/>
    <mergeCell ref="C13:C14"/>
    <mergeCell ref="D13:D14"/>
    <mergeCell ref="E13:F13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AM13:AN13"/>
    <mergeCell ref="AO13:AP13"/>
    <mergeCell ref="AQ13:AR13"/>
    <mergeCell ref="Y13:Z13"/>
    <mergeCell ref="AA13:AB13"/>
    <mergeCell ref="AC13:AD13"/>
    <mergeCell ref="AE13:AF13"/>
    <mergeCell ref="AG13:AH13"/>
    <mergeCell ref="AI13:AJ13"/>
    <mergeCell ref="AK13:AL13"/>
    <mergeCell ref="C3:C9"/>
    <mergeCell ref="D3:H3"/>
    <mergeCell ref="D4:H4"/>
    <mergeCell ref="D5:H5"/>
    <mergeCell ref="D6:H6"/>
    <mergeCell ref="D7:H7"/>
    <mergeCell ref="D8:H8"/>
    <mergeCell ref="AK44:AL44"/>
    <mergeCell ref="AM44:AN44"/>
    <mergeCell ref="AO44:AP44"/>
    <mergeCell ref="AQ44:AR44"/>
    <mergeCell ref="AG47:AH47"/>
    <mergeCell ref="AI47:AJ47"/>
    <mergeCell ref="AK47:AL47"/>
    <mergeCell ref="AM47:AN47"/>
    <mergeCell ref="AO47:AP47"/>
    <mergeCell ref="AQ47:AR47"/>
    <mergeCell ref="S47:T47"/>
    <mergeCell ref="U47:V47"/>
    <mergeCell ref="W47:X47"/>
    <mergeCell ref="Y47:Z47"/>
    <mergeCell ref="AA47:AB47"/>
    <mergeCell ref="AC47:AD47"/>
    <mergeCell ref="AE47:AF47"/>
    <mergeCell ref="A49:H49"/>
    <mergeCell ref="A50:H50"/>
    <mergeCell ref="A51:H51"/>
    <mergeCell ref="A52:H52"/>
    <mergeCell ref="A54:N54"/>
    <mergeCell ref="O54:AB54"/>
    <mergeCell ref="AC54:AP54"/>
    <mergeCell ref="AQ54:AR54"/>
    <mergeCell ref="E47:F47"/>
    <mergeCell ref="G47:H47"/>
    <mergeCell ref="I47:J47"/>
    <mergeCell ref="K47:L47"/>
    <mergeCell ref="M47:N47"/>
    <mergeCell ref="O47:P47"/>
    <mergeCell ref="Q47:R47"/>
    <mergeCell ref="E44:F44"/>
    <mergeCell ref="G44:H44"/>
    <mergeCell ref="I44:J44"/>
    <mergeCell ref="K44:L44"/>
    <mergeCell ref="M44:N44"/>
    <mergeCell ref="O44:P44"/>
    <mergeCell ref="Q44:R44"/>
    <mergeCell ref="AG45:AH45"/>
    <mergeCell ref="AI45:AJ45"/>
    <mergeCell ref="AK45:AL45"/>
    <mergeCell ref="AM45:AN45"/>
    <mergeCell ref="AO45:AP45"/>
    <mergeCell ref="AQ45:AR45"/>
    <mergeCell ref="S45:T45"/>
    <mergeCell ref="U45:V45"/>
    <mergeCell ref="W45:X45"/>
    <mergeCell ref="Y45:Z45"/>
    <mergeCell ref="AA45:AB45"/>
    <mergeCell ref="AC45:AD45"/>
    <mergeCell ref="AE45:AF45"/>
    <mergeCell ref="E45:F45"/>
    <mergeCell ref="G45:H45"/>
    <mergeCell ref="I45:J45"/>
    <mergeCell ref="K45:L45"/>
    <mergeCell ref="M45:N45"/>
    <mergeCell ref="O45:P45"/>
    <mergeCell ref="Q45:R45"/>
    <mergeCell ref="AG46:AH46"/>
    <mergeCell ref="AI46:AJ46"/>
    <mergeCell ref="AK46:AL46"/>
    <mergeCell ref="AM46:AN46"/>
    <mergeCell ref="AO46:AP46"/>
    <mergeCell ref="AQ46:AR46"/>
    <mergeCell ref="S46:T46"/>
    <mergeCell ref="U46:V46"/>
    <mergeCell ref="W46:X46"/>
    <mergeCell ref="Y46:Z46"/>
    <mergeCell ref="AA46:AB46"/>
    <mergeCell ref="AC46:AD46"/>
    <mergeCell ref="AE46:AF46"/>
    <mergeCell ref="E46:F46"/>
    <mergeCell ref="G46:H46"/>
    <mergeCell ref="I46:J46"/>
    <mergeCell ref="K46:L46"/>
    <mergeCell ref="M46:N46"/>
    <mergeCell ref="O46:P46"/>
    <mergeCell ref="Q46:R46"/>
  </mergeCells>
  <printOptions/>
  <pageMargins bottom="0.75" footer="0.0" header="0.0" left="0.25" right="0.25" top="0.75"/>
  <pageSetup fitToWidth="0" paperSize="8" orientation="landscape"/>
  <drawing r:id="rId1"/>
  <tableParts count="2">
    <tablePart r:id="rId4"/>
    <tablePart r:id="rId5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274E13"/>
    <outlinePr summaryBelow="0" summaryRight="0"/>
    <pageSetUpPr fitToPage="1"/>
  </sheetPr>
  <sheetViews>
    <sheetView showGridLines="0" workbookViewId="0"/>
  </sheetViews>
  <sheetFormatPr customHeight="1" defaultColWidth="14.43" defaultRowHeight="15.0"/>
  <cols>
    <col customWidth="1" min="5" max="5" width="16.14"/>
  </cols>
  <sheetData>
    <row r="1">
      <c r="A1" s="373"/>
    </row>
    <row r="2">
      <c r="A2" s="374"/>
      <c r="B2" s="374"/>
      <c r="C2" s="374"/>
      <c r="D2" s="374"/>
      <c r="E2" s="374"/>
      <c r="F2" s="374"/>
      <c r="G2" s="374"/>
      <c r="H2" s="374"/>
      <c r="I2" s="374"/>
      <c r="J2" s="374"/>
      <c r="K2" s="374"/>
      <c r="L2" s="374"/>
      <c r="M2" s="374"/>
    </row>
    <row r="3">
      <c r="A3" s="11"/>
      <c r="C3" s="376"/>
      <c r="D3" s="19"/>
      <c r="E3" s="20" t="s">
        <v>0</v>
      </c>
      <c r="F3" s="12"/>
      <c r="G3" s="12"/>
      <c r="H3" s="13"/>
      <c r="I3" s="22"/>
      <c r="J3" s="142"/>
      <c r="K3" s="142"/>
      <c r="L3" s="142"/>
      <c r="M3" s="142"/>
    </row>
    <row r="4">
      <c r="C4" s="26"/>
      <c r="D4" s="27"/>
      <c r="E4" s="29" t="s">
        <v>1</v>
      </c>
      <c r="F4" s="30"/>
      <c r="G4" s="30"/>
      <c r="H4" s="32"/>
      <c r="I4" s="33"/>
      <c r="J4" s="142"/>
      <c r="K4" s="142"/>
      <c r="L4" s="379"/>
      <c r="M4" s="380"/>
    </row>
    <row r="5">
      <c r="C5" s="26"/>
      <c r="D5" s="27"/>
      <c r="E5" s="42" t="s">
        <v>3</v>
      </c>
      <c r="F5" s="30"/>
      <c r="G5" s="30"/>
      <c r="H5" s="32"/>
      <c r="I5" s="43"/>
      <c r="J5" s="142"/>
      <c r="K5" s="142"/>
      <c r="L5" s="384"/>
    </row>
    <row r="6">
      <c r="C6" s="26"/>
      <c r="D6" s="27"/>
      <c r="E6" s="45" t="s">
        <v>4</v>
      </c>
      <c r="F6" s="30"/>
      <c r="G6" s="30"/>
      <c r="H6" s="32"/>
      <c r="I6" s="46"/>
      <c r="L6" s="386"/>
      <c r="M6" s="387"/>
    </row>
    <row r="7">
      <c r="C7" s="26"/>
      <c r="D7" s="27"/>
      <c r="E7" s="50" t="s">
        <v>5</v>
      </c>
      <c r="F7" s="30"/>
      <c r="G7" s="30"/>
      <c r="H7" s="32"/>
      <c r="I7" s="33"/>
      <c r="L7" s="386"/>
      <c r="M7" s="389"/>
    </row>
    <row r="8">
      <c r="C8" s="26"/>
      <c r="D8" s="27"/>
      <c r="E8" s="50" t="s">
        <v>7</v>
      </c>
      <c r="F8" s="30"/>
      <c r="G8" s="30"/>
      <c r="H8" s="32"/>
      <c r="I8" s="52"/>
      <c r="J8" s="142"/>
      <c r="K8" s="142"/>
      <c r="L8" s="142"/>
      <c r="M8" s="142"/>
    </row>
    <row r="9">
      <c r="C9" s="54"/>
      <c r="D9" s="32"/>
      <c r="E9" s="55" t="s">
        <v>8</v>
      </c>
      <c r="F9" s="30"/>
      <c r="G9" s="30"/>
      <c r="H9" s="30"/>
      <c r="I9" s="391"/>
      <c r="J9" s="142"/>
      <c r="K9" s="142"/>
      <c r="L9" s="142"/>
      <c r="M9" s="142"/>
    </row>
    <row r="10">
      <c r="A10" s="392"/>
      <c r="B10" s="392"/>
      <c r="C10" s="392"/>
      <c r="D10" s="392"/>
      <c r="E10" s="91"/>
      <c r="H10" s="93"/>
      <c r="I10" s="392"/>
      <c r="J10" s="392"/>
      <c r="K10" s="392"/>
    </row>
    <row r="11">
      <c r="A11" s="373" t="s">
        <v>664</v>
      </c>
    </row>
    <row r="12">
      <c r="A12" s="394" t="s">
        <v>665</v>
      </c>
      <c r="B12" s="77"/>
      <c r="C12" s="77"/>
      <c r="D12" s="77"/>
      <c r="E12" s="77"/>
      <c r="F12" s="77"/>
      <c r="G12" s="77"/>
      <c r="H12" s="77"/>
      <c r="I12" s="77"/>
      <c r="J12" s="77"/>
      <c r="K12" s="82"/>
    </row>
    <row r="13">
      <c r="A13" s="395" t="s">
        <v>23</v>
      </c>
      <c r="B13" s="396" t="s">
        <v>670</v>
      </c>
      <c r="C13" s="397"/>
      <c r="D13" s="399"/>
      <c r="E13" s="395" t="s">
        <v>82</v>
      </c>
      <c r="F13" s="395" t="s">
        <v>674</v>
      </c>
      <c r="G13" s="395" t="s">
        <v>675</v>
      </c>
      <c r="H13" s="403" t="s">
        <v>676</v>
      </c>
      <c r="I13" s="394" t="s">
        <v>678</v>
      </c>
      <c r="J13" s="77"/>
      <c r="K13" s="82"/>
    </row>
    <row r="14">
      <c r="A14" s="164"/>
      <c r="B14" s="407"/>
      <c r="C14" s="87"/>
      <c r="D14" s="236"/>
      <c r="E14" s="164"/>
      <c r="F14" s="164"/>
      <c r="G14" s="164"/>
      <c r="H14" s="164"/>
      <c r="I14" s="408" t="s">
        <v>684</v>
      </c>
      <c r="J14" s="408" t="s">
        <v>685</v>
      </c>
      <c r="K14" s="408" t="s">
        <v>686</v>
      </c>
    </row>
    <row r="15">
      <c r="A15" s="410">
        <v>1.0</v>
      </c>
      <c r="B15" s="411" t="s">
        <v>688</v>
      </c>
      <c r="C15" s="77"/>
      <c r="D15" s="82"/>
      <c r="E15" s="412" t="s">
        <v>690</v>
      </c>
      <c r="F15" s="413">
        <v>0.04</v>
      </c>
      <c r="G15" s="414"/>
      <c r="H15" s="410" t="str">
        <f t="shared" ref="H15:H19" si="1">IF(AND(F15&gt;=I15,F15&lt;=K15),"OK","DIFERE")</f>
        <v>OK</v>
      </c>
      <c r="I15" s="415">
        <v>0.03</v>
      </c>
      <c r="J15" s="415">
        <v>0.04</v>
      </c>
      <c r="K15" s="415">
        <v>0.055</v>
      </c>
    </row>
    <row r="16">
      <c r="A16" s="410">
        <v>2.0</v>
      </c>
      <c r="B16" s="411" t="s">
        <v>701</v>
      </c>
      <c r="C16" s="77"/>
      <c r="D16" s="82"/>
      <c r="E16" s="412" t="s">
        <v>690</v>
      </c>
      <c r="F16" s="413">
        <v>0.008</v>
      </c>
      <c r="G16" s="414"/>
      <c r="H16" s="410" t="str">
        <f t="shared" si="1"/>
        <v>OK</v>
      </c>
      <c r="I16" s="415">
        <v>0.008</v>
      </c>
      <c r="J16" s="415">
        <v>0.008</v>
      </c>
      <c r="K16" s="415">
        <v>0.01</v>
      </c>
    </row>
    <row r="17">
      <c r="A17" s="410">
        <v>3.0</v>
      </c>
      <c r="B17" s="411" t="s">
        <v>708</v>
      </c>
      <c r="C17" s="77"/>
      <c r="D17" s="82"/>
      <c r="E17" s="412" t="s">
        <v>690</v>
      </c>
      <c r="F17" s="413">
        <v>0.0127</v>
      </c>
      <c r="G17" s="414"/>
      <c r="H17" s="410" t="str">
        <f t="shared" si="1"/>
        <v>OK</v>
      </c>
      <c r="I17" s="415">
        <v>0.0097</v>
      </c>
      <c r="J17" s="415">
        <v>0.0127</v>
      </c>
      <c r="K17" s="415">
        <v>0.0127</v>
      </c>
    </row>
    <row r="18">
      <c r="A18" s="410">
        <v>4.0</v>
      </c>
      <c r="B18" s="411" t="s">
        <v>709</v>
      </c>
      <c r="C18" s="77"/>
      <c r="D18" s="82"/>
      <c r="E18" s="412" t="s">
        <v>690</v>
      </c>
      <c r="F18" s="413">
        <v>0.0123</v>
      </c>
      <c r="G18" s="414"/>
      <c r="H18" s="410" t="str">
        <f t="shared" si="1"/>
        <v>OK</v>
      </c>
      <c r="I18" s="415">
        <v>0.0059</v>
      </c>
      <c r="J18" s="415">
        <v>0.0123</v>
      </c>
      <c r="K18" s="415">
        <v>0.0139</v>
      </c>
    </row>
    <row r="19">
      <c r="A19" s="410">
        <v>5.0</v>
      </c>
      <c r="B19" s="411" t="s">
        <v>713</v>
      </c>
      <c r="C19" s="77"/>
      <c r="D19" s="82"/>
      <c r="E19" s="412" t="s">
        <v>690</v>
      </c>
      <c r="F19" s="413">
        <v>0.074</v>
      </c>
      <c r="G19" s="414"/>
      <c r="H19" s="410" t="str">
        <f t="shared" si="1"/>
        <v>OK</v>
      </c>
      <c r="I19" s="415">
        <v>0.0616</v>
      </c>
      <c r="J19" s="415">
        <v>0.074</v>
      </c>
      <c r="K19" s="415">
        <v>0.0896</v>
      </c>
    </row>
    <row r="20">
      <c r="A20" s="410">
        <v>6.0</v>
      </c>
      <c r="B20" s="411" t="s">
        <v>715</v>
      </c>
      <c r="C20" s="77"/>
      <c r="D20" s="82"/>
      <c r="E20" s="412" t="s">
        <v>690</v>
      </c>
      <c r="F20" s="413">
        <f>SUM(F21:F24)</f>
        <v>0.0665</v>
      </c>
      <c r="G20" s="416" t="s">
        <v>720</v>
      </c>
      <c r="H20" s="397"/>
      <c r="I20" s="397"/>
      <c r="J20" s="397"/>
      <c r="K20" s="399"/>
    </row>
    <row r="21">
      <c r="A21" s="418">
        <v>43836.0</v>
      </c>
      <c r="B21" s="411" t="s">
        <v>725</v>
      </c>
      <c r="C21" s="77"/>
      <c r="D21" s="77"/>
      <c r="E21" s="82"/>
      <c r="F21" s="413">
        <v>0.0065</v>
      </c>
      <c r="G21" s="419"/>
      <c r="K21" s="420"/>
    </row>
    <row r="22">
      <c r="A22" s="418">
        <v>43867.0</v>
      </c>
      <c r="B22" s="411" t="s">
        <v>730</v>
      </c>
      <c r="C22" s="77"/>
      <c r="D22" s="77"/>
      <c r="E22" s="82"/>
      <c r="F22" s="413">
        <v>0.03</v>
      </c>
      <c r="G22" s="419"/>
      <c r="K22" s="420"/>
    </row>
    <row r="23">
      <c r="A23" s="418">
        <v>43896.0</v>
      </c>
      <c r="B23" s="411" t="s">
        <v>735</v>
      </c>
      <c r="C23" s="77"/>
      <c r="D23" s="77"/>
      <c r="E23" s="82"/>
      <c r="F23" s="413">
        <v>0.03</v>
      </c>
      <c r="G23" s="419"/>
      <c r="K23" s="420"/>
    </row>
    <row r="24">
      <c r="A24" s="418">
        <v>43927.0</v>
      </c>
      <c r="B24" s="411" t="s">
        <v>738</v>
      </c>
      <c r="C24" s="77"/>
      <c r="D24" s="77"/>
      <c r="E24" s="82"/>
      <c r="F24" s="413">
        <v>0.0</v>
      </c>
      <c r="G24" s="419"/>
      <c r="K24" s="420"/>
    </row>
    <row r="25">
      <c r="A25" s="423"/>
      <c r="B25" s="87"/>
      <c r="C25" s="87"/>
      <c r="D25" s="87"/>
      <c r="E25" s="87"/>
      <c r="F25" s="236"/>
      <c r="G25" s="419"/>
      <c r="K25" s="420"/>
    </row>
    <row r="26">
      <c r="A26" s="394" t="s">
        <v>742</v>
      </c>
      <c r="B26" s="77"/>
      <c r="C26" s="77"/>
      <c r="D26" s="82"/>
      <c r="E26" s="412"/>
      <c r="F26" s="414"/>
      <c r="G26" s="407"/>
      <c r="H26" s="87"/>
      <c r="I26" s="87"/>
      <c r="J26" s="87"/>
      <c r="K26" s="236"/>
    </row>
    <row r="27">
      <c r="A27" s="394" t="s">
        <v>745</v>
      </c>
      <c r="B27" s="77"/>
      <c r="C27" s="77"/>
      <c r="D27" s="82"/>
      <c r="E27" s="412"/>
      <c r="F27" s="414"/>
      <c r="G27" s="411" t="s">
        <v>747</v>
      </c>
      <c r="H27" s="77"/>
      <c r="I27" s="77"/>
      <c r="J27" s="77"/>
      <c r="K27" s="82"/>
    </row>
    <row r="28">
      <c r="A28" s="394" t="s">
        <v>748</v>
      </c>
      <c r="B28" s="77"/>
      <c r="C28" s="77"/>
      <c r="D28" s="77"/>
      <c r="E28" s="82"/>
      <c r="F28" s="426">
        <f>ROUND(((((1+(F15+F16+F17))*(1+F18)*(1+F19))/(1-F20))-1),4)</f>
        <v>0.2354</v>
      </c>
      <c r="G28" s="411" t="s">
        <v>752</v>
      </c>
      <c r="H28" s="77"/>
      <c r="I28" s="77"/>
      <c r="J28" s="77"/>
      <c r="K28" s="82"/>
    </row>
    <row r="29">
      <c r="A29" s="83"/>
      <c r="B29" s="83"/>
      <c r="C29" s="83"/>
      <c r="D29" s="83"/>
      <c r="E29" s="83"/>
      <c r="F29" s="429"/>
      <c r="G29" s="411" t="s">
        <v>755</v>
      </c>
      <c r="H29" s="77"/>
      <c r="I29" s="77"/>
      <c r="J29" s="77"/>
      <c r="K29" s="82"/>
    </row>
    <row r="30">
      <c r="A30" s="430" t="s">
        <v>756</v>
      </c>
      <c r="B30" s="77"/>
      <c r="C30" s="77"/>
      <c r="D30" s="82"/>
      <c r="E30" s="83"/>
      <c r="F30" s="429"/>
      <c r="G30" s="411" t="s">
        <v>759</v>
      </c>
      <c r="H30" s="77"/>
      <c r="I30" s="77"/>
      <c r="J30" s="77"/>
      <c r="K30" s="82"/>
    </row>
    <row r="31">
      <c r="A31" s="431" t="s">
        <v>761</v>
      </c>
      <c r="B31" s="413">
        <v>0.2034</v>
      </c>
      <c r="C31" s="413">
        <v>0.2212</v>
      </c>
      <c r="D31" s="413">
        <v>0.25</v>
      </c>
      <c r="E31" s="83"/>
      <c r="F31" s="429"/>
      <c r="G31" s="411" t="s">
        <v>765</v>
      </c>
      <c r="H31" s="77"/>
      <c r="I31" s="77"/>
      <c r="J31" s="77"/>
      <c r="K31" s="82"/>
    </row>
    <row r="32">
      <c r="A32" s="431" t="s">
        <v>769</v>
      </c>
      <c r="B32" s="413">
        <v>0.2601</v>
      </c>
      <c r="C32" s="413">
        <v>0.2787</v>
      </c>
      <c r="D32" s="413">
        <v>0.3089</v>
      </c>
      <c r="E32" s="83"/>
      <c r="F32" s="429"/>
      <c r="G32" s="411" t="s">
        <v>773</v>
      </c>
      <c r="H32" s="77"/>
      <c r="I32" s="77"/>
      <c r="J32" s="77"/>
      <c r="K32" s="82"/>
    </row>
    <row r="33">
      <c r="A33" s="83"/>
      <c r="B33" s="83"/>
      <c r="C33" s="83"/>
      <c r="D33" s="83"/>
      <c r="E33" s="83"/>
      <c r="F33" s="429"/>
      <c r="G33" s="411" t="s">
        <v>775</v>
      </c>
      <c r="H33" s="77"/>
      <c r="I33" s="77"/>
      <c r="J33" s="77"/>
      <c r="K33" s="82"/>
    </row>
    <row r="34">
      <c r="A34" s="423"/>
      <c r="B34" s="423"/>
      <c r="C34" s="423"/>
      <c r="D34" s="423"/>
      <c r="E34" s="423"/>
      <c r="F34" s="440"/>
      <c r="G34" s="411" t="s">
        <v>781</v>
      </c>
      <c r="H34" s="77"/>
      <c r="I34" s="77"/>
      <c r="J34" s="77"/>
      <c r="K34" s="82"/>
    </row>
    <row r="35">
      <c r="A35" s="441"/>
      <c r="B35" s="77"/>
      <c r="C35" s="77"/>
      <c r="D35" s="77"/>
      <c r="E35" s="77"/>
      <c r="F35" s="77"/>
      <c r="G35" s="77"/>
      <c r="H35" s="77"/>
      <c r="I35" s="77"/>
      <c r="J35" s="77"/>
      <c r="K35" s="82"/>
    </row>
    <row r="37">
      <c r="A37" s="373" t="s">
        <v>787</v>
      </c>
    </row>
    <row r="38">
      <c r="A38" s="394" t="s">
        <v>665</v>
      </c>
      <c r="B38" s="77"/>
      <c r="C38" s="77"/>
      <c r="D38" s="77"/>
      <c r="E38" s="77"/>
      <c r="F38" s="77"/>
      <c r="G38" s="77"/>
      <c r="H38" s="77"/>
      <c r="I38" s="77"/>
      <c r="J38" s="77"/>
      <c r="K38" s="82"/>
    </row>
    <row r="39">
      <c r="A39" s="443" t="s">
        <v>23</v>
      </c>
      <c r="B39" s="396" t="s">
        <v>670</v>
      </c>
      <c r="C39" s="397"/>
      <c r="D39" s="399"/>
      <c r="E39" s="395" t="s">
        <v>82</v>
      </c>
      <c r="F39" s="395" t="s">
        <v>674</v>
      </c>
      <c r="G39" s="395" t="s">
        <v>675</v>
      </c>
      <c r="H39" s="403" t="s">
        <v>676</v>
      </c>
      <c r="I39" s="394" t="s">
        <v>678</v>
      </c>
      <c r="J39" s="77"/>
      <c r="K39" s="82"/>
    </row>
    <row r="40">
      <c r="A40" s="445"/>
      <c r="B40" s="407"/>
      <c r="C40" s="87"/>
      <c r="D40" s="236"/>
      <c r="E40" s="164"/>
      <c r="F40" s="164"/>
      <c r="G40" s="164"/>
      <c r="H40" s="164"/>
      <c r="I40" s="408" t="s">
        <v>684</v>
      </c>
      <c r="J40" s="408" t="s">
        <v>685</v>
      </c>
      <c r="K40" s="408" t="s">
        <v>686</v>
      </c>
    </row>
    <row r="41">
      <c r="A41" s="410">
        <v>1.0</v>
      </c>
      <c r="B41" s="411" t="s">
        <v>688</v>
      </c>
      <c r="C41" s="77"/>
      <c r="D41" s="82"/>
      <c r="E41" s="414"/>
      <c r="F41" s="426">
        <v>0.0345</v>
      </c>
      <c r="G41" s="414"/>
      <c r="H41" s="410" t="str">
        <f t="shared" ref="H41:H45" si="2">IF(AND(F41&gt;=I41,F41&lt;=K41),"OK","DIFERE")</f>
        <v>OK</v>
      </c>
      <c r="I41" s="415">
        <v>0.015</v>
      </c>
      <c r="J41" s="415">
        <v>0.0345</v>
      </c>
      <c r="K41" s="415">
        <v>0.0449</v>
      </c>
    </row>
    <row r="42">
      <c r="A42" s="410">
        <v>2.0</v>
      </c>
      <c r="B42" s="411" t="s">
        <v>701</v>
      </c>
      <c r="C42" s="77"/>
      <c r="D42" s="82"/>
      <c r="E42" s="414"/>
      <c r="F42" s="413">
        <v>0.0048</v>
      </c>
      <c r="G42" s="414"/>
      <c r="H42" s="410" t="str">
        <f t="shared" si="2"/>
        <v>OK</v>
      </c>
      <c r="I42" s="415">
        <v>0.003</v>
      </c>
      <c r="J42" s="415">
        <v>0.0048</v>
      </c>
      <c r="K42" s="415">
        <v>0.0082</v>
      </c>
    </row>
    <row r="43">
      <c r="A43" s="410">
        <v>3.0</v>
      </c>
      <c r="B43" s="411" t="s">
        <v>708</v>
      </c>
      <c r="C43" s="77"/>
      <c r="D43" s="82"/>
      <c r="E43" s="414"/>
      <c r="F43" s="413">
        <v>0.0085</v>
      </c>
      <c r="G43" s="414"/>
      <c r="H43" s="410" t="str">
        <f t="shared" si="2"/>
        <v>OK</v>
      </c>
      <c r="I43" s="415">
        <v>0.0056</v>
      </c>
      <c r="J43" s="415">
        <v>0.0085</v>
      </c>
      <c r="K43" s="415">
        <v>0.0089</v>
      </c>
    </row>
    <row r="44">
      <c r="A44" s="410">
        <v>4.0</v>
      </c>
      <c r="B44" s="411" t="s">
        <v>709</v>
      </c>
      <c r="C44" s="77"/>
      <c r="D44" s="82"/>
      <c r="E44" s="414"/>
      <c r="F44" s="413">
        <v>0.0085</v>
      </c>
      <c r="G44" s="414"/>
      <c r="H44" s="410" t="str">
        <f t="shared" si="2"/>
        <v>OK</v>
      </c>
      <c r="I44" s="415">
        <v>0.0085</v>
      </c>
      <c r="J44" s="415">
        <v>0.0085</v>
      </c>
      <c r="K44" s="415">
        <v>0.0111</v>
      </c>
    </row>
    <row r="45">
      <c r="A45" s="410">
        <v>5.0</v>
      </c>
      <c r="B45" s="411" t="s">
        <v>713</v>
      </c>
      <c r="C45" s="77"/>
      <c r="D45" s="82"/>
      <c r="E45" s="414"/>
      <c r="F45" s="426">
        <v>0.0511</v>
      </c>
      <c r="G45" s="414"/>
      <c r="H45" s="410" t="str">
        <f t="shared" si="2"/>
        <v>OK</v>
      </c>
      <c r="I45" s="415">
        <v>0.035</v>
      </c>
      <c r="J45" s="415">
        <v>0.0511</v>
      </c>
      <c r="K45" s="415">
        <v>0.0622</v>
      </c>
    </row>
    <row r="46">
      <c r="A46" s="410">
        <v>6.0</v>
      </c>
      <c r="B46" s="411" t="s">
        <v>715</v>
      </c>
      <c r="C46" s="77"/>
      <c r="D46" s="82"/>
      <c r="E46" s="414"/>
      <c r="F46" s="413">
        <f>SUM(F47:F50)</f>
        <v>0.0365</v>
      </c>
      <c r="G46" s="416" t="s">
        <v>720</v>
      </c>
      <c r="H46" s="397"/>
      <c r="I46" s="397"/>
      <c r="J46" s="397"/>
      <c r="K46" s="399"/>
    </row>
    <row r="47">
      <c r="A47" s="418">
        <v>43836.0</v>
      </c>
      <c r="B47" s="411" t="s">
        <v>725</v>
      </c>
      <c r="C47" s="77"/>
      <c r="D47" s="77"/>
      <c r="E47" s="82"/>
      <c r="F47" s="413">
        <v>0.0065</v>
      </c>
      <c r="G47" s="419"/>
      <c r="K47" s="420"/>
    </row>
    <row r="48">
      <c r="A48" s="418">
        <v>43867.0</v>
      </c>
      <c r="B48" s="411" t="s">
        <v>730</v>
      </c>
      <c r="C48" s="77"/>
      <c r="D48" s="77"/>
      <c r="E48" s="82"/>
      <c r="F48" s="413">
        <v>0.03</v>
      </c>
      <c r="G48" s="419"/>
      <c r="K48" s="420"/>
    </row>
    <row r="49">
      <c r="A49" s="418">
        <v>43896.0</v>
      </c>
      <c r="B49" s="411" t="s">
        <v>735</v>
      </c>
      <c r="C49" s="77"/>
      <c r="D49" s="77"/>
      <c r="E49" s="82"/>
      <c r="F49" s="426">
        <v>0.0</v>
      </c>
      <c r="G49" s="419"/>
      <c r="K49" s="420"/>
    </row>
    <row r="50">
      <c r="A50" s="418">
        <v>43927.0</v>
      </c>
      <c r="B50" s="411" t="s">
        <v>738</v>
      </c>
      <c r="C50" s="77"/>
      <c r="D50" s="77"/>
      <c r="E50" s="82"/>
      <c r="F50" s="413">
        <v>0.0</v>
      </c>
      <c r="G50" s="419"/>
      <c r="K50" s="420"/>
    </row>
    <row r="51">
      <c r="A51" s="423"/>
      <c r="B51" s="87"/>
      <c r="C51" s="87"/>
      <c r="D51" s="87"/>
      <c r="E51" s="87"/>
      <c r="F51" s="236"/>
      <c r="G51" s="419"/>
      <c r="K51" s="420"/>
    </row>
    <row r="52">
      <c r="A52" s="394" t="s">
        <v>742</v>
      </c>
      <c r="B52" s="77"/>
      <c r="C52" s="77"/>
      <c r="D52" s="82"/>
      <c r="E52" s="414"/>
      <c r="F52" s="414"/>
      <c r="G52" s="407"/>
      <c r="H52" s="87"/>
      <c r="I52" s="87"/>
      <c r="J52" s="87"/>
      <c r="K52" s="236"/>
    </row>
    <row r="53">
      <c r="A53" s="394" t="s">
        <v>745</v>
      </c>
      <c r="B53" s="77"/>
      <c r="C53" s="77"/>
      <c r="D53" s="82"/>
      <c r="E53" s="414"/>
      <c r="F53" s="414"/>
      <c r="G53" s="411" t="s">
        <v>747</v>
      </c>
      <c r="H53" s="77"/>
      <c r="I53" s="77"/>
      <c r="J53" s="77"/>
      <c r="K53" s="82"/>
    </row>
    <row r="54">
      <c r="A54" s="394" t="s">
        <v>748</v>
      </c>
      <c r="B54" s="77"/>
      <c r="C54" s="77"/>
      <c r="D54" s="77"/>
      <c r="E54" s="82"/>
      <c r="F54" s="413">
        <f>ROUND((((1+(F41+F42+F43))*(1+F44)*(1+F45))/(1-F46))-1,4)</f>
        <v>0.1528</v>
      </c>
      <c r="G54" s="411" t="s">
        <v>752</v>
      </c>
      <c r="H54" s="77"/>
      <c r="I54" s="77"/>
      <c r="J54" s="77"/>
      <c r="K54" s="82"/>
    </row>
    <row r="55">
      <c r="A55" s="414"/>
      <c r="B55" s="414"/>
      <c r="C55" s="414"/>
      <c r="D55" s="414"/>
      <c r="E55" s="452"/>
      <c r="F55" s="414"/>
      <c r="G55" s="411" t="s">
        <v>755</v>
      </c>
      <c r="H55" s="77"/>
      <c r="I55" s="77"/>
      <c r="J55" s="77"/>
      <c r="K55" s="82"/>
    </row>
    <row r="56">
      <c r="A56" s="430" t="s">
        <v>756</v>
      </c>
      <c r="B56" s="77"/>
      <c r="C56" s="77"/>
      <c r="D56" s="82"/>
      <c r="E56" s="452"/>
      <c r="F56" s="414"/>
      <c r="G56" s="411" t="s">
        <v>759</v>
      </c>
      <c r="H56" s="77"/>
      <c r="I56" s="77"/>
      <c r="J56" s="77"/>
      <c r="K56" s="82"/>
    </row>
    <row r="57">
      <c r="A57" s="454" t="s">
        <v>761</v>
      </c>
      <c r="B57" s="413">
        <v>0.111</v>
      </c>
      <c r="C57" s="413">
        <v>0.1402</v>
      </c>
      <c r="D57" s="413">
        <v>0.168</v>
      </c>
      <c r="E57" s="452"/>
      <c r="F57" s="414"/>
      <c r="G57" s="411" t="s">
        <v>765</v>
      </c>
      <c r="H57" s="77"/>
      <c r="I57" s="77"/>
      <c r="J57" s="77"/>
      <c r="K57" s="82"/>
    </row>
    <row r="58">
      <c r="A58" s="454" t="s">
        <v>769</v>
      </c>
      <c r="B58" s="413">
        <v>0.1634</v>
      </c>
      <c r="C58" s="413">
        <v>0.1939</v>
      </c>
      <c r="D58" s="413">
        <v>0.223</v>
      </c>
      <c r="E58" s="452"/>
      <c r="F58" s="414"/>
      <c r="G58" s="411" t="s">
        <v>773</v>
      </c>
      <c r="H58" s="77"/>
      <c r="I58" s="77"/>
      <c r="J58" s="77"/>
      <c r="K58" s="82"/>
    </row>
    <row r="59">
      <c r="A59" s="452"/>
      <c r="B59" s="452"/>
      <c r="C59" s="452"/>
      <c r="D59" s="452"/>
      <c r="E59" s="452"/>
      <c r="F59" s="414"/>
      <c r="G59" s="411" t="s">
        <v>775</v>
      </c>
      <c r="H59" s="77"/>
      <c r="I59" s="77"/>
      <c r="J59" s="77"/>
      <c r="K59" s="82"/>
    </row>
    <row r="60">
      <c r="A60" s="414"/>
      <c r="B60" s="414"/>
      <c r="C60" s="414"/>
      <c r="D60" s="414"/>
      <c r="E60" s="414"/>
      <c r="F60" s="414"/>
      <c r="G60" s="411" t="s">
        <v>781</v>
      </c>
      <c r="H60" s="77"/>
      <c r="I60" s="77"/>
      <c r="J60" s="77"/>
      <c r="K60" s="82"/>
    </row>
    <row r="61">
      <c r="A61" s="460" t="s">
        <v>853</v>
      </c>
      <c r="B61" s="77"/>
      <c r="C61" s="77"/>
      <c r="D61" s="77"/>
      <c r="E61" s="77"/>
      <c r="F61" s="77"/>
      <c r="G61" s="77"/>
      <c r="H61" s="77"/>
      <c r="I61" s="77"/>
      <c r="J61" s="77"/>
      <c r="K61" s="82"/>
    </row>
    <row r="63">
      <c r="A63" s="441"/>
      <c r="B63" s="77"/>
      <c r="C63" s="77"/>
      <c r="D63" s="77"/>
      <c r="E63" s="77"/>
      <c r="F63" s="77"/>
      <c r="G63" s="77"/>
      <c r="H63" s="77"/>
      <c r="I63" s="77"/>
      <c r="J63" s="77"/>
      <c r="K63" s="82"/>
    </row>
    <row r="65">
      <c r="B65" s="462" t="s">
        <v>623</v>
      </c>
    </row>
  </sheetData>
  <mergeCells count="80"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7:E47"/>
    <mergeCell ref="B48:E48"/>
    <mergeCell ref="B49:E49"/>
    <mergeCell ref="B50:E50"/>
    <mergeCell ref="A51:F51"/>
    <mergeCell ref="A52:D52"/>
    <mergeCell ref="A53:D53"/>
    <mergeCell ref="A54:E54"/>
    <mergeCell ref="A56:D56"/>
    <mergeCell ref="B41:D41"/>
    <mergeCell ref="B42:D42"/>
    <mergeCell ref="B43:D43"/>
    <mergeCell ref="B44:D44"/>
    <mergeCell ref="B45:D45"/>
    <mergeCell ref="B46:D46"/>
    <mergeCell ref="G46:K52"/>
    <mergeCell ref="G60:K60"/>
    <mergeCell ref="A61:K61"/>
    <mergeCell ref="A63:K63"/>
    <mergeCell ref="G53:K53"/>
    <mergeCell ref="G54:K54"/>
    <mergeCell ref="G55:K55"/>
    <mergeCell ref="G56:K56"/>
    <mergeCell ref="G57:K57"/>
    <mergeCell ref="G58:K58"/>
    <mergeCell ref="G59:K59"/>
    <mergeCell ref="E6:H6"/>
    <mergeCell ref="E7:H7"/>
    <mergeCell ref="A1:K1"/>
    <mergeCell ref="A3:A9"/>
    <mergeCell ref="C3:D9"/>
    <mergeCell ref="E3:H3"/>
    <mergeCell ref="E4:H4"/>
    <mergeCell ref="E5:H5"/>
    <mergeCell ref="L5:M5"/>
    <mergeCell ref="E9:H9"/>
    <mergeCell ref="A11:K11"/>
    <mergeCell ref="A12:K12"/>
    <mergeCell ref="A13:A14"/>
    <mergeCell ref="B13:D14"/>
    <mergeCell ref="E13:E14"/>
    <mergeCell ref="F13:F14"/>
    <mergeCell ref="G13:G14"/>
    <mergeCell ref="B22:E22"/>
    <mergeCell ref="B23:E23"/>
    <mergeCell ref="B24:E24"/>
    <mergeCell ref="A25:F25"/>
    <mergeCell ref="A26:D26"/>
    <mergeCell ref="A27:D27"/>
    <mergeCell ref="A28:E28"/>
    <mergeCell ref="A30:D30"/>
    <mergeCell ref="B15:D15"/>
    <mergeCell ref="B16:D16"/>
    <mergeCell ref="B17:D17"/>
    <mergeCell ref="B18:D18"/>
    <mergeCell ref="B19:D19"/>
    <mergeCell ref="B20:D20"/>
    <mergeCell ref="B21:E21"/>
    <mergeCell ref="H13:H14"/>
    <mergeCell ref="I13:K13"/>
    <mergeCell ref="G20:K26"/>
    <mergeCell ref="G27:K27"/>
    <mergeCell ref="G28:K28"/>
    <mergeCell ref="G29:K29"/>
    <mergeCell ref="G30:K30"/>
    <mergeCell ref="E8:H8"/>
  </mergeCells>
  <printOptions/>
  <pageMargins bottom="0.75" footer="0.0" header="0.0" left="0.7" right="0.7" top="0.75"/>
  <pageSetup fitToHeight="0"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</cp:coreProperties>
</file>