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theme/theme1.xml" ContentType="application/vnd.openxmlformats-officedocument.theme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" sheetId="1" state="visible" r:id="rId3"/>
    <sheet name="ORÇAMENTO" sheetId="2" state="visible" r:id="rId4"/>
    <sheet name="COMPOSIÇÕES" sheetId="3" state="visible" r:id="rId5"/>
    <sheet name="COTAÇÕES" sheetId="4" state="visible" r:id="rId6"/>
    <sheet name="CRONOGRAMA" sheetId="5" state="visible" r:id="rId7"/>
    <sheet name="BDI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306" authorId="0">
      <text>
        <r>
          <rPr>
            <sz val="10"/>
            <rFont val="Arial"/>
            <family val="2"/>
          </rPr>
          <t xml:space="preserve">======
ID#AAACC1dN8TQ
Malu Ohira    (2026-09-09 14:26:57)
FRENTE</t>
        </r>
      </text>
    </comment>
    <comment ref="B349" authorId="0">
      <text>
        <r>
          <rPr>
            <sz val="10"/>
            <rFont val="Arial"/>
            <family val="2"/>
          </rPr>
          <t xml:space="preserve">======
ID#AAACG4pgySg
Secretaria de Obras    (2026-09-11 20:31:35)
41,97 M²</t>
        </r>
      </text>
    </comment>
    <comment ref="B350" authorId="0">
      <text>
        <r>
          <rPr>
            <sz val="10"/>
            <rFont val="Arial"/>
            <family val="2"/>
          </rPr>
          <t xml:space="preserve">======
ID#AAACG4pgySc
Secretaria de Obras    (2026-09-11 20:31:14)
58 M²</t>
        </r>
      </text>
    </comment>
  </commentList>
</comments>
</file>

<file path=xl/sharedStrings.xml><?xml version="1.0" encoding="utf-8"?>
<sst xmlns="http://schemas.openxmlformats.org/spreadsheetml/2006/main" count="3072" uniqueCount="1662">
  <si>
    <t xml:space="preserve">L</t>
  </si>
  <si>
    <t xml:space="preserve">UNIVERSIDADE ESTADUAL DO NORTE DO PARANÁ
PRÓ-REITORIA DE PLANEJAMENTO E AVALIAÇÃO INSTITUCIONAL
SECRETARIA DE OBRAS</t>
  </si>
  <si>
    <t xml:space="preserve">IDENTIFICAÇÃO DA OBRA: </t>
  </si>
  <si>
    <t xml:space="preserve">BLOCO ADMINISTRATIVO DO CCSEN</t>
  </si>
  <si>
    <t xml:space="preserve">LOCAL:</t>
  </si>
  <si>
    <t xml:space="preserve">ENDEREÇO:</t>
  </si>
  <si>
    <t xml:space="preserve">DATA DO ORÇAMENTO:</t>
  </si>
  <si>
    <t xml:space="preserve">REFERENCIAL DE PREÇO:</t>
  </si>
  <si>
    <t xml:space="preserve">RESPONSÁVEL TÉCNICO:</t>
  </si>
  <si>
    <t xml:space="preserve">CREA</t>
  </si>
  <si>
    <t xml:space="preserve">ART DO PROJETO /
ORÇAMENTO:</t>
  </si>
  <si>
    <t xml:space="preserve">CAU</t>
  </si>
  <si>
    <t xml:space="preserve">CUSTO DIRETO:</t>
  </si>
  <si>
    <t xml:space="preserve">MATERIAL</t>
  </si>
  <si>
    <t xml:space="preserve">MÃO DE OBRA</t>
  </si>
  <si>
    <t xml:space="preserve">BDI:</t>
  </si>
  <si>
    <t xml:space="preserve">BDI DIF:</t>
  </si>
  <si>
    <t xml:space="preserve">VALOR DO PROJETO:</t>
  </si>
  <si>
    <t xml:space="preserve">REFERÊNCIA DE PREÇOS: </t>
  </si>
  <si>
    <t xml:space="preserve">RECURSO</t>
  </si>
  <si>
    <t xml:space="preserve">UNIVERSIDADE ESTADUAL DO NORTE DO PARANÁ</t>
  </si>
  <si>
    <t xml:space="preserve">CNPJ: 08.885.100/0001-54</t>
  </si>
  <si>
    <t xml:space="preserve">BDI</t>
  </si>
  <si>
    <t xml:space="preserve">OBRA : BLOCO ADMINISTRATIVO DO CCSEN</t>
  </si>
  <si>
    <t xml:space="preserve">BDI DIF</t>
  </si>
  <si>
    <t xml:space="preserve">Local: Campus de Cornélio Procópio - CCP</t>
  </si>
  <si>
    <t xml:space="preserve">Total s/BDI</t>
  </si>
  <si>
    <t xml:space="preserve">Data do orçamento:SETEMBRO/2026</t>
  </si>
  <si>
    <t xml:space="preserve">Total c/BDI</t>
  </si>
  <si>
    <t xml:space="preserve">INSERIR DADOS DA EMPRESA </t>
  </si>
  <si>
    <t xml:space="preserve">ITEM</t>
  </si>
  <si>
    <t xml:space="preserve">RESUMO</t>
  </si>
  <si>
    <t xml:space="preserve">CÓDIGO</t>
  </si>
  <si>
    <t xml:space="preserve">DESCRIÇÃO DOS SERVIÇOS</t>
  </si>
  <si>
    <t xml:space="preserve">UN</t>
  </si>
  <si>
    <t xml:space="preserve">QTD</t>
  </si>
  <si>
    <t xml:space="preserve">UNITÁRIO (SEM BDI)</t>
  </si>
  <si>
    <t xml:space="preserve">TOTAL (Valores sem BDI)</t>
  </si>
  <si>
    <t xml:space="preserve">VALOR TOTAL C/ BDI</t>
  </si>
  <si>
    <t xml:space="preserve">TOTAL S/BDI</t>
  </si>
  <si>
    <t xml:space="preserve">MATERIAL + EQ</t>
  </si>
  <si>
    <t xml:space="preserve">TOTAL</t>
  </si>
  <si>
    <t xml:space="preserve">CONFERENCIA DE FÓRMULA</t>
  </si>
  <si>
    <t xml:space="preserve">1</t>
  </si>
  <si>
    <t xml:space="preserve">ADMINISTRAÇÃO DA OBRA</t>
  </si>
  <si>
    <t xml:space="preserve">1.1</t>
  </si>
  <si>
    <t xml:space="preserve">ACOMPANHAMENTO TÉCNICO</t>
  </si>
  <si>
    <t xml:space="preserve">90778</t>
  </si>
  <si>
    <t xml:space="preserve">ENGENHEIRO CIVIL DE OBRA PLENO COM ENCARGOS COMPLEMENTARES</t>
  </si>
  <si>
    <t xml:space="preserve">H</t>
  </si>
  <si>
    <t xml:space="preserve">1.2</t>
  </si>
  <si>
    <t xml:space="preserve">93572</t>
  </si>
  <si>
    <t xml:space="preserve">ENCARREGADO GERAL DE OBRAS COM ENCARGOS COMPLEMENTARES</t>
  </si>
  <si>
    <t xml:space="preserve">MÊS</t>
  </si>
  <si>
    <t xml:space="preserve">2</t>
  </si>
  <si>
    <t xml:space="preserve">CANTEIRO DE OBRAS </t>
  </si>
  <si>
    <t xml:space="preserve">2.1</t>
  </si>
  <si>
    <t xml:space="preserve">PLACA DE OBRA - 3,5Mx1,5M</t>
  </si>
  <si>
    <t xml:space="preserve">103689</t>
  </si>
  <si>
    <t xml:space="preserve">FORNECIMENTO E INSTALAÇÃO DE PLACA DE OBRA COM CHAPA GALVANIZADA E ESTRUTURA DE MADEIRA. AF_03/2022_PS</t>
  </si>
  <si>
    <t xml:space="preserve">M2</t>
  </si>
  <si>
    <t xml:space="preserve">2.2</t>
  </si>
  <si>
    <t xml:space="preserve">ENTRADA PROVISÓRIA</t>
  </si>
  <si>
    <t xml:space="preserve">101510</t>
  </si>
  <si>
    <t xml:space="preserve">ENTRADA DE ENERGIA ELÉTRICA, AÉREA, TRIFÁSICA, COM CAIXA DE EMBUTIR, CABO DE 16 MM2 E DISJUNTOR DIN 50A (NÃO INCLUSO O POSTE DE CONCRETO). AF_12/2025</t>
  </si>
  <si>
    <t xml:space="preserve">2.3</t>
  </si>
  <si>
    <t xml:space="preserve">POSTE PROVISÓRIO</t>
  </si>
  <si>
    <t xml:space="preserve">41196 / SP</t>
  </si>
  <si>
    <t xml:space="preserve">POSTE DE CONCRETO ARMADO DE SECAO DUPLO T, EXTENSAO DE 9,00 M, RESISTENCIA DE 150 DAN, TIPO D</t>
  </si>
  <si>
    <t xml:space="preserve">2.4</t>
  </si>
  <si>
    <t xml:space="preserve">CABO PROVISÓRIO</t>
  </si>
  <si>
    <t xml:space="preserve">04621
ORSE</t>
  </si>
  <si>
    <t xml:space="preserve">CABO DE ALUMINIO 0,6/1KV MULTIPLEXADOS 2X1X16 + 16MM² </t>
  </si>
  <si>
    <t xml:space="preserve">M</t>
  </si>
  <si>
    <t xml:space="preserve">2.5</t>
  </si>
  <si>
    <t xml:space="preserve">100578</t>
  </si>
  <si>
    <t xml:space="preserve">ASSENTAMENTO DE POSTE DE CONCRETO COM COMPRIMENTO NOMINAL DE 9 M, CARGA NOMINAL MENOR OU IGUAL A 1000 DAN, ENGASTAMENTO SIMPLES COM 1,5 M DE SOLO (NÃO INCLUI FORNECIMENTO). AF_04/2025</t>
  </si>
  <si>
    <t xml:space="preserve">2.6</t>
  </si>
  <si>
    <t xml:space="preserve">CONTÊINER</t>
  </si>
  <si>
    <t xml:space="preserve">105115</t>
  </si>
  <si>
    <t xml:space="preserve">INSTALAÇÃO E DESINSTALAÇÃO MECANIZADA DE CONTÊINER OU MÓDULO HABITÁVEL DE USOS DIVERSOS. AF_03/2024</t>
  </si>
  <si>
    <t xml:space="preserve">2.7</t>
  </si>
  <si>
    <t xml:space="preserve">10776</t>
  </si>
  <si>
    <t xml:space="preserve">LOCACAO DE CONTAINER 2,30 X 6,00 M, ALT. 2,50 M, PARA ESCRITORIO, SEM DIVISORIAS INTERNAS E SEM SANITARIO (NAO INCLUI MOBILIZACAO/DESMOBILIZACAO)</t>
  </si>
  <si>
    <t xml:space="preserve">2.8</t>
  </si>
  <si>
    <t xml:space="preserve">ENTRADA DE ÁGUA</t>
  </si>
  <si>
    <t xml:space="preserve">89402</t>
  </si>
  <si>
    <t xml:space="preserve">TUBO, PVC, SOLDÁVEL, DE 25MM, INSTALADO EM RAMAL DE DISTRIBUIÇÃO DE ÁGUA - FORNECIMENTO E INSTALAÇÃO. AF_06/2022</t>
  </si>
  <si>
    <t xml:space="preserve">2.9</t>
  </si>
  <si>
    <t xml:space="preserve">ENTRADA DE ÁGUA </t>
  </si>
  <si>
    <t xml:space="preserve">01199/ORSE</t>
  </si>
  <si>
    <t xml:space="preserve">PONTO DE ÁGUA FRIA APARENTE, C/MATERIAL PVC RÍGIDO SOLDÁVEL Ø 25MM</t>
  </si>
  <si>
    <t xml:space="preserve">2.10</t>
  </si>
  <si>
    <t xml:space="preserve">TAPUME</t>
  </si>
  <si>
    <t xml:space="preserve">98459</t>
  </si>
  <si>
    <t xml:space="preserve">TAPUME COM TELHA METÁLICA. AF_03/2024</t>
  </si>
  <si>
    <t xml:space="preserve">3</t>
  </si>
  <si>
    <t xml:space="preserve">SERVIÇOS PRELIMINARES E TERRAPLENAGEM</t>
  </si>
  <si>
    <t xml:space="preserve">3.1</t>
  </si>
  <si>
    <t xml:space="preserve">LIMPEZA VEGETAL - IMPLANTAÇÃO + 6M ARREDORES</t>
  </si>
  <si>
    <t xml:space="preserve">98525</t>
  </si>
  <si>
    <t xml:space="preserve">LIMPEZA MECANIZADA DE CAMADA VEGETAL, VEGETAÇÃO E PEQUENAS ÁRVORES (DIÂMETRO DE TRONCO MENOR QUE 0,20 M), COM TRATOR DE ESTEIRAS. AF_03/2024</t>
  </si>
  <si>
    <t xml:space="preserve">3.2</t>
  </si>
  <si>
    <t xml:space="preserve">VOLUME DE REATERRO - PLATÔ DA OBRA + TALUDE LATERAL</t>
  </si>
  <si>
    <t xml:space="preserve">93369</t>
  </si>
  <si>
    <t xml:space="preserve">REATERRO MECANIZADO DE VALA COM ESCAVADEIRA HIDRÁULICA (CAPACIDADE DA CAÇAMBA: 0,8 M³/POTÊNCIA: 111 HP), LARGURA 1,5 A 2,5 M, PROFUNDIDADE 1,5 A 3,0 M, COM SOLO (SEM SUBSTITUIÇÃO) DE 1ª CATEGORIA, COM COMPACTADOR DE SOLOS DE PERCUSSÃO. AF_08/2023</t>
  </si>
  <si>
    <t xml:space="preserve">M3</t>
  </si>
  <si>
    <t xml:space="preserve">3.3</t>
  </si>
  <si>
    <t xml:space="preserve">COMPACTAÇÃO DA ÁREA + ARREDORES</t>
  </si>
  <si>
    <t xml:space="preserve">97084</t>
  </si>
  <si>
    <t xml:space="preserve">COMPACTAÇÃO MECÂNICA DE SOLO PARA EXECUÇÃO DE RADIER, PISO DE CONCRETO OU LAJE SOBRE SOLO, COM COMPACTADOR DE SOLOS TIPO PLACA VIBRATÓRIA. AF_09/2021</t>
  </si>
  <si>
    <t xml:space="preserve">3.4</t>
  </si>
  <si>
    <t xml:space="preserve">GABARITO OBRA</t>
  </si>
  <si>
    <t xml:space="preserve">99059</t>
  </si>
  <si>
    <t xml:space="preserve">LOCAÇÃO CONVENCIONAL DE OBRA, UTILIZANDO GABARITO DE TÁBUAS CORRIDAS PONTALETADAS A CADA 2,00M - 2 UTILIZAÇÕES. AF_03/2024</t>
  </si>
  <si>
    <t xml:space="preserve">3.5</t>
  </si>
  <si>
    <t xml:space="preserve">DEMOLIÇÃO CAIXA DE ESGOTO E PLUVIAL EXISTENTE</t>
  </si>
  <si>
    <t xml:space="preserve">97628</t>
  </si>
  <si>
    <t xml:space="preserve">DEMOLIÇÃO DE LAJES, EM CONCRETO ARMADO, DE FORMA MANUAL, SEM REAPROVEITAMENTO. AF_09/2022</t>
  </si>
  <si>
    <t xml:space="preserve">3.6</t>
  </si>
  <si>
    <t xml:space="preserve">DEMOLIÇÃO ESCADA (BLOCO G)</t>
  </si>
  <si>
    <t xml:space="preserve">3.7</t>
  </si>
  <si>
    <t xml:space="preserve">DEMOLIÇÃO CALÇADA (ACESSO DE MÁQUINAS AO CANTEIRO DE OBRAS)</t>
  </si>
  <si>
    <t xml:space="preserve">DEMOLIÇÃO DE LAJES, EM CONCRETO ARMADO, DE FORMA MANUAL, SEM REAPROVEITAMENTO. AF_09/2023</t>
  </si>
  <si>
    <t xml:space="preserve">3.8</t>
  </si>
  <si>
    <t xml:space="preserve">EXECUÇÃO CALÇADA H=5CM (ACESSO MÁQ.)</t>
  </si>
  <si>
    <t xml:space="preserve">94991</t>
  </si>
  <si>
    <t xml:space="preserve">EXECUÇÃO DE PASSEIO (CALÇADA) OU PISO DE CONCRETO COM CONCRETO MOLDADO IN LOCO, USINADO C20, ACABAMENTO CONVENCIONAL, NÃO ARMADO. AF_08/2022</t>
  </si>
  <si>
    <t xml:space="preserve">3.9</t>
  </si>
  <si>
    <t xml:space="preserve">PASSARELA/DESMONTAR(ACESSO MÁQ.) 8,30X3,00M</t>
  </si>
  <si>
    <t xml:space="preserve">97655/ADAPT</t>
  </si>
  <si>
    <t xml:space="preserve">[ADAPTADO PARA REAPROVEITAMENTO] REMOÇÃO DE TRAMA METÁLICA PARA COBERTURA, DE FORMA MANUAL, SEM REAPROVEITAMENTO. AF_09/2023
</t>
  </si>
  <si>
    <t xml:space="preserve">4</t>
  </si>
  <si>
    <t xml:space="preserve"> FUNDAÇÃO E INFRAESTRUTURA</t>
  </si>
  <si>
    <t xml:space="preserve">4.1</t>
  </si>
  <si>
    <t xml:space="preserve">SAPATA ISOLADA</t>
  </si>
  <si>
    <t xml:space="preserve">4.1.1</t>
  </si>
  <si>
    <t xml:space="preserve">ESCAVAÇÃO DA SAPATA</t>
  </si>
  <si>
    <t xml:space="preserve">93358</t>
  </si>
  <si>
    <t xml:space="preserve">ESCAVAÇÃO MANUAL DE VALA. AF_09/2024</t>
  </si>
  <si>
    <t xml:space="preserve">4.1.2</t>
  </si>
  <si>
    <t xml:space="preserve">REATERRO SAPATA</t>
  </si>
  <si>
    <t xml:space="preserve">93382</t>
  </si>
  <si>
    <t xml:space="preserve">REATERRO MANUAL DE VALAS, COM COMPACTADOR DE SOLOS DE PERCUSSÃO. AF_08/2023</t>
  </si>
  <si>
    <t xml:space="preserve">4.1.3</t>
  </si>
  <si>
    <t xml:space="preserve">SAPATA- FÔRMAS</t>
  </si>
  <si>
    <t xml:space="preserve">96535</t>
  </si>
  <si>
    <t xml:space="preserve">FABRICAÇÃO, MONTAGEM E DESMONTAGEM DE FÔRMA PARA SAPATA, EM MADEIRA SERRADA, E=25 MM, 4 UTILIZAÇÕES. AF_01/2024</t>
  </si>
  <si>
    <t xml:space="preserve">4.1.4</t>
  </si>
  <si>
    <t xml:space="preserve">SAPATA (LASTRO CONCRETO MAGRO 3CM)</t>
  </si>
  <si>
    <t xml:space="preserve">94962</t>
  </si>
  <si>
    <t xml:space="preserve">CONCRETO MAGRO PARA LASTRO, TRAÇO 1:4,5:4,5 (EM MASSA SECA DE CIMENTO/ AREIA MÉDIA/ BRITA 1) - PREPARO MECÂNICO COM BETONEIRA 400 L. AF_05/2021</t>
  </si>
  <si>
    <t xml:space="preserve">4.1.5</t>
  </si>
  <si>
    <t xml:space="preserve">SAPATA - ARMAÇÃO</t>
  </si>
  <si>
    <t xml:space="preserve">104916</t>
  </si>
  <si>
    <t xml:space="preserve">ARMAÇÃO DE SAPATA ISOLADA, VIGA BALDRAME E SAPATA CORRIDA UTILIZANDO AÇO CA-60 DE 5 MM - MONTAGEM. AF_01/2024</t>
  </si>
  <si>
    <t xml:space="preserve">KG</t>
  </si>
  <si>
    <t xml:space="preserve">4.1.6</t>
  </si>
  <si>
    <t xml:space="preserve">104918</t>
  </si>
  <si>
    <t xml:space="preserve">ARMAÇÃO DE SAPATA ISOLADA, VIGA BALDRAME E SAPATA CORRIDA UTILIZANDO AÇO CA-50 DE 8 MM - MONTAGEM. AF_01/2024</t>
  </si>
  <si>
    <t xml:space="preserve">4.1.7</t>
  </si>
  <si>
    <t xml:space="preserve">SAPATA -  ARMAÇÃO</t>
  </si>
  <si>
    <t xml:space="preserve">96546</t>
  </si>
  <si>
    <t xml:space="preserve">ARMAÇÃO DE BLOCO UTILIZANDO AÇO CA-50 DE 10 MM - MONTAGEM. AF_01/2024</t>
  </si>
  <si>
    <t xml:space="preserve">4.1.8</t>
  </si>
  <si>
    <t xml:space="preserve">SAPATA - CONCRETAGEM</t>
  </si>
  <si>
    <t xml:space="preserve">96557</t>
  </si>
  <si>
    <t xml:space="preserve">CONCRETAGEM DE BLOCO DE COROAMENTO OU VIGA BALDRAME, FCK 30 MPA, COM USO DE BOMBA - LANÇAMENTO, ADENSAMENTO E ACABAMENTO. AF_01/2024</t>
  </si>
  <si>
    <t xml:space="preserve">4.1.9</t>
  </si>
  <si>
    <t xml:space="preserve">IMPERMEABILIZAÇÃO (SAPATA)</t>
  </si>
  <si>
    <t xml:space="preserve">IMPERMEABILIZAÇÃO DE SUPERFÍCIE COM EMULSÃO ASFÁLTICA, 2 DEMÃOS. AF_09/2023</t>
  </si>
  <si>
    <t xml:space="preserve">4.2</t>
  </si>
  <si>
    <t xml:space="preserve">PILARES DE FUNDAÇÃO ATÉ A BALDRAME</t>
  </si>
  <si>
    <t xml:space="preserve">4.2.1</t>
  </si>
  <si>
    <t xml:space="preserve">FÔRMAS - PILARES</t>
  </si>
  <si>
    <t xml:space="preserve">92419</t>
  </si>
  <si>
    <t xml:space="preserve">MONTAGEM E DESMONTAGEM DE FÔRMA DE PILARES RETANGULARES E ESTRUTURAS SIMILARES, PÉ-DIREITO SIMPLES, EM CHAPA DE MADEIRA COMPENSADA RESINADA, 4 UTILIZAÇÕES. AF_09/2020</t>
  </si>
  <si>
    <t xml:space="preserve">4.2.2</t>
  </si>
  <si>
    <t xml:space="preserve">ARMADURAS - PILARES - 12,5MM</t>
  </si>
  <si>
    <t xml:space="preserve">92763</t>
  </si>
  <si>
    <t xml:space="preserve">ARMAÇÃO DE PILAR OU VIGA DE ESTRUTURA CONVENCIONAL DE CONCRETO ARMADO UTILIZANDO AÇO CA-50 DE 12,5 MM - MONTAGEM. AF_06/2022</t>
  </si>
  <si>
    <t xml:space="preserve">4.2.3</t>
  </si>
  <si>
    <t xml:space="preserve">ARMADURAS - PILARES - 10MM</t>
  </si>
  <si>
    <t xml:space="preserve">92762</t>
  </si>
  <si>
    <t xml:space="preserve">ARMAÇÃO DE PILAR OU VIGA DE ESTRUTURA CONVENCIONAL DE CONCRETO ARMADO UTILIZANDO AÇO CA-50 DE 10,0 MM - MONTAGEM. AF_06/2022</t>
  </si>
  <si>
    <t xml:space="preserve">4.2.4</t>
  </si>
  <si>
    <t xml:space="preserve">ARMADURAS - PILARES - 8MM</t>
  </si>
  <si>
    <t xml:space="preserve">92917</t>
  </si>
  <si>
    <t xml:space="preserve">ARMAÇÃO DE ESTRUTURAS DIVERSAS DE CONCRETO ARMADO, EXCETO VIGAS, PILARES, LAJES E FUNDAÇÕES, UTILIZANDO AÇO CA-50 DE 8,0 MM - MONTAGEM. AF_06/2022</t>
  </si>
  <si>
    <t xml:space="preserve">4.2.5</t>
  </si>
  <si>
    <t xml:space="preserve">ARMADURAS - PILARES - 5MM</t>
  </si>
  <si>
    <t xml:space="preserve">92759</t>
  </si>
  <si>
    <t xml:space="preserve">ARMAÇÃO DE PILAR OU VIGA DE ESTRUTURA CONVENCIONAL DE CONCRETO ARMADO UTILIZANDO AÇO CA-60 DE 5,0 MM - MONTAGEM. AF_06/2022</t>
  </si>
  <si>
    <t xml:space="preserve">4.2.6</t>
  </si>
  <si>
    <t xml:space="preserve">CONCRETO - PILARES</t>
  </si>
  <si>
    <t xml:space="preserve">103672</t>
  </si>
  <si>
    <t xml:space="preserve">CONCRETAGEM DE PILARES, FCK = 25 MPA, COM USO DE BOMBA - LANÇAMENTO, ADENSAMENTO E ACABAMENTO. AF_02/2022_PS</t>
  </si>
  <si>
    <t xml:space="preserve">4.2.7</t>
  </si>
  <si>
    <t xml:space="preserve">IMPERMEABILIZAÇÃO (PILAR DE FUNDAÇÃO)</t>
  </si>
  <si>
    <t xml:space="preserve">4.3</t>
  </si>
  <si>
    <t xml:space="preserve">VIGA BALDRAME</t>
  </si>
  <si>
    <t xml:space="preserve">4.3.1</t>
  </si>
  <si>
    <t xml:space="preserve">BALDRAMES - FÔRMAS</t>
  </si>
  <si>
    <t xml:space="preserve">FABRICAÇÃO, MONTAGEM E DESMONTAGEM DE FÔRMA PARA VIGA BALDRAME, EM MADEIRA SERRADA, E=25 MM, 4 UTILIZAÇÕES. AF_01/2024</t>
  </si>
  <si>
    <t xml:space="preserve">4.3.2</t>
  </si>
  <si>
    <t xml:space="preserve">BALDRAMES (LASTRO BRITA 3CM)</t>
  </si>
  <si>
    <t xml:space="preserve">LASTRO COM MATERIAL GRANULAR (PEDRA BRITADA N.2), APLICADO EM PISOS OU LAJES SOBRE SOLO, ESPESSURA DE *10 CM*. AF_01/2024</t>
  </si>
  <si>
    <t xml:space="preserve">4.3.3</t>
  </si>
  <si>
    <t xml:space="preserve">BALDRAMES - ARMAÇÃO</t>
  </si>
  <si>
    <t xml:space="preserve">4.3.4</t>
  </si>
  <si>
    <t xml:space="preserve">4.3.5</t>
  </si>
  <si>
    <t xml:space="preserve">104919</t>
  </si>
  <si>
    <t xml:space="preserve">ARMAÇÃO DE SAPATA ISOLADA, VIGA BALDRAME E SAPATA CORRIDA UTILIZANDO AÇO CA-50 DE 10 MM - MONTAGEM. AF_01/2024</t>
  </si>
  <si>
    <t xml:space="preserve">4.3.6</t>
  </si>
  <si>
    <t xml:space="preserve">104920</t>
  </si>
  <si>
    <t xml:space="preserve">ARMAÇÃO DE BLOCO, SAPATA ISOLADA, VIGA BALDRAME E SAPATA CORRIDA UTILIZANDO AÇO CA-50 DE 12,5 MM - MONTAGEM. AF_01/2024</t>
  </si>
  <si>
    <t xml:space="preserve">4.3.7</t>
  </si>
  <si>
    <t xml:space="preserve">BALDRAMES</t>
  </si>
  <si>
    <t xml:space="preserve">4.3.8</t>
  </si>
  <si>
    <t xml:space="preserve">IMPERMEABILIZAÇÃO (BALDRAME)</t>
  </si>
  <si>
    <t xml:space="preserve">4.3.9</t>
  </si>
  <si>
    <t xml:space="preserve">IMPERMEABILIZAÇÃO - RODAPÉ 30 CM</t>
  </si>
  <si>
    <t xml:space="preserve">98555</t>
  </si>
  <si>
    <t xml:space="preserve">IMPERMEABILIZAÇÃO DE SUPERFÍCIE COM ARGAMASSA POLIMÉRICA / MEMBRANA ACRÍLICA, 3 DEMÃOS. AF_09/2023</t>
  </si>
  <si>
    <t xml:space="preserve">5</t>
  </si>
  <si>
    <t xml:space="preserve">SUPERESTRUTURA</t>
  </si>
  <si>
    <t xml:space="preserve">5.1</t>
  </si>
  <si>
    <t xml:space="preserve">PILARES</t>
  </si>
  <si>
    <t xml:space="preserve">5.1.1</t>
  </si>
  <si>
    <t xml:space="preserve">92413</t>
  </si>
  <si>
    <t xml:space="preserve">MONTAGEM E DESMONTAGEM DE FÔRMA DE PILARES RETANGULARES E ESTRUTURAS SIMILARES, PÉ-DIREITO SIMPLES, EM MADEIRA SERRADA, 4 UTILIZAÇÕES. AF_09/2020</t>
  </si>
  <si>
    <t xml:space="preserve">5.1.2</t>
  </si>
  <si>
    <t xml:space="preserve">5.1.3</t>
  </si>
  <si>
    <t xml:space="preserve">5.1.4</t>
  </si>
  <si>
    <t xml:space="preserve">92761</t>
  </si>
  <si>
    <t xml:space="preserve">ARMAÇÃO DE PILAR OU VIGA DE ESTRUTURA CONVENCIONAL DE CONCRETO ARMADO UTILIZANDO AÇO CA-50 DE 8,0 MM - MONTAGEM. AF_06/2022</t>
  </si>
  <si>
    <t xml:space="preserve">5.1.5</t>
  </si>
  <si>
    <t xml:space="preserve">5.1.6</t>
  </si>
  <si>
    <t xml:space="preserve">5.2</t>
  </si>
  <si>
    <t xml:space="preserve">VIGAS</t>
  </si>
  <si>
    <t xml:space="preserve">5.2.1</t>
  </si>
  <si>
    <t xml:space="preserve">FÔRMAS - VIGAS</t>
  </si>
  <si>
    <t xml:space="preserve">92448</t>
  </si>
  <si>
    <t xml:space="preserve">MONTAGEM E DESMONTAGEM DE FÔRMA DE VIGA, ESCORAMENTO COM PONTALETE DE MADEIRA, PÉ-DIREITO SIMPLES, EM MADEIRA SERRADA, 4 UTILIZAÇÕES. AF_09/2020</t>
  </si>
  <si>
    <t xml:space="preserve">5.2.2</t>
  </si>
  <si>
    <t xml:space="preserve">ARMADURAS - VIGAS - 12,5MM</t>
  </si>
  <si>
    <t xml:space="preserve">5.2.3</t>
  </si>
  <si>
    <t xml:space="preserve">ARMADURAS - VIGAS - 10MM</t>
  </si>
  <si>
    <t xml:space="preserve">5.2.4</t>
  </si>
  <si>
    <t xml:space="preserve">ARMADURAS - VIGAS - 8MM</t>
  </si>
  <si>
    <t xml:space="preserve">5.2.5</t>
  </si>
  <si>
    <t xml:space="preserve">ARMADURAS - VIGAS - 5MM</t>
  </si>
  <si>
    <t xml:space="preserve">5.2.6</t>
  </si>
  <si>
    <t xml:space="preserve">CONCRETO - VIGAS</t>
  </si>
  <si>
    <t xml:space="preserve">103674</t>
  </si>
  <si>
    <t xml:space="preserve">CONCRETAGEM DE VIGAS E LAJES, FCK=25 MPA, PARA LAJES PREMOLDADAS COM USO DE BOMBA - LANÇAMENTO, ADENSAMENTO E ACABAMENTO. AF_02/2022_PS</t>
  </si>
  <si>
    <t xml:space="preserve">5.3</t>
  </si>
  <si>
    <t xml:space="preserve">LAJES</t>
  </si>
  <si>
    <t xml:space="preserve">5.3.1</t>
  </si>
  <si>
    <t xml:space="preserve">MONTAGEM DE LAJE MACIÇA (16 CM)</t>
  </si>
  <si>
    <t xml:space="preserve">92486</t>
  </si>
  <si>
    <t xml:space="preserve">MONTAGEM E DESMONTAGEM DE FÔRMA DE LAJE MACIÇA, PÉ-DIREITO SIMPLES, EM MADEIRA SERRADA, 4 UTILIZAÇÕES. AF_09/2020</t>
  </si>
  <si>
    <t xml:space="preserve">5.3.2</t>
  </si>
  <si>
    <t xml:space="preserve">LAJE - ARMAÇÃO MÍNIMA ESPÇAMENTO A CADA 12CM MALHA DE 5,0 MM  </t>
  </si>
  <si>
    <t xml:space="preserve">92768</t>
  </si>
  <si>
    <t xml:space="preserve">ARMAÇÃO DE LAJE DE ESTRUTURA CONVENCIONAL DE CONCRETO ARMADO UTILIZANDO AÇO CA-60 DE 5,0 MM - MONTAGEM. AF_06/2022</t>
  </si>
  <si>
    <t xml:space="preserve">5.3.3</t>
  </si>
  <si>
    <t xml:space="preserve">CONCRETO -  LAJES</t>
  </si>
  <si>
    <t xml:space="preserve">6</t>
  </si>
  <si>
    <t xml:space="preserve">COBERTURA E ÁGUAS PLUVIAIS</t>
  </si>
  <si>
    <t xml:space="preserve">6.1</t>
  </si>
  <si>
    <t xml:space="preserve">COBERTURA </t>
  </si>
  <si>
    <t xml:space="preserve">6.1.1</t>
  </si>
  <si>
    <t xml:space="preserve">TESOURA - 2 ÁGUAS</t>
  </si>
  <si>
    <t xml:space="preserve">92620</t>
  </si>
  <si>
    <t xml:space="preserve">FABRICAÇÃO E INSTALAÇÃO DE TESOURA INTEIRA EM AÇO, VÃO DE 12 M, PARA TELHA ONDULADA DE FIBROCIMENTO, METÁLICA, PLÁSTICA OU TERMOACÚSTICA, INCLUSO IÇAMENTO, EXCLUSIVE PINTURA. AF_10/2025</t>
  </si>
  <si>
    <t xml:space="preserve">6.1.2</t>
  </si>
  <si>
    <t xml:space="preserve">TESOURA </t>
  </si>
  <si>
    <t xml:space="preserve">92580</t>
  </si>
  <si>
    <t xml:space="preserve">TRAMA DE AÇO COMPOSTA POR TERÇAS PARA TELHADOS DE ATÉ 2 ÁGUAS PARA TELHA ONDULADA DE FIBROCIMENTO, METÁLICA, PLÁSTICA OU TERMOACÚSTICA, INCLUSO TRANSPORTE VERTICAL, EXCLUSIVE PINTURA. AF_10/2025_PS</t>
  </si>
  <si>
    <t xml:space="preserve">6.1.3</t>
  </si>
  <si>
    <t xml:space="preserve">TELHAS</t>
  </si>
  <si>
    <t xml:space="preserve">TELHAMENTO COM TELHA METÁLICA TERMOACÚSTICA E = 30 MM, COM ATÉ 2 ÁGUAS, INCLUSO IÇAMENTO. AF_07/2019</t>
  </si>
  <si>
    <t xml:space="preserve">6.1.4</t>
  </si>
  <si>
    <t xml:space="preserve">ACABAMENTO FRONTAL TELHA SANDUÍCHE</t>
  </si>
  <si>
    <t xml:space="preserve">COMP. 17</t>
  </si>
  <si>
    <t xml:space="preserve">ACABAMENTO FRONTAL PARA TELHA SANDUÍCHE, EM CHAPA DE AÇO GALVANIZADO Nº26</t>
  </si>
  <si>
    <t xml:space="preserve">6.1.5</t>
  </si>
  <si>
    <t xml:space="preserve">BEIRAL LATERAL EM TELHA METÁLICA</t>
  </si>
  <si>
    <t xml:space="preserve">6.1.6</t>
  </si>
  <si>
    <t xml:space="preserve">CUMEEIRAS</t>
  </si>
  <si>
    <t xml:space="preserve">13745/ORSE</t>
  </si>
  <si>
    <t xml:space="preserve">CUMEEIRA EM GALVALUME PARA TELHA TRAPEZOIDAL GALVALUME STANDARD, COM 40 CM DE CADA LADO, E = 0,43MM, COR NATURAL</t>
  </si>
  <si>
    <t xml:space="preserve">6.1.7</t>
  </si>
  <si>
    <t xml:space="preserve">RUFOS - ENCONTRO COM PLATIBANDAS</t>
  </si>
  <si>
    <t xml:space="preserve">RUFO EM CHAPA DE AÇO GALVANIZADO NÚMERO 24, CORTE DE 25 CM, INCLUSO TRANSPORTE VERTICAL. AF_07/2019</t>
  </si>
  <si>
    <t xml:space="preserve">6.1.8</t>
  </si>
  <si>
    <t xml:space="preserve">RUFO CHAPÉU</t>
  </si>
  <si>
    <t xml:space="preserve">6.1.9</t>
  </si>
  <si>
    <t xml:space="preserve">TERÇAS DO RESERVATÓRIO CHUMBADAS NAS ESTRUTURA LOCAL</t>
  </si>
  <si>
    <t xml:space="preserve">6.1.10</t>
  </si>
  <si>
    <t xml:space="preserve">TELHAMENTO DO RESERVATÓRIO</t>
  </si>
  <si>
    <t xml:space="preserve">TELHAMENTO COM TELHA DE AÇO/ALUMÍNIO E = 0,5 MM, COM ATÉ 2 ÁGUAS, INCLUSO IÇAMENTO. 
</t>
  </si>
  <si>
    <t xml:space="preserve">6.2</t>
  </si>
  <si>
    <t xml:space="preserve">SUPORTE METÁLICO PARA RESERVATÓRIO </t>
  </si>
  <si>
    <t xml:space="preserve">6.2.1</t>
  </si>
  <si>
    <t xml:space="preserve">ESTRUTURA METÁLICA DO SUPORTE TODOS OS PERFIS EXCETO  CANTONEIRAS DE TRAVAMENTO</t>
  </si>
  <si>
    <t xml:space="preserve">COMP. 19</t>
  </si>
  <si>
    <t xml:space="preserve">VIGA METÁLICA EM PERFIL LAMINADO OU SOLDADO EM AÇO ESTRUTURAL, COM CONEXÕES SOLDADAS, INCLUSOS MÃO DE OBRA, TRANSPORTE E IÇAMENTO UTILIZANDO GUINDASTE - FORNECIMENTO E INSTALAÇÃO.</t>
  </si>
  <si>
    <t xml:space="preserve">6.2.2</t>
  </si>
  <si>
    <t xml:space="preserve">TRAVAMENTO COM CANTONEIRAS</t>
  </si>
  <si>
    <t xml:space="preserve">COMP. 20</t>
  </si>
  <si>
    <t xml:space="preserve">TRAVAMENTO COM CANTONEIRAS DE AÇO, ABAS IGUAIS, COM CONEXÕES SOLDADAS, INCLUSOS MÃO DE OBRA, TRANSPORTE E IÇAMENTO UTILIZANDO GUINDASTE - FORNECIMENTO E INSTALAÇÃO.</t>
  </si>
  <si>
    <t xml:space="preserve">6.2.3</t>
  </si>
  <si>
    <t xml:space="preserve">BASE - RESERVATORIO</t>
  </si>
  <si>
    <t xml:space="preserve">11062</t>
  </si>
  <si>
    <t xml:space="preserve">PLACA CIMENTICIA LISA E=10 MM, DE 1,20 X *2,50* M (SEM AMIANTO)</t>
  </si>
  <si>
    <t xml:space="preserve">6.2.4</t>
  </si>
  <si>
    <t xml:space="preserve">IMPERMEABILIZAÇÃO PLACA CIMENTÍCIA (INCLUSIVE BORDAS)</t>
  </si>
  <si>
    <t xml:space="preserve">6.2.5</t>
  </si>
  <si>
    <t xml:space="preserve">CHAPA BASE</t>
  </si>
  <si>
    <t xml:space="preserve">1319</t>
  </si>
  <si>
    <t xml:space="preserve">CHAPA DE ACO FINA A QUENTE BITOLA MSG 3/16 ", E = 4,75 MM (38,00 KG/M2)</t>
  </si>
  <si>
    <t xml:space="preserve">6.2.6</t>
  </si>
  <si>
    <t xml:space="preserve">CHUMBADORES</t>
  </si>
  <si>
    <t xml:space="preserve">11963</t>
  </si>
  <si>
    <t xml:space="preserve">PARAFUSO DE ACO ZINCADO, TIPO CHUMBADOR PARABOLT, DIAMETRO 1/2", COMPRIMENTO 75 MM</t>
  </si>
  <si>
    <t xml:space="preserve">7</t>
  </si>
  <si>
    <t xml:space="preserve">ALVENARIA E OUTRAS VEDAÇÕES</t>
  </si>
  <si>
    <t xml:space="preserve">7.1</t>
  </si>
  <si>
    <t xml:space="preserve">ALVENARIA DE VEDAÇÃO  - BLOCO DEITADO</t>
  </si>
  <si>
    <t xml:space="preserve">103334</t>
  </si>
  <si>
    <t xml:space="preserve">ALVENARIA DE VEDAÇÃO DE BLOCOS CERÂMICOS FURADOS NA HORIZONTAL DE 14X9X19 CM (ESPESSURA 14 CM, BLOCO DEITADO) E ARGAMASSA DE ASSENTAMENTO COM PREPARO EM BETONEIRA. AF_12/2021</t>
  </si>
  <si>
    <t xml:space="preserve">7.2</t>
  </si>
  <si>
    <t xml:space="preserve">PLATIBANDAS H=1,50M</t>
  </si>
  <si>
    <t xml:space="preserve">7.3</t>
  </si>
  <si>
    <t xml:space="preserve">ALVENARIA MACIÇA APARENTE</t>
  </si>
  <si>
    <t xml:space="preserve">COMP. 18</t>
  </si>
  <si>
    <t xml:space="preserve">ALVENARIA DE VEDAÇÃO DE BLOCOS CERÂMICOS MACIÇOS APARENTE DE 6X12X24 E E ARGAMASSA DE ASSENTAMENTO COM PREPARO EM BETONEIRA.</t>
  </si>
  <si>
    <t xml:space="preserve">7.4</t>
  </si>
  <si>
    <t xml:space="preserve">DIVISÓRIAS - SANITÁRIOS</t>
  </si>
  <si>
    <t xml:space="preserve">102253</t>
  </si>
  <si>
    <t xml:space="preserve">DIVISORIA SANITÁRIA, EM GRANITO CINZA POLIDO (TIPO ANDORINHA), ESP = 3CM, ASSENTADO COM ARGAMASSA COLANTE AC III-E. AF_10/2025</t>
  </si>
  <si>
    <t xml:space="preserve">7.5</t>
  </si>
  <si>
    <t xml:space="preserve">VERGAS</t>
  </si>
  <si>
    <t xml:space="preserve">93184 / ADAPTADO</t>
  </si>
  <si>
    <t xml:space="preserve">(ADAPTADO PARA QUALQUER VÃO) VERGA PRÉ-MOLDADA COM ATÉ 1,5 M DE VÃO, ESPESSURA DE *20* CM. AF_03/2024</t>
  </si>
  <si>
    <t xml:space="preserve">7.6</t>
  </si>
  <si>
    <t xml:space="preserve">CONTRAVERGAS</t>
  </si>
  <si>
    <t xml:space="preserve">93194</t>
  </si>
  <si>
    <t xml:space="preserve">CONTRAVERGA PRÉ-MOLDADA, ESPESSURA DE *20* CM. AF_03/2024</t>
  </si>
  <si>
    <t xml:space="preserve">7.7</t>
  </si>
  <si>
    <t xml:space="preserve">ABRIGO PARA GÁS</t>
  </si>
  <si>
    <t xml:space="preserve">COMP. 05</t>
  </si>
  <si>
    <t xml:space="preserve">ABRIGO PARA GÁS GLP 13KG </t>
  </si>
  <si>
    <t xml:space="preserve">8</t>
  </si>
  <si>
    <t xml:space="preserve">INSTALAÇÕES HIDROSSANITÁRIAS</t>
  </si>
  <si>
    <t xml:space="preserve">8.1</t>
  </si>
  <si>
    <t xml:space="preserve">ESGOTO</t>
  </si>
  <si>
    <t xml:space="preserve">8.1.1</t>
  </si>
  <si>
    <t xml:space="preserve">CAIXAS DE INSPEÇÃO</t>
  </si>
  <si>
    <t xml:space="preserve">04883/ORSE</t>
  </si>
  <si>
    <t xml:space="preserve">Caixa de inspeção 0.60 x 0.60 x 0.60m</t>
  </si>
  <si>
    <t xml:space="preserve">8.1.2</t>
  </si>
  <si>
    <t xml:space="preserve">CAIXAS DE GORDURA</t>
  </si>
  <si>
    <t xml:space="preserve">98110</t>
  </si>
  <si>
    <t xml:space="preserve">CAIXA DE GORDURA PEQUENA (CAPACIDADE: 19 L), CIRCULAR, EM PVC, DIÂMETRO INTERNO= 0,3 M. AF_12/2020</t>
  </si>
  <si>
    <t xml:space="preserve">8.1.3</t>
  </si>
  <si>
    <t xml:space="preserve">BUCHA DE REDUÇÃO 50 X 40 MM</t>
  </si>
  <si>
    <t xml:space="preserve">104009</t>
  </si>
  <si>
    <t xml:space="preserve">BUCHA DE REDUÇÃO, CURTA, PVC, SOLDÁVEL, DN 50 X 40 MM, INSTALADO EM RAMAL DE DISTRIBUIÇÃO DE ÁGUA - FORNECIMENTO E INSTALAÇÃO. AF_06/2022
</t>
  </si>
  <si>
    <t xml:space="preserve">8.1.4</t>
  </si>
  <si>
    <t xml:space="preserve">JOELHO 45 100MM</t>
  </si>
  <si>
    <t xml:space="preserve">89810</t>
  </si>
  <si>
    <t xml:space="preserve">JOELHO 45 GRAUS, PVC, SERIE NORMAL, ESGOTO PREDIAL, DN 100 MM, JUNTA ELÁSTICA, FORNECIDO E INSTALADO EM PRUMADA DE ESGOTO SANITÁRIO OU VENTILAÇÃO. AF_08/2022</t>
  </si>
  <si>
    <t xml:space="preserve">8.1.5</t>
  </si>
  <si>
    <t xml:space="preserve">JOELHO 45 50MM</t>
  </si>
  <si>
    <t xml:space="preserve">89802</t>
  </si>
  <si>
    <t xml:space="preserve">JOELHO 45 GRAUS, PVC, SERIE NORMAL, ESGOTO PREDIAL, DN 50 MM, JUNTA ELÁSTICA, FORNECIDO E INSTALADO EM PRUMADA DE ESGOTO SANITÁRIO OU VENTILAÇÃO. AF_08/2022</t>
  </si>
  <si>
    <t xml:space="preserve">8.1.6</t>
  </si>
  <si>
    <t xml:space="preserve">JOELHO 45 40MM</t>
  </si>
  <si>
    <t xml:space="preserve">89726</t>
  </si>
  <si>
    <t xml:space="preserve">JOELHO 45 GRAUS, PVC, SERIE NORMAL, ESGOTO PREDIAL, DN 40 MM, JUNTA SOLDÁVEL, FORNECIDO E INSTALADO EM RAMAL DE DESCARGA OU RAMAL DE ESGOTO SANITÁRIO. AF_08/2022</t>
  </si>
  <si>
    <t xml:space="preserve">8.1.7</t>
  </si>
  <si>
    <t xml:space="preserve">CURVA 90 40MM</t>
  </si>
  <si>
    <t xml:space="preserve">89728</t>
  </si>
  <si>
    <t xml:space="preserve">CURVA CURTA 90 GRAUS, PVC, SERIE NORMAL, ESGOTO PREDIAL, DN 40 MM, JUNTA SOLDÁVEL, FORNECIDO E INSTALADO EM RAMAL DE DESCARGA OU RAMAL DE ESGOTO SANITÁRIO. AF_08/2022</t>
  </si>
  <si>
    <t xml:space="preserve">8.1.8</t>
  </si>
  <si>
    <t xml:space="preserve">LUVA ESGOTO 50 MM</t>
  </si>
  <si>
    <t xml:space="preserve">89753</t>
  </si>
  <si>
    <t xml:space="preserve">8.1.9</t>
  </si>
  <si>
    <t xml:space="preserve">LUVA ESGOTO 100 MM</t>
  </si>
  <si>
    <t xml:space="preserve">89778</t>
  </si>
  <si>
    <t xml:space="preserve">LUVA SIMPLES, PVC, SERIE NORMAL, ESGOTO PREDIAL, DN 100 MM, JUNTA ELÁSTICA, FORNECIDO E INSTALADO EM RAMAL DE DESCARGA OU RAMAL DE ESGOTO SANITÁRIO. AF_08/2022</t>
  </si>
  <si>
    <t xml:space="preserve">8.1.10</t>
  </si>
  <si>
    <t xml:space="preserve">LUVA ESGOTO 150 MM</t>
  </si>
  <si>
    <t xml:space="preserve">95693</t>
  </si>
  <si>
    <t xml:space="preserve">LUVA SIMPLES, PVC, SÉRIE NORMAL, ESGOTO PREDIAL, DN 150 MM, JUNTA ELÁSTICA, FORNECIDO E INSTALADO EM SUBCOLETOR AÉREO DE ESGOTO SANITÁRIO. AF_08/2022</t>
  </si>
  <si>
    <t xml:space="preserve">8.1.11</t>
  </si>
  <si>
    <t xml:space="preserve">JOELHO 90 GRAUS 40 MM</t>
  </si>
  <si>
    <t xml:space="preserve">89724</t>
  </si>
  <si>
    <t xml:space="preserve">JOELHO 90 GRAUS, PVC, SERIE NORMAL, ESGOTO PREDIAL, DN 40 MM, JUNTA SOLDÁVEL, FORNECIDO E INSTALADO EM RAMAL DE DESCARGA OU RAMAL DE ESGOTO SANITÁRIO. AF_08/2022</t>
  </si>
  <si>
    <t xml:space="preserve">8.1.12</t>
  </si>
  <si>
    <t xml:space="preserve">JOELHO 90 GRAUS 50 MM</t>
  </si>
  <si>
    <t xml:space="preserve">89731</t>
  </si>
  <si>
    <t xml:space="preserve">JOELHO 90 GRAUS, PVC, SERIE NORMAL, ESGOTO PREDIAL, DN 50 MM, JUNTA ELÁSTICA, FORNECIDO E INSTALADO EM RAMAL DE DESCARGA OU RAMAL DE ESGOTO SANITÁRIO. AF_08/2022</t>
  </si>
  <si>
    <t xml:space="preserve">8.1.13</t>
  </si>
  <si>
    <t xml:space="preserve">JOELHO 90 GRAUS 100 MM</t>
  </si>
  <si>
    <t xml:space="preserve">89744</t>
  </si>
  <si>
    <t xml:space="preserve">JOELHO 90 GRAUS, PVC, SERIE NORMAL, ESGOTO PREDIAL, DN 100 MM, JUNTA ELÁSTICA, FORNECIDO E INSTALADO EM RAMAL DE DESCARGA OU RAMAL DE ESGOTO SANITÁRIO. AF_08/2022</t>
  </si>
  <si>
    <t xml:space="preserve">8.1.14</t>
  </si>
  <si>
    <t xml:space="preserve">TÊ/JUNÇÃO 40 MM</t>
  </si>
  <si>
    <t xml:space="preserve">89783</t>
  </si>
  <si>
    <t xml:space="preserve">JUNÇÃO SIMPLES, PVC, SERIE NORMAL, ESGOTO PREDIAL, DN 40 MM, JUNTA SOLDÁVEL, FORNECIDO E INSTALADO EM RAMAL DE DESCARGA OU RAMAL DE ESGOTO SANITÁRIO. AF_08/2022</t>
  </si>
  <si>
    <t xml:space="preserve">8.1.15</t>
  </si>
  <si>
    <t xml:space="preserve">TÊ/JUNÇÃO 50 MM</t>
  </si>
  <si>
    <t xml:space="preserve">JUNÇÃO SIMPLES, PVC, SERIE NORMAL, ESGOTO PREDIAL, DN 50 X 50 MM, JUNTA ELÁSTICA, FORNECIDO E INSTALADO EM RAMAL DE DESCARGA OU RAMAL DE ESGOTO SANITÁRIO. AF_08/2022</t>
  </si>
  <si>
    <t xml:space="preserve">8.1.16</t>
  </si>
  <si>
    <t xml:space="preserve">TÊ SANITÁRIO 100X100MM</t>
  </si>
  <si>
    <t xml:space="preserve">89693</t>
  </si>
  <si>
    <t xml:space="preserve">[ADAPTADO PARA ESGOTO] TÊ, PVC, SERIE R, ÁGUA PLUVIAL, DN 100 X 100 MM, JUNTA ELÁSTICA, FORNECIDO E INSTALADO EM CONDUTORES VERTICAIS DE ÁGUAS PLUVIAIS. AF_06/2022</t>
  </si>
  <si>
    <t xml:space="preserve">8.1.17</t>
  </si>
  <si>
    <t xml:space="preserve">TÊ SANITÁRIO 100X50MM</t>
  </si>
  <si>
    <t xml:space="preserve">89573</t>
  </si>
  <si>
    <t xml:space="preserve">[ADAPTADO PARA ESGOTO 100X50MM] TÊ, PVC, SERIE R, ÁGUA PLUVIAL, DN 100 X 75 MM, JUNTA ELÁSTICA, FORNECIDO E INSTALADO EM RAMAL DE ENCAMINHAMENTO. AF_06/2022</t>
  </si>
  <si>
    <t xml:space="preserve">8.1.18</t>
  </si>
  <si>
    <t xml:space="preserve">TÊ SANITÁRIO 100X75MM</t>
  </si>
  <si>
    <t xml:space="preserve">[ADAPTADO PARA ESGOTO] TÊ, PVC, SERIE R, ÁGUA PLUVIAL, DN 100 X 75 MM, JUNTA ELÁSTICA, FORNECIDO E INSTALADO EM RAMAL DE ENCAMINHAMENTO. AF_06/2022</t>
  </si>
  <si>
    <t xml:space="preserve">8.1.19</t>
  </si>
  <si>
    <t xml:space="preserve">TÊ SANITÁRIO 150X100MM</t>
  </si>
  <si>
    <t xml:space="preserve">104175</t>
  </si>
  <si>
    <t xml:space="preserve">TÊ, PVC, SERIE R, ÁGUA PLUVIAL, DN 150 X 100 MM, JUNTA ELÁSTICA, FORNECIDO E INSTALADO EM RAMAL DE ENCAMINHAMENTO. AF_06/2022</t>
  </si>
  <si>
    <t xml:space="preserve">8.1.20</t>
  </si>
  <si>
    <t xml:space="preserve">TÊ SANITÁRIO 50X50MM</t>
  </si>
  <si>
    <t xml:space="preserve">05210/ORSE</t>
  </si>
  <si>
    <t xml:space="preserve">Fornecimento de tê 90º de pvc, junta elástica, com bolsas, diam. = 50mm</t>
  </si>
  <si>
    <t xml:space="preserve">8.1.21</t>
  </si>
  <si>
    <t xml:space="preserve">TÊ SANITÁRIO 75X50MM</t>
  </si>
  <si>
    <t xml:space="preserve">01664/ORSE</t>
  </si>
  <si>
    <t xml:space="preserve">Tê 90° de inspeção em pvc rígido c/ anéis,serie R, p/esgoto primário, diâm = 75 x 75mm</t>
  </si>
  <si>
    <t xml:space="preserve">8.1.22</t>
  </si>
  <si>
    <t xml:space="preserve">TUBULAÇÃO</t>
  </si>
  <si>
    <t xml:space="preserve">TUBO PVC, SERIE NORMAL, ESGOTO PREDIAL, DN 40 MM, FORNECIDO E INSTALADO EM RAMAL DE DESCARGA OU RAMAL DE ESGOTO SANITÁRIO. AF_12/2014</t>
  </si>
  <si>
    <t xml:space="preserve">8.1.23</t>
  </si>
  <si>
    <t xml:space="preserve">TUBO PVC, SERIE NORMAL, ESGOTO PREDIAL, DN 50 MM, FORNECIDO E INSTALADO EM RAMAL DE DESCARGA OU RAMAL DE ESGOTO SANITÁRIO. AF_12/2014</t>
  </si>
  <si>
    <t xml:space="preserve">8.1.24</t>
  </si>
  <si>
    <t xml:space="preserve">TUBO PVC, SERIE NORMAL, ESGOTO PREDIAL, DN 75 MM, FORNECIDO E INSTALADO EM RAMAL DE DESCARGA OU RAMAL DE ESGOTO SANITÁRIO. AF_12/2014</t>
  </si>
  <si>
    <t xml:space="preserve">8.1.25</t>
  </si>
  <si>
    <t xml:space="preserve">TUBO PVC, SERIE NORMAL, ESGOTO PREDIAL, DN 100 MM, FORNECIDO E INSTALADO EM RAMAL DE DESCARGA OU RAMAL DE ESGOTO SANITÁRIO. AF_12/2014</t>
  </si>
  <si>
    <t xml:space="preserve">8.1.26</t>
  </si>
  <si>
    <t xml:space="preserve">TUBO PVC, SERIE NORMAL, ESGOTO PREDIAL, DN 150 MM, FORNECIDO E INSTALADO EM SUBCOLETOR AÉREO DE ESGOTO SANITÁRIO. AF_12/2014</t>
  </si>
  <si>
    <t xml:space="preserve">8.1.27</t>
  </si>
  <si>
    <t xml:space="preserve">RALOS E CAIXA SIFONADAS</t>
  </si>
  <si>
    <t xml:space="preserve">104328</t>
  </si>
  <si>
    <t xml:space="preserve">CAIXA SIFONADA, COM GRELHA QUADRADA, PVC, DN 150 X 150 X 50 MM, JUNTA SOLDÁVEL, FORNECIDA E INSTALADA EM RAMAL DE DESCARGA OU EM RAMAL DE ESGOTO SANITÁRIO. AF_08/2022</t>
  </si>
  <si>
    <t xml:space="preserve">8.1.28</t>
  </si>
  <si>
    <t xml:space="preserve">89708</t>
  </si>
  <si>
    <t xml:space="preserve">CAIXA SIFONADA, PVC, DN 150 X 185 X 75 MM, JUNTA ELÁSTICA, FORNECIDA E INSTALADA EM RAMAL DE DESCARGA OU EM RAMAL DE ESGOTO SANITÁRIO. AF_08/2022
</t>
  </si>
  <si>
    <t xml:space="preserve">8.1.29</t>
  </si>
  <si>
    <t xml:space="preserve">VÁLVULA</t>
  </si>
  <si>
    <t xml:space="preserve">86879</t>
  </si>
  <si>
    <t xml:space="preserve">VÁLVULA EM PLÁSTICO 1" PARA PIA, TANQUE OU LAVATÓRIO, COM OU SEM LADRÃO - FORNECIMENTO E INSTALAÇÃO. AF_02/2026</t>
  </si>
  <si>
    <t xml:space="preserve">8.1.30</t>
  </si>
  <si>
    <t xml:space="preserve">TERMINAL DE VENTILAÇÃO</t>
  </si>
  <si>
    <t xml:space="preserve">104348</t>
  </si>
  <si>
    <t xml:space="preserve">TERMINAL DE VENTILAÇÃO, PVC, SÉRIE NORMAL, ESGOTO PREDIAL, DN 50 MM, JUNTA SOLDÁVEL, FORNECIDO E INSTALADO EM PRUMADA DE ESGOTO SANITÁRIO OU VENTILAÇÃO. AF_08/2022</t>
  </si>
  <si>
    <t xml:space="preserve">8.1.31</t>
  </si>
  <si>
    <t xml:space="preserve">ABERTURA DE VALA PARA LIGAÇÃO ATÉ REDE EXISTENTE</t>
  </si>
  <si>
    <t xml:space="preserve">90084</t>
  </si>
  <si>
    <t xml:space="preserve">ESCAVAÇÃO MECANIZADA DE VALA COM PROF. MAIOR QUE 1,5 M ATÉ 3,0 M (MÉDIA MONTANTE E JUSANTE/UMA COMPOSIÇÃO POR TRECHO), ESCAVADEIRA (0,8 M3), LARGURA ATÉ 1,5 M, EM SOLO DE 1A CATEGORIA, EM LOCAIS COM ALTO NÍVEL DE INTERFERÊNCIA. AF_02/2021</t>
  </si>
  <si>
    <t xml:space="preserve">8.1.32</t>
  </si>
  <si>
    <t xml:space="preserve">93368</t>
  </si>
  <si>
    <t xml:space="preserve">REATERRO MECANIZADO DE VALA COM ESCAVADEIRA HIDRÁULICA (CAPACIDADE DA CAÇAMBA: 0,8 M³/POTÊNCIA: 111 HP), LARGURA ATÉ 1,5 M, PROFUNDIDADE DE 1,5 A 3,0 M, COM SOLO (SEM SUBSTITUIÇÃO) DE 1ª CATEGORIA, COM COMPACTADOR DE SOLOS DE PERCUSSÃO. AF_08/2023</t>
  </si>
  <si>
    <t xml:space="preserve">8.2</t>
  </si>
  <si>
    <t xml:space="preserve">ALIMENTAÇÃO - HIDRÁULICA</t>
  </si>
  <si>
    <t xml:space="preserve">8.2.1</t>
  </si>
  <si>
    <t xml:space="preserve">RESERVATÓRIOS ÁGUA FRIA 5.000 L</t>
  </si>
  <si>
    <t xml:space="preserve">102617</t>
  </si>
  <si>
    <t xml:space="preserve">CAIXA D´ÁGUA EM POLIÉSTER REFORÇADO COM FIBRA DE VIDRO, 5000 LITROS - FORNECIMENTO E INSTALAÇÃO. AF_06/2021</t>
  </si>
  <si>
    <t xml:space="preserve">8.2.2</t>
  </si>
  <si>
    <t xml:space="preserve">TORNEIRA DE BOIA 3/4"</t>
  </si>
  <si>
    <t xml:space="preserve">94796</t>
  </si>
  <si>
    <t xml:space="preserve">TORNEIRA DE BOIA PARA CAIXA D'ÁGUA, ROSCÁVEL, 3/4" - FORNECIMENTO E INSTALAÇÃO. AF_08/2021</t>
  </si>
  <si>
    <t xml:space="preserve">8.3</t>
  </si>
  <si>
    <t xml:space="preserve">ÁGUA FRIA</t>
  </si>
  <si>
    <t xml:space="preserve">8.3.1</t>
  </si>
  <si>
    <t xml:space="preserve">FLANGE CX D'ÁGUA</t>
  </si>
  <si>
    <t xml:space="preserve">94783</t>
  </si>
  <si>
    <t xml:space="preserve">ADAPTADOR COM FLANGE E ANEL DE VEDAÇÃO, PVC, SOLDÁVEL, DN 20 MM X 1/2", INSTALADO EM RESERVAÇÃO PREDIAL DE ÁGUA - FORNECIMENTO E INSTALAÇÃO. AF_04/2024</t>
  </si>
  <si>
    <t xml:space="preserve">8.3.2</t>
  </si>
  <si>
    <t xml:space="preserve">TUBULAÇÃO 25MM</t>
  </si>
  <si>
    <t xml:space="preserve">TUBO, PVC, SOLDÁVEL, DE 25MM, INSTALADO EM RAMAL OU SUB-RAMAL DE ÁGUA - FORNECIMENTO E INSTALAÇÃO. AF_06/2022</t>
  </si>
  <si>
    <t xml:space="preserve">8.3.3</t>
  </si>
  <si>
    <t xml:space="preserve">TUBULAÇÃO 32MM</t>
  </si>
  <si>
    <t xml:space="preserve">89357</t>
  </si>
  <si>
    <t xml:space="preserve">TUBO, PVC, SOLDÁVEL, DE 32MM, INSTALADO EM RAMAL OU SUB-RAMAL DE ÁGUA - FORNECIMENTO E INSTALAÇÃO. AF_06/2022</t>
  </si>
  <si>
    <t xml:space="preserve">8.3.4</t>
  </si>
  <si>
    <t xml:space="preserve">ADAPTADOR SOLD. CURTO 32MM</t>
  </si>
  <si>
    <t xml:space="preserve">94704</t>
  </si>
  <si>
    <t xml:space="preserve">ADAPTADOR COM FLANGE E ANEL DE VEDAÇÃO, PVC, SOLDÁVEL, DN 32 MM X 1", INSTALADO EM RESERVAÇÃO PREDIAL DE ÁGUA - FORNECIMENTO E INSTALAÇÃO. AF_04/2024</t>
  </si>
  <si>
    <t xml:space="preserve">8.3.5</t>
  </si>
  <si>
    <t xml:space="preserve">ADAPTADOR SOLD. 25MM</t>
  </si>
  <si>
    <t xml:space="preserve">94703</t>
  </si>
  <si>
    <t xml:space="preserve">ADAPTADOR COM FLANGE E ANEL DE VEDAÇÃO, PVC, SOLDÁVEL, DN 25 MM X 3/4", INSTALADO EM RESERVAÇÃO PREDIAL DE ÁGUA - FORNECIMENTO E INSTALAÇÃO. AF_04/2024</t>
  </si>
  <si>
    <t xml:space="preserve">8.3.6</t>
  </si>
  <si>
    <t xml:space="preserve">ADAPTADOR SOLD. CURTO 25MM</t>
  </si>
  <si>
    <t xml:space="preserve">89383</t>
  </si>
  <si>
    <t xml:space="preserve">ADAPTADOR CURTO COM BOLSA E ROSCA PARA REGISTRO, PVC, SOLDÁVEL, DN 25MM X 3/4, INSTALADO EM RAMAL OU SUB-RAMAL DE ÁGUA - FORNECIMENTO E INSTALAÇÃO. AF_06/2022</t>
  </si>
  <si>
    <t xml:space="preserve">8.3.7</t>
  </si>
  <si>
    <t xml:space="preserve">CURVA 90 25MM</t>
  </si>
  <si>
    <t xml:space="preserve">89364</t>
  </si>
  <si>
    <t xml:space="preserve">CURVA 90 GRAUS, PVC, SOLDÁVEL, DN 25MM, INSTALADO EM RAMAL OU SUB-RAMAL DE ÁGUA - FORNECIMENTO E INSTALAÇÃO. AF_06/2022</t>
  </si>
  <si>
    <t xml:space="preserve">8.3.8</t>
  </si>
  <si>
    <t xml:space="preserve">CURVA 90 32MM</t>
  </si>
  <si>
    <t xml:space="preserve">89369</t>
  </si>
  <si>
    <t xml:space="preserve">CURVA 90 GRAUS, PVC, SOLDÁVEL, DN 32MM, INSTALADO EM RAMAL OU SUB-RAMAL DE ÁGUA - FORNECIMENTO E INSTALAÇÃO. AF_06/2022</t>
  </si>
  <si>
    <t xml:space="preserve">8.3.9</t>
  </si>
  <si>
    <t xml:space="preserve">LUVA DE REDUÇÃO 32X25MM</t>
  </si>
  <si>
    <t xml:space="preserve">89532</t>
  </si>
  <si>
    <t xml:space="preserve">LUVA DE REDUÇÃO, PVC, SOLDÁVEL, DN 32MM X 25MM, INSTALADO EM PRUMADA DE ÁGUA - FORNECIMENTO E INSTALAÇÃO. AF_06/2022</t>
  </si>
  <si>
    <t xml:space="preserve">8.3.10</t>
  </si>
  <si>
    <t xml:space="preserve">REGISTRO C/ CANOPLA - AGUA FRIA (25MM)</t>
  </si>
  <si>
    <t xml:space="preserve">REGISTRO DE GAVETA BRUTO, LATÃO, ROSCÁVEL, 3/4", COM ACABAMENTO E CANOPLA CROMADOS - FORNECIMENTO E INSTALAÇÃO. AF_08/2021</t>
  </si>
  <si>
    <t xml:space="preserve">8.3.11</t>
  </si>
  <si>
    <t xml:space="preserve">LUVA SOLDÁVEL 25MM</t>
  </si>
  <si>
    <t xml:space="preserve">89378</t>
  </si>
  <si>
    <t xml:space="preserve">LUVA, PVC, SOLDÁVEL, DN 25MM, INSTALADO EM RAMAL OU SUB-RAMAL DE ÁGUA - FORNECIMENTO E INSTALAÇÃO. AF_06/2022</t>
  </si>
  <si>
    <t xml:space="preserve">8.3.12</t>
  </si>
  <si>
    <t xml:space="preserve">LUVA SOLDÁVEL 32MM</t>
  </si>
  <si>
    <t xml:space="preserve">89386</t>
  </si>
  <si>
    <t xml:space="preserve">LUVA, PVC, SOLDÁVEL, DN 32MM, INSTALADO EM RAMAL OU SUB-RAMAL DE ÁGUA - FORNECIMENTO E INSTALAÇÃO. AF_06/2022</t>
  </si>
  <si>
    <t xml:space="preserve">8.3.13</t>
  </si>
  <si>
    <t xml:space="preserve">JOELHO 90 AZUL 25MM X 3/4</t>
  </si>
  <si>
    <t xml:space="preserve">89366</t>
  </si>
  <si>
    <t xml:space="preserve">JOELHO 90 GRAUS COM BUCHA DE LATÃO, PVC, SOLDÁVEL, DN 25MM, X 3/4 INSTALADO EM RAMAL OU SUB-RAMAL DE ÁGUA - FORNECIMENTO E INSTALAÇÃO. AF_06/2022</t>
  </si>
  <si>
    <t xml:space="preserve">8.3.14</t>
  </si>
  <si>
    <t xml:space="preserve">JOELHO 90 AZUL 25MM X 1/2</t>
  </si>
  <si>
    <t xml:space="preserve">90373</t>
  </si>
  <si>
    <t xml:space="preserve">JOELHO 90 GRAUS COM BUCHA DE LATÃO, PVC, SOLDÁVEL, DN 25MM, X 1/2 INSTALADO EM RAMAL OU SUB-RAMAL DE ÁGUA - FORNECIMENTO E INSTALAÇÃO. AF_06/2022</t>
  </si>
  <si>
    <t xml:space="preserve">8.3.15</t>
  </si>
  <si>
    <t xml:space="preserve">REGISTROS BARRILETE (25MM)</t>
  </si>
  <si>
    <t xml:space="preserve">94489</t>
  </si>
  <si>
    <t xml:space="preserve">REGISTRO DE ESFERA, PVC, SOLDÁVEL, COM VOLANTE, DN 25 MM - FORNECIMENTO E INSTALAÇÃO. AF_08/2021</t>
  </si>
  <si>
    <t xml:space="preserve">8.3.16</t>
  </si>
  <si>
    <t xml:space="preserve">REGISTROS BARRILETE (32MM)</t>
  </si>
  <si>
    <t xml:space="preserve">94490</t>
  </si>
  <si>
    <t xml:space="preserve">REGISTRO DE ESFERA, PVC, SOLDÁVEL, COM VOLANTE, DN 32 MM - FORNECIMENTO E INSTALAÇÃO. AF_08/2021</t>
  </si>
  <si>
    <t xml:space="preserve">8.3.17</t>
  </si>
  <si>
    <t xml:space="preserve">CONEXÕES ÁGUA FRIA</t>
  </si>
  <si>
    <t xml:space="preserve">103947</t>
  </si>
  <si>
    <t xml:space="preserve">BUCHA DE REDUÇÃO, CURTA, PVC, SOLDÁVEL, DN 25 X 20 MM, INSTALADO EM RAMAL OU SUB-RAMAL DE ÁGUA - FORNECIMENTO E INSTALAÇÃO. AF_06/2022</t>
  </si>
  <si>
    <t xml:space="preserve">8.3.18</t>
  </si>
  <si>
    <t xml:space="preserve">103948</t>
  </si>
  <si>
    <t xml:space="preserve">BUCHA DE REDUÇÃO, CURTA, PVC, SOLDÁVEL, DN 32 X 25 MM, INSTALADO EM RAMAL OU SUB-RAMAL DE ÁGUA - FORNECIMENTO E INSTALAÇÃO. AF_06/2022</t>
  </si>
  <si>
    <t xml:space="preserve">8.3.19</t>
  </si>
  <si>
    <t xml:space="preserve">89445</t>
  </si>
  <si>
    <t xml:space="preserve">TÊ DE REDUÇÃO, PVC, SOLDÁVEL, DN 32MM X 25MM, INSTALADO EM RAMAL DE DISTRIBUIÇÃO DE ÁGUA - FORNECIMENTO E INSTALAÇÃO. AF_06/2022</t>
  </si>
  <si>
    <t xml:space="preserve">8.3.20</t>
  </si>
  <si>
    <t xml:space="preserve">JOELHO 90 GRAUS, PVC, SOLDÁVEL, DN 25MM, INSTALADO EM RAMAL OU SUB-RAMAL DE ÁGUA - FORNECIMENTO E INSTALAÇÃO. AF_06/2022</t>
  </si>
  <si>
    <t xml:space="preserve">8.3.21</t>
  </si>
  <si>
    <t xml:space="preserve">89367</t>
  </si>
  <si>
    <t xml:space="preserve">JOELHO 90 GRAUS, PVC, SOLDÁVEL, DN 32MM, INSTALADO EM RAMAL OU SUB-RAMAL DE ÁGUA - FORNECIMENTO E INSTALAÇÃO. AF_06/2022</t>
  </si>
  <si>
    <t xml:space="preserve">8.3.22</t>
  </si>
  <si>
    <t xml:space="preserve">TE, PVC, SOLDÁVEL, DN 25MM, INSTALADO EM RAMAL OU SUB-RAMAL DE ÁGUA - FORNECIMENTO E INSTALAÇÃO. AF_06/2022</t>
  </si>
  <si>
    <t xml:space="preserve">8.3.23</t>
  </si>
  <si>
    <t xml:space="preserve">89398</t>
  </si>
  <si>
    <t xml:space="preserve">TE, PVC, SOLDÁVEL, DN 32MM, INSTALADO EM RAMAL OU SUB-RAMAL DE ÁGUA - FORNECIMENTO E INSTALAÇÃO. AF_06/2022</t>
  </si>
  <si>
    <t xml:space="preserve">8.3.24</t>
  </si>
  <si>
    <t xml:space="preserve">REGISTRO DE ESFERA 3/4</t>
  </si>
  <si>
    <t xml:space="preserve">8.3.25</t>
  </si>
  <si>
    <t xml:space="preserve">REGISTRO DE ESFERA 32MM</t>
  </si>
  <si>
    <t xml:space="preserve">8.3.26</t>
  </si>
  <si>
    <t xml:space="preserve">ENGATES FLEXÍVEIS</t>
  </si>
  <si>
    <t xml:space="preserve">86884</t>
  </si>
  <si>
    <t xml:space="preserve">ENGATE FLEXÍVEL EM PLÁSTICO BRANCO, 1/2" X 30CM - FORNECIMENTO E INSTALAÇÃO. AF_02/2026</t>
  </si>
  <si>
    <t xml:space="preserve">8.3.27</t>
  </si>
  <si>
    <t xml:space="preserve">TORNEIRAS DE JARDIM</t>
  </si>
  <si>
    <t xml:space="preserve">86913</t>
  </si>
  <si>
    <t xml:space="preserve">TORNEIRA CROMADA 1/2" OU 3/4" PARA TANQUE, PADRÃO POPULAR - FORNECIMENTO E INSTALAÇÃO. AF_02/2026
</t>
  </si>
  <si>
    <t xml:space="preserve">9</t>
  </si>
  <si>
    <t xml:space="preserve">SISTEMA PLUVIAL</t>
  </si>
  <si>
    <t xml:space="preserve">9.1</t>
  </si>
  <si>
    <t xml:space="preserve">PLUVIAL</t>
  </si>
  <si>
    <t xml:space="preserve">9.1.1</t>
  </si>
  <si>
    <t xml:space="preserve">CALHAS 20 CM</t>
  </si>
  <si>
    <t xml:space="preserve">94228</t>
  </si>
  <si>
    <t xml:space="preserve">CALHA EM CHAPA DE AÇO GALVANIZADO NÚMERO 24, DESENVOLVIMENTO DE 50 CM, INCLUSO TRANSPORTE VERTICAL. AF_06/2026</t>
  </si>
  <si>
    <t xml:space="preserve">9.1.2</t>
  </si>
  <si>
    <t xml:space="preserve">CONDUTORES 75 MM PLUVIAL</t>
  </si>
  <si>
    <t xml:space="preserve">89576</t>
  </si>
  <si>
    <t xml:space="preserve">TUBO PVC, SÉRIE R, ÁGUA PLUVIAL, DN 75 MM, FORNECIDO E INSTALADO EM CONDUTORES VERTICAIS DE ÁGUAS PLUVIAIS. AF_06/2022</t>
  </si>
  <si>
    <t xml:space="preserve">9.1.3</t>
  </si>
  <si>
    <t xml:space="preserve">CONEXÕES PLUVIAL</t>
  </si>
  <si>
    <t xml:space="preserve">89522</t>
  </si>
  <si>
    <t xml:space="preserve">JOELHO 90 GRAUS, PVC, SERIE R, ÁGUA PLUVIAL, DN 75 MM, JUNTA ELÁSTICA, FORNECIDO E INSTALADO EM RAMAL DE ENCAMINHAMENTO. AF_06/2022</t>
  </si>
  <si>
    <t xml:space="preserve">9.1.4</t>
  </si>
  <si>
    <t xml:space="preserve">PINTURA CONDUTORES</t>
  </si>
  <si>
    <t xml:space="preserve">102220</t>
  </si>
  <si>
    <t xml:space="preserve">PINTURA TINTA DE ACABAMENTO (PIGMENTADA) ESMALTE SINTÉTICO BRILHANTE EM MADEIRA, 2 DEMÃOS. AF_01/2021</t>
  </si>
  <si>
    <t xml:space="preserve">10</t>
  </si>
  <si>
    <t xml:space="preserve">INSTALAÇÕES ELÉTRICAS - BAIXA TENSÃO</t>
  </si>
  <si>
    <t xml:space="preserve">10.1</t>
  </si>
  <si>
    <t xml:space="preserve">CABO ALIMENTAÇÃO - DERIVA DO TRANSFORMADOR DO BLOCO G</t>
  </si>
  <si>
    <t xml:space="preserve">92986</t>
  </si>
  <si>
    <t xml:space="preserve">CABO DE COBRE FLEXÍVEL ISOLADO, 35 MM², ANTI-CHAMA 0,6/1,0 KV, PARA REDE ENTERRADA DE DISTRIBUIÇÃO DE ENERGIA ELÉTRICA - FORNECIMENTO E INSTALAÇÃO. AF_12/2021</t>
  </si>
  <si>
    <t xml:space="preserve">10.2</t>
  </si>
  <si>
    <t xml:space="preserve">ELETRODUTO ALIMENTAÇÃO - DERIVA DO TRANSFORMADOR DO BLOCO G</t>
  </si>
  <si>
    <t xml:space="preserve">97670</t>
  </si>
  <si>
    <t xml:space="preserve">ELETRODUTO FLEXÍVEL CORRUGADO, PEAD, DN 100 (4"), PARA REDE ENTERRADA DE DISTRIBUIÇÃO DE ENERGIA ELÉTRICA - FORNECIMENTO E INSTALAÇÃO. AF_12/2021</t>
  </si>
  <si>
    <t xml:space="preserve">10.3</t>
  </si>
  <si>
    <t xml:space="preserve">DISJUNTOR ALIMENTAÇÃO - NA MURETA DO TRANSFORMADOR BLOCO G</t>
  </si>
  <si>
    <t xml:space="preserve">101895</t>
  </si>
  <si>
    <t xml:space="preserve">DISJUNTOR TERMOMAGNÉTICO TRIPOLAR, CORRENTE NOMINAL DE 125A - FORNECIMENTO E INSTALAÇÃO. AF_07/2025</t>
  </si>
  <si>
    <t xml:space="preserve">10.4</t>
  </si>
  <si>
    <t xml:space="preserve">CAIXA DE INSPEÇÃO
1 PRÓX. AO TRANSFORMADOR
1 PRÓX. À EDIFICAÇÃO</t>
  </si>
  <si>
    <t xml:space="preserve">97891</t>
  </si>
  <si>
    <t xml:space="preserve">CAIXA ENTERRADA ELÉTRICA RETANGULAR, EM ALVENARIA COM BLOCOS DE CONCRETO, FUNDO COM BRITA, DIMENSÕES INTERNAS: 0,4X0,4X0,4 M. AF_12/2020</t>
  </si>
  <si>
    <t xml:space="preserve">10.5</t>
  </si>
  <si>
    <t xml:space="preserve">CABOS</t>
  </si>
  <si>
    <t xml:space="preserve">91926</t>
  </si>
  <si>
    <t xml:space="preserve">CABO DE COBRE FLEXÍVEL ISOLADO, 2,5 MM², ANTI-CHAMA 450/750 V, PARA CIRCUITOS TERMINAIS - FORNECIMENTO E INSTALAÇÃO. AF_03/2023</t>
  </si>
  <si>
    <t xml:space="preserve">10.6</t>
  </si>
  <si>
    <t xml:space="preserve">91934</t>
  </si>
  <si>
    <t xml:space="preserve">CABO DE COBRE FLEXÍVEL ISOLADO, 16 MM², ANTI-CHAMA 450/750 V, PARA CIRCUITOS TERMINAIS - FORNECIMENTO E INSTALAÇÃO. AF_03/2023</t>
  </si>
  <si>
    <t xml:space="preserve">10.7</t>
  </si>
  <si>
    <t xml:space="preserve">10.8</t>
  </si>
  <si>
    <t xml:space="preserve">CAIXA EMBUTIR LUMINÁRIAS</t>
  </si>
  <si>
    <t xml:space="preserve">91936</t>
  </si>
  <si>
    <t xml:space="preserve">CAIXA OCTOGONAL 4" X 4", PVC, INSTALADA EM LAJE - FORNECIMENTO E INSTALAÇÃO. AF_03/2023</t>
  </si>
  <si>
    <t xml:space="preserve">10.9</t>
  </si>
  <si>
    <t xml:space="preserve">CONDULETE SOBREPOR</t>
  </si>
  <si>
    <t xml:space="preserve">95778</t>
  </si>
  <si>
    <t xml:space="preserve">CONDULETE DE ALUMÍNIO, TIPO C, PARA ELETRODUTO DE AÇO GALVANIZADO DN 20 MM (3/4''), APARENTE - FORNECIMENTO E INSTALAÇÃO. AF_01/2026</t>
  </si>
  <si>
    <t xml:space="preserve">10.10</t>
  </si>
  <si>
    <t xml:space="preserve">LUVA ELETRODUTO 1"</t>
  </si>
  <si>
    <t xml:space="preserve">91885</t>
  </si>
  <si>
    <t xml:space="preserve">LUVA PARA ELETRODUTO, PVC, ROSCÁVEL, DN 32 MM (1"), PARA CIRCUITOS TERMINAIS, INSTALADA EM PAREDE - FORNECIMENTO E INSTALAÇÃO. AF_03/2023</t>
  </si>
  <si>
    <t xml:space="preserve">10.11</t>
  </si>
  <si>
    <t xml:space="preserve">LUVA ELETRODUTO 1 1/4"</t>
  </si>
  <si>
    <t xml:space="preserve">91886</t>
  </si>
  <si>
    <t xml:space="preserve">LUVA PARA ELETRODUTO, PVC, ROSCÁVEL, DN 40 MM (1 1/4"), PARA CIRCUITOS TERMINAIS, INSTALADA EM PAREDE - FORNECIMENTO E INSTALAÇÃO. AF_03/2023</t>
  </si>
  <si>
    <t xml:space="preserve">10.12</t>
  </si>
  <si>
    <t xml:space="preserve">LUVA ELETRODUTO 3/4"</t>
  </si>
  <si>
    <t xml:space="preserve">91884</t>
  </si>
  <si>
    <t xml:space="preserve">LUVA PARA ELETRODUTO, PVC, ROSCÁVEL, DN 25 MM (3/4"), PARA CIRCUITOS TERMINAIS, INSTALADA EM PAREDE - FORNECIMENTO E INSTALAÇÃO. AF_03/2023</t>
  </si>
  <si>
    <t xml:space="preserve">10.13</t>
  </si>
  <si>
    <t xml:space="preserve">TOMADAS 10A PARA CONDULETES (MÉDIA/ALTA/BAIXA)</t>
  </si>
  <si>
    <t xml:space="preserve">92004</t>
  </si>
  <si>
    <t xml:space="preserve">TOMADA MÉDIA DE EMBUTIR (2 MÓDULOS), 2P+T 10 A, INCLUINDO SUPORTE E PLACA - FORNECIMENTO E INSTALAÇÃO. AF_03/2023</t>
  </si>
  <si>
    <t xml:space="preserve">10.14</t>
  </si>
  <si>
    <t xml:space="preserve">INTERRUPTOR PARALELO PARA CONDULETES</t>
  </si>
  <si>
    <t xml:space="preserve">91955</t>
  </si>
  <si>
    <t xml:space="preserve">INTERRUPTOR PARALELO (1 MÓDULO), 10A/250V, INCLUINDO SUPORTE E PLACA - FORNECIMENTO E INSTALAÇÃO. AF_03/2023</t>
  </si>
  <si>
    <t xml:space="preserve">10.15</t>
  </si>
  <si>
    <t xml:space="preserve">INTERRUPTOR SIMPLES PARA CONDULETES</t>
  </si>
  <si>
    <t xml:space="preserve">91953</t>
  </si>
  <si>
    <t xml:space="preserve">INTERRUPTOR SIMPLES (1 MÓDULO), 10A/250V, INCLUINDO SUPORTE E PLACA - FORNECIMENTO E INSTALAÇÃO. AF_03/2023</t>
  </si>
  <si>
    <t xml:space="preserve">10.16</t>
  </si>
  <si>
    <t xml:space="preserve">92027</t>
  </si>
  <si>
    <t xml:space="preserve">INTERRUPTOR SIMPLES (2 MÓDULOS) COM 1 TOMADA DE EMBUTIR 2P+T 10 A, INCLUINDO SUPORTE E PLACA - FORNECIMENTO E INSTALAÇÃO. AF_03/2023</t>
  </si>
  <si>
    <t xml:space="preserve">10.17</t>
  </si>
  <si>
    <t xml:space="preserve">TOMADA 10A PARA CONDULETES</t>
  </si>
  <si>
    <t xml:space="preserve">91996</t>
  </si>
  <si>
    <t xml:space="preserve">TOMADA MÉDIA DE EMBUTIR (1 MÓDULO), 2P+T 10 A, INCLUINDO SUPORTE E PLACA - FORNECIMENTO E INSTALAÇÃO. AF_03/2023</t>
  </si>
  <si>
    <t xml:space="preserve">10.18</t>
  </si>
  <si>
    <t xml:space="preserve">TOMADA 20A PARA CONDULETES</t>
  </si>
  <si>
    <t xml:space="preserve">91997</t>
  </si>
  <si>
    <t xml:space="preserve">TOMADA MÉDIA DE EMBUTIR (1 MÓDULO), 2P+T 20 A, INCLUINDO SUPORTE E PLACA - FORNECIMENTO E INSTALAÇÃO. AF_03/2023</t>
  </si>
  <si>
    <t xml:space="preserve">10.19</t>
  </si>
  <si>
    <t xml:space="preserve">CALHA COM 2 LAMPADAS LED 120CM</t>
  </si>
  <si>
    <t xml:space="preserve">COMP. 09</t>
  </si>
  <si>
    <t xml:space="preserve">LUMINÁRIA TIPO CALHA, DE SOBREPOR, COM 2 LÂMPADAS TUBULARES LED DE 18 W, SEM REATOR - FORNECIMENTO E INSTALAÇÃO</t>
  </si>
  <si>
    <t xml:space="preserve">10.20</t>
  </si>
  <si>
    <t xml:space="preserve">REFLETOR LED 50W</t>
  </si>
  <si>
    <t xml:space="preserve">COMP. 10</t>
  </si>
  <si>
    <t xml:space="preserve">REFLETOR LED 50 W, BIVOLT, LUZ BRANCA - FORNECIMENTO E INSTALAÇÃO</t>
  </si>
  <si>
    <t xml:space="preserve">10.21</t>
  </si>
  <si>
    <t xml:space="preserve">SENSOR DE PRESENÇA P/ REFLETORES</t>
  </si>
  <si>
    <t xml:space="preserve">97598</t>
  </si>
  <si>
    <t xml:space="preserve">SENSOR DE PRESENÇA SEM FOTOCÉLULA, FIXAÇÃO EM TETO - FORNECIMENTO E INSTALAÇÃO. AF_09/2024</t>
  </si>
  <si>
    <t xml:space="preserve">10.22</t>
  </si>
  <si>
    <t xml:space="preserve">DISJUNTOR GERAL</t>
  </si>
  <si>
    <t xml:space="preserve">101896</t>
  </si>
  <si>
    <t xml:space="preserve">DISJUNTOR TERMOMAGNETICO TRIPOLAR 100 A, PADRÃO DIN (EUROPEU - LINHA BRANCA), 65KA</t>
  </si>
  <si>
    <t xml:space="preserve">10.23</t>
  </si>
  <si>
    <t xml:space="preserve">DISJUNTOR 10A MONO</t>
  </si>
  <si>
    <t xml:space="preserve">93653</t>
  </si>
  <si>
    <t xml:space="preserve">DISJUNTOR MONOPOLAR TIPO DIN, CORRENTE NOMINAL DE 10A - FORNECIMENTO E INSTALAÇÃO. AF_07/2025</t>
  </si>
  <si>
    <t xml:space="preserve">10.24</t>
  </si>
  <si>
    <t xml:space="preserve">DISJUNTOR 16A MONO</t>
  </si>
  <si>
    <t xml:space="preserve">93654</t>
  </si>
  <si>
    <t xml:space="preserve">DISJUNTOR MONOPOLAR TIPO DIN, CORRENTE NOMINAL DE 16A - FORNECIMENTO E INSTALAÇÃO. AF_07/2025</t>
  </si>
  <si>
    <t xml:space="preserve">10.25</t>
  </si>
  <si>
    <t xml:space="preserve">DISJUNTOR 10A BIPOLAR</t>
  </si>
  <si>
    <t xml:space="preserve">93660</t>
  </si>
  <si>
    <t xml:space="preserve">DISJUNTOR BIPOLAR TIPO DIN, CORRENTE NOMINAL DE 10A - FORNECIMENTO E INSTALAÇÃO. AF_07/2025</t>
  </si>
  <si>
    <t xml:space="preserve">10.26</t>
  </si>
  <si>
    <t xml:space="preserve">DISJUNTOR 16A BIPOLAR</t>
  </si>
  <si>
    <t xml:space="preserve">93661</t>
  </si>
  <si>
    <t xml:space="preserve">DISJUNTOR BIPOLAR TIPO DIN, CORRENTE NOMINAL DE 16A - FORNECIMENTO E INSTALAÇÃO. AF_07/2025</t>
  </si>
  <si>
    <t xml:space="preserve">10.27</t>
  </si>
  <si>
    <t xml:space="preserve">DISJUTOR DPS 175 V</t>
  </si>
  <si>
    <t xml:space="preserve">106027</t>
  </si>
  <si>
    <t xml:space="preserve">DISPOSITIVO DPS 20KA-175V OU 275V - FORNECIMENTO E INSTALAÇÃO. AF_07/2025</t>
  </si>
  <si>
    <t xml:space="preserve">10.28</t>
  </si>
  <si>
    <t xml:space="preserve">ELETRODUTO FLEXÍVEL 4" (ALIMENTAÇÃO)</t>
  </si>
  <si>
    <t xml:space="preserve">10.29</t>
  </si>
  <si>
    <t xml:space="preserve">ELETRODUTO RÍGIDO PVC APARENTE 1"</t>
  </si>
  <si>
    <t xml:space="preserve">91872</t>
  </si>
  <si>
    <t xml:space="preserve">ELETRODUTO RÍGIDO ROSCÁVEL, PVC, DN 32 MM (1"), PARA CIRCUITOS TERMINAIS, INSTALADO EM PAREDE - FORNECIMENTO E INSTALAÇÃO. AF_03/2023</t>
  </si>
  <si>
    <t xml:space="preserve">10.30</t>
  </si>
  <si>
    <t xml:space="preserve">ELETRODUTO RÍGIDO PVC APARENTE 1 1/4"</t>
  </si>
  <si>
    <t xml:space="preserve">91873</t>
  </si>
  <si>
    <t xml:space="preserve">ELETRODUTO RÍGIDO ROSCÁVEL, PVC, DN 40 MM (1 1/4"), PARA CIRCUITOS TERMINAIS, INSTALADO EM PAREDE - FORNECIMENTO E INSTALAÇÃO. AF_03/2023</t>
  </si>
  <si>
    <t xml:space="preserve">10.31</t>
  </si>
  <si>
    <t xml:space="preserve">ELETRODUTO RÍGIDO PVC APARENTE 3/4"</t>
  </si>
  <si>
    <t xml:space="preserve">91871</t>
  </si>
  <si>
    <t xml:space="preserve">ELETRODUTO RÍGIDO ROSCÁVEL, PVC, DN 25 MM (3/4"), PARA CIRCUITOS TERMINAIS, INSTALADO EM PAREDE - FORNECIMENTO E INSTALAÇÃO. AF_03/2023</t>
  </si>
  <si>
    <t xml:space="preserve">10.32</t>
  </si>
  <si>
    <t xml:space="preserve">CURVA 90º LONGA (1") PARA ELETRODUTO RÍGIDO APARENTE</t>
  </si>
  <si>
    <t xml:space="preserve">91917</t>
  </si>
  <si>
    <t xml:space="preserve">CURVA 90 GRAUS PARA ELETRODUTO, PVC, ROSCÁVEL, DN 32 MM (1"), PARA CIRCUITOS TERMINAIS, INSTALADA EM PAREDE - FORNECIMENTO E INSTALAÇÃO. AF_03/2023</t>
  </si>
  <si>
    <t xml:space="preserve">10.33</t>
  </si>
  <si>
    <t xml:space="preserve">CURVA 90º LONGA (1 1/4") PARA ELETRODUTO RÍGIDO APARENTE</t>
  </si>
  <si>
    <t xml:space="preserve">91920</t>
  </si>
  <si>
    <t xml:space="preserve">CURVA 90 GRAUS PARA ELETRODUTO, PVC, ROSCÁVEL, DN 40 MM (1 1/4"), PARA CIRCUITOS TERMINAIS, INSTALADA EM PAREDE - FORNECIMENTO E INSTALAÇÃO. AF_03/2023</t>
  </si>
  <si>
    <t xml:space="preserve">10.34</t>
  </si>
  <si>
    <t xml:space="preserve">CURVA 90º LONGA (3/4") PARA ELETRODUTO RÍGIDO APARENTE</t>
  </si>
  <si>
    <t xml:space="preserve">91890</t>
  </si>
  <si>
    <t xml:space="preserve">CURVA 90 GRAUS PARA ELETRODUTO, PVC, ROSCÁVEL, DN 25 MM (3/4"), PARA CIRCUITOS TERMINAIS, INSTALADA EM FORRO - FORNECIMENTO E INSTALAÇÃO. AF_03/2023</t>
  </si>
  <si>
    <t xml:space="preserve">10.35</t>
  </si>
  <si>
    <t xml:space="preserve">QUADRO DE DISTRIBUIÇÃO QD1</t>
  </si>
  <si>
    <t xml:space="preserve">12232/ORSE (ADAPT)</t>
  </si>
  <si>
    <t xml:space="preserve">(ADAPTADO PARA SOBREPOR) QUADRO DE DISTRIBUIÇÃO DE EMBUTIR, EM CHAPA DE AÇO, PARA ATÉ 56 DISJUNTORES, COM BARRAMENTO, PADRÃO DIN, EXCLUSIVE DISJUNTORES</t>
  </si>
  <si>
    <t xml:space="preserve">10.36</t>
  </si>
  <si>
    <t xml:space="preserve">ATERRAMENTO ELETRICO</t>
  </si>
  <si>
    <t xml:space="preserve">HASTE DE ATERRAMENTO, DIÂMETRO 3/4", COM 3 METROS - FORNECIMENTO E INSTALAÇÃO. AF_08/2023</t>
  </si>
  <si>
    <t xml:space="preserve">10.37</t>
  </si>
  <si>
    <t xml:space="preserve">CAIXA DE INSPEÇÃO PARA ATERRAMENTO, CIRCULAR, EM POLIETILENO, DIÂMETRO INTERNO = 0,3 M. AF_12/2020</t>
  </si>
  <si>
    <t xml:space="preserve">11</t>
  </si>
  <si>
    <t xml:space="preserve">INSTALAÇÕES REDE LÓGICA</t>
  </si>
  <si>
    <t xml:space="preserve">11.1</t>
  </si>
  <si>
    <t xml:space="preserve">CAIXA EXTERNA</t>
  </si>
  <si>
    <t xml:space="preserve">CAIXA ENTERRADA ELÉTRICA RETANGULAR, EM CONCRETO PRÉ-MOLDADO, FUNDO COM BRITA, DIMENSÕES INTERNAS: 0,3X0,3X0,3 M. AF_12/2020</t>
  </si>
  <si>
    <t xml:space="preserve">11.2</t>
  </si>
  <si>
    <t xml:space="preserve">FIBRA ÓTICA MONOMODO SM 9/125 - ALIMENTAÇÃO</t>
  </si>
  <si>
    <t xml:space="preserve">08690
ORSE</t>
  </si>
  <si>
    <t xml:space="preserve">CABO DE FIBRA ÓTICA DE 6 VIAS</t>
  </si>
  <si>
    <t xml:space="preserve">11.3</t>
  </si>
  <si>
    <t xml:space="preserve">ELETRODUTO PEAD ALIMENTAÇÃO</t>
  </si>
  <si>
    <t xml:space="preserve">97669</t>
  </si>
  <si>
    <t xml:space="preserve">ELETRODUTO FLEXÍVEL CORRUGADO, PEAD, DN 90 (3"), PARA REDE ENTERRADA DE DISTRIBUIÇÃO DE ENERGIA ELÉTRICA - FORNECIMENTO E INSTALAÇÃO. AF_12/2021</t>
  </si>
  <si>
    <t xml:space="preserve">11.4</t>
  </si>
  <si>
    <t xml:space="preserve">VALAS</t>
  </si>
  <si>
    <t xml:space="preserve">ESCAVAÇÃO MECANIZADA DE VALA COM PROF. ATÉ 1,5 M (MÉDIA MONTANTE E JUSANTE/UMA COMPOSIÇÃO POR TRECHO), ESCAVADEIRA (0,8 M3), LARG. DE 1,5 M A 2,5 M, EM SOLO DE 1A CATEGORIA, LOCAIS COM BAIXO NÍVEL DE INTERFERÊNCIA. AF_09/2024</t>
  </si>
  <si>
    <t xml:space="preserve">11.5</t>
  </si>
  <si>
    <t xml:space="preserve">104732</t>
  </si>
  <si>
    <t xml:space="preserve">REATERRO MECANIZADO DE VALA COM ESCAVADEIRA HIDRÁULICA (CAPACIDADE DA CAÇAMBA: 0,8 M³/POTÊNCIA: 111 HP), LARGURA DE 1,5 A 2,5 M, PROFUNDIDADE DE 3,0 A 6,0 M, COM SOLO (SEM SUBSTITUIÇÃO) DE 1ª CATEGORIA, COM PLACA VIBRATÓRIA. AF_08/2023</t>
  </si>
  <si>
    <t xml:space="preserve">11.6</t>
  </si>
  <si>
    <t xml:space="preserve">FIBRA ÓTICA MONOMODO SM 9/125 - DISTRIBUIÇÃO INTERNA</t>
  </si>
  <si>
    <t xml:space="preserve">11.7</t>
  </si>
  <si>
    <t xml:space="preserve">ELETRODUTO PVC APARENTE + ACESSÓRIOS</t>
  </si>
  <si>
    <t xml:space="preserve">11.8</t>
  </si>
  <si>
    <t xml:space="preserve">CONDULETE PVC</t>
  </si>
  <si>
    <t xml:space="preserve">95811</t>
  </si>
  <si>
    <t xml:space="preserve">CONDULETE DE PVC, TIPO LB, PARA ELETRODUTO DE PVC SOLDÁVEL DN 25 MM (3/4''), APARENTE - FORNECIMENTO E INSTALAÇÃO. AF_01/2026</t>
  </si>
  <si>
    <t xml:space="preserve">11.9</t>
  </si>
  <si>
    <t xml:space="preserve">TOMADA E PLACA RJ 45 FÊMEA</t>
  </si>
  <si>
    <t xml:space="preserve">38082 ADAPT</t>
  </si>
  <si>
    <t xml:space="preserve">TOMADA RJ11, 2 FIOS, CONJUNTO MONTADO PARA EMBUTIR 4" X 2" (PLACA + SUPORTE + MODULO)</t>
  </si>
  <si>
    <t xml:space="preserve">11.10</t>
  </si>
  <si>
    <t xml:space="preserve">CABO CAT 6</t>
  </si>
  <si>
    <t xml:space="preserve">98299</t>
  </si>
  <si>
    <t xml:space="preserve">CABO ELETRÔNICO CATEGORIA 6A, INSTALADO EM EDIFICAÇÃO INSTITUCIONAL - FORNECIMENTO E INSTALAÇÃO. AF_08/2025</t>
  </si>
  <si>
    <t xml:space="preserve">11.11</t>
  </si>
  <si>
    <t xml:space="preserve">ELETROCALHA</t>
  </si>
  <si>
    <t xml:space="preserve">00749
ORSE</t>
  </si>
  <si>
    <t xml:space="preserve">(ADAPTADO PARA 50X50X3000MM)
FORNECIMENTO E INSTALAÇÃO DE ELETROCALHA METÁLICA 75 X 50 X 3000 MM (REF. VL 3.01 GE 75/50 VALEMAM OU SIMILAR)</t>
  </si>
  <si>
    <t xml:space="preserve">11.12</t>
  </si>
  <si>
    <t xml:space="preserve">TAMPA DA ELETROCALHA</t>
  </si>
  <si>
    <t xml:space="preserve">12579
ORSE</t>
  </si>
  <si>
    <t xml:space="preserve">(ADAPTADO PARA 50X3000MM)
TAMPA DE ENCAIXE 75X3000MM, ZINCADA, PARA ELETROCALHA METÁLICA (REF.:MOPA OU SIMILAR)</t>
  </si>
  <si>
    <t xml:space="preserve">11.13</t>
  </si>
  <si>
    <t xml:space="preserve">SUPORTE FIXAÇÃO (CADA 1,5M)</t>
  </si>
  <si>
    <t xml:space="preserve">07881
ORSE</t>
  </si>
  <si>
    <t xml:space="preserve">SUPORTE VERTICAL 50 X 50MM PARA FIXAÇÃO DE ELETROCALHA METÁLICA (REF. MOPA OU SIMILAR)</t>
  </si>
  <si>
    <t xml:space="preserve">11.14</t>
  </si>
  <si>
    <t xml:space="preserve">CONEXÕES GERAIS (TÊ/CURVAS/ETC)</t>
  </si>
  <si>
    <t xml:space="preserve">08686
ORSE</t>
  </si>
  <si>
    <t xml:space="preserve">TÊ HORIZONTAL 50 X 50 MM PARA ELETROCALHA METÁLICA (REF. MOPA OU SIMILAR)</t>
  </si>
  <si>
    <t xml:space="preserve">11.15</t>
  </si>
  <si>
    <t xml:space="preserve">CONEXÕES GERAIS (TÊ/CURVAS/ETC) - DESVIOS DE VIGAS</t>
  </si>
  <si>
    <t xml:space="preserve">11.16</t>
  </si>
  <si>
    <t xml:space="preserve">EMENDAS (CADA 3M)</t>
  </si>
  <si>
    <t xml:space="preserve">09524
ORSE</t>
  </si>
  <si>
    <t xml:space="preserve">TALA PLANA PERFURADA 50MM PARA ELETROCALHA METÁLICA (REF.: MOPA OU SIMILAR) - REV 01</t>
  </si>
  <si>
    <t xml:space="preserve">11.17</t>
  </si>
  <si>
    <t xml:space="preserve">PATCH CORD</t>
  </si>
  <si>
    <t xml:space="preserve">COMP. 21</t>
  </si>
  <si>
    <t xml:space="preserve">PATCH CORD CAT 6, U/UTP, 4 PARES, 24 AWG, 100% COBRE, RJ45 MACHO/MACHO, CONFORME ABNT NBR 14565 E ANSI/TIA-568.2-D.</t>
  </si>
  <si>
    <t xml:space="preserve">11.18</t>
  </si>
  <si>
    <t xml:space="preserve">ORGANIZADOR DE CABOS PARA RACK</t>
  </si>
  <si>
    <t xml:space="preserve">COMP. 22</t>
  </si>
  <si>
    <t xml:space="preserve">11.19</t>
  </si>
  <si>
    <t xml:space="preserve">PATCH PANEL </t>
  </si>
  <si>
    <t xml:space="preserve">98302</t>
  </si>
  <si>
    <t xml:space="preserve">PATCH PANEL 24 PORTAS, CATEGORIA 6 - FORNECIMENTO E INSTALAÇÃO. AF_08/2025</t>
  </si>
  <si>
    <t xml:space="preserve">11.20</t>
  </si>
  <si>
    <t xml:space="preserve">SWITCH 48 portas</t>
  </si>
  <si>
    <t xml:space="preserve">COMP. 15</t>
  </si>
  <si>
    <t xml:space="preserve">11.21</t>
  </si>
  <si>
    <t xml:space="preserve">RACK DE PISO</t>
  </si>
  <si>
    <t xml:space="preserve">08682                       ORSE</t>
  </si>
  <si>
    <t xml:space="preserve">FORNECIMENTO E INSTALAÇÃO DE RACK DE PISO 19" X 16U X 570MM (GABINETE)</t>
  </si>
  <si>
    <t xml:space="preserve">11.22</t>
  </si>
  <si>
    <t xml:space="preserve">MINI GIBIC</t>
  </si>
  <si>
    <t xml:space="preserve">COMP. 11</t>
  </si>
  <si>
    <t xml:space="preserve">11.23</t>
  </si>
  <si>
    <t xml:space="preserve">CORDÃO ÓPTICO 2,5 M</t>
  </si>
  <si>
    <t xml:space="preserve">COMP. 12</t>
  </si>
  <si>
    <t xml:space="preserve">11.24</t>
  </si>
  <si>
    <t xml:space="preserve">MINI DIO</t>
  </si>
  <si>
    <t xml:space="preserve">COMP. 13</t>
  </si>
  <si>
    <t xml:space="preserve">11.25</t>
  </si>
  <si>
    <t xml:space="preserve">PIG TAIL</t>
  </si>
  <si>
    <t xml:space="preserve">COMP. 14</t>
  </si>
  <si>
    <t xml:space="preserve">11.26</t>
  </si>
  <si>
    <t xml:space="preserve">NOBREAK</t>
  </si>
  <si>
    <t xml:space="preserve">10691/ORSE</t>
  </si>
  <si>
    <t xml:space="preserve">NO BREAK 1.200VA - BIVOLT COM AUTONOMIA PARA SUPRIMENTO DE 30 MINUTOS, DA MICROSOL OU SIMILAR</t>
  </si>
  <si>
    <t xml:space="preserve">11.27</t>
  </si>
  <si>
    <t xml:space="preserve">ACCESS POINT (AP)</t>
  </si>
  <si>
    <t xml:space="preserve">COMP. 16</t>
  </si>
  <si>
    <t xml:space="preserve">12</t>
  </si>
  <si>
    <t xml:space="preserve">SPDA - PÁRA-RAIO</t>
  </si>
  <si>
    <t xml:space="preserve">12.1</t>
  </si>
  <si>
    <t xml:space="preserve">TRECHO AÉREO</t>
  </si>
  <si>
    <t xml:space="preserve">96973</t>
  </si>
  <si>
    <t xml:space="preserve">CORDOALHA DE COBRE NU 35 MM², NÃO ENTERRADA, COM ISOLADOR - FORNECIMENTO E INSTALAÇÃO. AF_08/2023</t>
  </si>
  <si>
    <t xml:space="preserve">12.2</t>
  </si>
  <si>
    <t xml:space="preserve">TRECHO ENTERRADO</t>
  </si>
  <si>
    <t xml:space="preserve">96977</t>
  </si>
  <si>
    <t xml:space="preserve">CORDOALHA DE COBRE NU 50 MM², ENTERRADA - FORNECIMENTO E INSTALAÇÃO. AF_08/2023</t>
  </si>
  <si>
    <t xml:space="preserve">12.3</t>
  </si>
  <si>
    <t xml:space="preserve">FRANKLIN</t>
  </si>
  <si>
    <t xml:space="preserve">11005
ORSE</t>
  </si>
  <si>
    <t xml:space="preserve">PÁRA-RAIO TIPO FRANKLIN 350MM, LATÃO CROMADO, PARA DESCIDA 2 CABOS, C/SUPORTE E CONECTORES P/CABO TERRA, INCLUSIVE MASTRO AÇO GALV 6MX2" E BASE</t>
  </si>
  <si>
    <t xml:space="preserve">12.4</t>
  </si>
  <si>
    <t xml:space="preserve">MINICAPTOR</t>
  </si>
  <si>
    <t xml:space="preserve">08795
ORSE</t>
  </si>
  <si>
    <t xml:space="preserve">TERMINAL AÉREO EM AÇO GALVANIZADO 3/8" X 50CM, COM FIXAÇÃO HORIZONTAL</t>
  </si>
  <si>
    <t xml:space="preserve">12.5</t>
  </si>
  <si>
    <t xml:space="preserve">SPLIT-BOLT 35 MM</t>
  </si>
  <si>
    <t xml:space="preserve">104752</t>
  </si>
  <si>
    <t xml:space="preserve">CONECTOR SPLIT-BOLT, PARA SPDA, PARA CABOS ATÉ 35 MM2 - FORNECIMENTO E INSTALAÇÃO. AF_08/2023</t>
  </si>
  <si>
    <t xml:space="preserve">12.6</t>
  </si>
  <si>
    <t xml:space="preserve">SPLIT-BOLT 50 MM</t>
  </si>
  <si>
    <t xml:space="preserve">104753</t>
  </si>
  <si>
    <t xml:space="preserve">CONECTOR SPLIT-BOLT, PARA SPDA, PARA CABOS ATÉ 50 MM2 - FORNECIMENTO E INSTALAÇÃO. AF_08/2023</t>
  </si>
  <si>
    <t xml:space="preserve">12.7</t>
  </si>
  <si>
    <t xml:space="preserve">PRESILHAS CORDOALHA</t>
  </si>
  <si>
    <t xml:space="preserve">11132
ORSE</t>
  </si>
  <si>
    <t xml:space="preserve">PRESILHA DE LATÃO, L=20MM, PARA FIXAÇÃO DE CABOS DE COBRE, FURO D=5MM, PARA CABOS 35MM² A 50MM², REF:TEL-744 OU SIMILAR (SPDA)</t>
  </si>
  <si>
    <t xml:space="preserve">12.8</t>
  </si>
  <si>
    <t xml:space="preserve">HASTES</t>
  </si>
  <si>
    <t xml:space="preserve">96986</t>
  </si>
  <si>
    <t xml:space="preserve">12.9</t>
  </si>
  <si>
    <t xml:space="preserve">CAIXA</t>
  </si>
  <si>
    <t xml:space="preserve">34643</t>
  </si>
  <si>
    <t xml:space="preserve">CAIXA DE INSPECAO PARA ATERRAMENTO E PARA RAIOS, EM POLIPROPILENO,  DIAMETRO = 300 MM X ALTURA = 400 MM</t>
  </si>
  <si>
    <t xml:space="preserve">12.10</t>
  </si>
  <si>
    <t xml:space="preserve">ELETRODUTOS DESCIDAS</t>
  </si>
  <si>
    <t xml:space="preserve">96984</t>
  </si>
  <si>
    <t xml:space="preserve">ELETRODUTO PVC RÍGIDO, DIÂMETRO 40MM, COM 3 METROS, PARA SPDA - FORNECIMENTO E INSTALAÇÃO. AF_08/2023</t>
  </si>
  <si>
    <t xml:space="preserve">12.11</t>
  </si>
  <si>
    <t xml:space="preserve">ABRAÇADEIRAS E FIXAÇÃO</t>
  </si>
  <si>
    <t xml:space="preserve">91170</t>
  </si>
  <si>
    <t xml:space="preserve">FIXAÇÃO DE TUBOS HORIZONTAIS DE PVC ÁGUA, PVC ESGOTO, PVC ÁGUA PLUVIAL, CPVC, PPR, COBRE OU AÇO, DIÂMETROS MENORES OU IGUAIS A 40 MM, COM ABRAÇADEIRA METÁLICA RÍGIDA TIPO U PERFIL 1 1/4", FIXADA EM PERFILADO EM LAJE. AF_09/2023_PS</t>
  </si>
  <si>
    <t xml:space="preserve">12.12</t>
  </si>
  <si>
    <t xml:space="preserve">MEDIDOR BEP</t>
  </si>
  <si>
    <t xml:space="preserve">10423/ORSE</t>
  </si>
  <si>
    <t xml:space="preserve">12.13</t>
  </si>
  <si>
    <t xml:space="preserve">CAIXA DE INSPEÇÃO DESCIDA</t>
  </si>
  <si>
    <t xml:space="preserve">95777</t>
  </si>
  <si>
    <t xml:space="preserve">CONDULETE DE ALUMÍNIO, TIPO B, PARA ELETRODUTO DE AÇO GALVANIZADO DN 20 MM (3/4''), APARENTE - FORNECIMENTO E INSTALAÇÃO. AF_01/2026</t>
  </si>
  <si>
    <t xml:space="preserve">12.14</t>
  </si>
  <si>
    <t xml:space="preserve">CONECTORES DE MEDIÇÃO</t>
  </si>
  <si>
    <t xml:space="preserve">09048
ORSE</t>
  </si>
  <si>
    <t xml:space="preserve">12.15</t>
  </si>
  <si>
    <t xml:space="preserve">VEDAÇÕES PARAFUSOS E FIXAÇÕES EM GERAL</t>
  </si>
  <si>
    <t xml:space="preserve">142</t>
  </si>
  <si>
    <t xml:space="preserve">SELANTE ELASTICO MONOCOMPONENTE A BASE DE POLIURETANO (PU) PARA JUNTAS DIVERSAS</t>
  </si>
  <si>
    <t xml:space="preserve">310 ML</t>
  </si>
  <si>
    <t xml:space="preserve">12.16</t>
  </si>
  <si>
    <t xml:space="preserve">VALAS CORDOALHA</t>
  </si>
  <si>
    <t xml:space="preserve">12.17</t>
  </si>
  <si>
    <t xml:space="preserve">REATERRO CORDOALHA</t>
  </si>
  <si>
    <t xml:space="preserve">13</t>
  </si>
  <si>
    <t xml:space="preserve">PREVENÇÃO DE INCÊNDIO </t>
  </si>
  <si>
    <t xml:space="preserve">13.1</t>
  </si>
  <si>
    <t xml:space="preserve">EXTINTORES E SINALIZAÇÃO DE EMERGÊNCIA</t>
  </si>
  <si>
    <t xml:space="preserve">13.1.1</t>
  </si>
  <si>
    <t xml:space="preserve">EXTINTORES</t>
  </si>
  <si>
    <t xml:space="preserve">01511 / ORSE</t>
  </si>
  <si>
    <t xml:space="preserve">EXTINTOR DE PÓ QUÍMICO ABC, CAPACIDADE 6 KG, ALCANCE MÉDIO DE JATO DE 5M, TEMPO DE DESCARGA 12S, NBR 9443, 9444, 10721</t>
  </si>
  <si>
    <t xml:space="preserve">13.1.2</t>
  </si>
  <si>
    <t xml:space="preserve">PLACA QUADRADA DE EQUIPAMENTO - E5 - "EXTINTOR"</t>
  </si>
  <si>
    <t xml:space="preserve">12137 / ORSE</t>
  </si>
  <si>
    <t xml:space="preserve">PLACA DE SINALIZACAO DE SEGURANCA CONTRA INCENDIO, FOTOLUMINESCENTE, QUADRADA, *20 X 20* CM, EM PVC *2* MM ANTI-CHAMAS (SIMBOLOS, CORES E PICTOGRAMAS CONFORME NBR 13434)</t>
  </si>
  <si>
    <t xml:space="preserve">13.1.3</t>
  </si>
  <si>
    <t xml:space="preserve">PLACA RETANGULAR DE ORIENTAÇÃO E SALVAMENTO - S2, S3 E S12</t>
  </si>
  <si>
    <t xml:space="preserve">12895 / ORSE</t>
  </si>
  <si>
    <t xml:space="preserve">PLACA DE SINALIZAÇÃO, FOTOLUMINESCENTE, EM PVC, ROTA DE FUGA </t>
  </si>
  <si>
    <t xml:space="preserve">13.2</t>
  </si>
  <si>
    <t xml:space="preserve">ILUMINAÇÃO DE EMERGÊNCIA</t>
  </si>
  <si>
    <t xml:space="preserve">13.2.1</t>
  </si>
  <si>
    <t xml:space="preserve">CONDUÍTES RÍGIDOS PVC - COR VERMELHA - BOTOEIRA E AVISADOR SONORO</t>
  </si>
  <si>
    <t xml:space="preserve">95726</t>
  </si>
  <si>
    <t xml:space="preserve">ELETRODUTO RÍGIDO SOLDÁVEL, PVC, DN 20 MM (1/2"), APARENTE - FORNECIMENTO E INSTALAÇÃO. AF_01/2026</t>
  </si>
  <si>
    <t xml:space="preserve">13.2.2</t>
  </si>
  <si>
    <t xml:space="preserve">FIAÇÃO 2,5 MM² ANTI-CHAMA</t>
  </si>
  <si>
    <t xml:space="preserve">13.2.3</t>
  </si>
  <si>
    <t xml:space="preserve">DISJUNTOR 16A P/ ILUMINAÇÃO DE SEGURANÇA, BOTOEIRA E AVISADOR SONORO</t>
  </si>
  <si>
    <t xml:space="preserve">13.2.4</t>
  </si>
  <si>
    <t xml:space="preserve">LUMINÁRIA BÁSICA</t>
  </si>
  <si>
    <t xml:space="preserve">97599</t>
  </si>
  <si>
    <t xml:space="preserve">LUMINÁRIA DE EMERGÊNCIA, COM 30 LÂMPADAS LED DE 2 W, SEM REATOR - FORNECIMENTO E INSTALAÇÃO. AF_09/2024</t>
  </si>
  <si>
    <t xml:space="preserve">13.2.5</t>
  </si>
  <si>
    <t xml:space="preserve">AVISADOR SONORO</t>
  </si>
  <si>
    <t xml:space="preserve">10446/ORSE</t>
  </si>
  <si>
    <t xml:space="preserve">AVISADOR SONORO TIPO SIRENE PARA INCÊNDIO - FORNECIMENTO</t>
  </si>
  <si>
    <t xml:space="preserve">13.2.6</t>
  </si>
  <si>
    <t xml:space="preserve">BOTOEIRA AVISADOR SONORO</t>
  </si>
  <si>
    <t xml:space="preserve">08761/ORSE</t>
  </si>
  <si>
    <t xml:space="preserve">ACIONADOR MANUAL (BOTOEIRA) TIPO QUEBRA-VIDRO, P/ INSTAL. INCENDIO</t>
  </si>
  <si>
    <t xml:space="preserve">14</t>
  </si>
  <si>
    <t xml:space="preserve">ESQUADRIAS</t>
  </si>
  <si>
    <t xml:space="preserve">14.1</t>
  </si>
  <si>
    <t xml:space="preserve">CONTRAMARCO - JANELAS</t>
  </si>
  <si>
    <t xml:space="preserve">94589</t>
  </si>
  <si>
    <t xml:space="preserve">CONTRAMARCO DE ALUMÍNIO, FIXAÇÃO COM ARGAMASSA - FORNECIMENTO E INSTALAÇÃO. AF_11/2024</t>
  </si>
  <si>
    <t xml:space="preserve">14.2</t>
  </si>
  <si>
    <t xml:space="preserve">(J01) JANELA MAXIM-AR 2,80X1,50M - 08UN</t>
  </si>
  <si>
    <t xml:space="preserve">94569
ADAPTADO</t>
  </si>
  <si>
    <t xml:space="preserve">(ADAPTADO PARA 70X60 (A X L) CM)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</si>
  <si>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14.3</t>
  </si>
  <si>
    <t xml:space="preserve">(J02) JANELA MAXIM-AR 1,05X0,70M - 02UN</t>
  </si>
  <si>
    <t xml:space="preserve">(ADAPTADO PARA 70X45 (A X L) CM)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</si>
  <si>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14.4</t>
  </si>
  <si>
    <t xml:space="preserve">(J03) JANELA MAXIM-AR 1,95X0,70M - 03UN</t>
  </si>
  <si>
    <t xml:space="preserve">14.5</t>
  </si>
  <si>
    <t xml:space="preserve">(J04) JANELA MAXIM-AR 1,95X1,50M - 02UN</t>
  </si>
  <si>
    <t xml:space="preserve">[ADAPTADO PARA 70X60 (A X L) CM]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</si>
  <si>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14.6</t>
  </si>
  <si>
    <t xml:space="preserve">(J05) JANELA MAXIM-AR 2,80X0,70M - 02UN</t>
  </si>
  <si>
    <t xml:space="preserve">14.7</t>
  </si>
  <si>
    <t xml:space="preserve">(P01) PORTA EM ALUMINO E VIDRO 4,90X2,60M - 01UN</t>
  </si>
  <si>
    <t xml:space="preserve">COMP. 03</t>
  </si>
  <si>
    <t xml:space="preserve">PORTA DE ALUMÍNIO DE ABRIR PARA VIDRO SEM GUARNIÇÃO, FIXAÇÃO COM PARAFUSOS, INCLUSIVE VIDROS - FORNECIMENTO E INSTALAÇÃO. AF_12/2019</t>
  </si>
  <si>
    <t xml:space="preserve">14.8</t>
  </si>
  <si>
    <t xml:space="preserve">(P02)PORTA EM MADEIRA 0,9X2,1M - 12UN </t>
  </si>
  <si>
    <t xml:space="preserve">90797</t>
  </si>
  <si>
    <t xml:space="preserve">KIT DE PORTA-PRONTA DE MADEIRA EM ACABAMENTO MELAMÍNICO BRANCO, FOLHA LEVE OU MÉDIA, E BATENTE METÁLICO, 90X210CM, FIXAÇÃO COM ARGAMASSA - FORNECIMENTO E INSTALAÇÃO. AF_10/2025</t>
  </si>
  <si>
    <t xml:space="preserve">14.9</t>
  </si>
  <si>
    <t xml:space="preserve">(P03) PORTA EM ALUMINO E VIDRO 1,95X2,60M - 01UN</t>
  </si>
  <si>
    <t xml:space="preserve">14.10</t>
  </si>
  <si>
    <t xml:space="preserve">PORTA EM ALUMINO 0,7X1,90M - 06UN</t>
  </si>
  <si>
    <t xml:space="preserve">91341</t>
  </si>
  <si>
    <t xml:space="preserve">PORTA EM ALUMÍNIO DE ABRIR TIPO VENEZIANA COM GUARNIÇÃO, FIXAÇÃO COM PARAFUSOS - FORNECIMENTO E INSTALAÇÃO. AF_10/2025</t>
  </si>
  <si>
    <t xml:space="preserve">14.11</t>
  </si>
  <si>
    <t xml:space="preserve">PORTA EM ALUMINO 0,9X1,90M - 02UN</t>
  </si>
  <si>
    <t xml:space="preserve">14.12</t>
  </si>
  <si>
    <t xml:space="preserve">(P04) PORTA EM MADEIRA COM CHAPA 0,9X2,1M - 02UN</t>
  </si>
  <si>
    <t xml:space="preserve">COMP. 01</t>
  </si>
  <si>
    <t xml:space="preserve">KIT DE PORTA-PRONTA DE MADEIRA EM ACABAMENTO MELAMÍNICO BRANCO, FOLHA LEVE OU MÉDIA, E BATENTE METÁLICO, 90X210CM, COM REVESTIMENTO RESISTENTE A IMPACTOS (90X40CM), FIXAÇÃO COM ARGAMASSA - FORNECIMENTO E INSTALAÇÃO. AF_12/2019</t>
  </si>
  <si>
    <t xml:space="preserve">14.13</t>
  </si>
  <si>
    <t xml:space="preserve">(P05) PORTA EM ALUMINO E VIDRO 1,95X2,10M - 01UN</t>
  </si>
  <si>
    <t xml:space="preserve">COMP.03</t>
  </si>
  <si>
    <t xml:space="preserve">14.14</t>
  </si>
  <si>
    <t xml:space="preserve">ALÇAPÃO EM ALUMINIO - 1,20X0,7M</t>
  </si>
  <si>
    <t xml:space="preserve">91338</t>
  </si>
  <si>
    <t xml:space="preserve">PORTA DE ALUMÍNIO DE ABRIR COM LAMBRI, COM GUARNIÇÃO, FIXAÇÃO COM PARAFUSOS - FORNECIMENTO E INSTALAÇÃO. AF_12/2019</t>
  </si>
  <si>
    <t xml:space="preserve">14.15</t>
  </si>
  <si>
    <t xml:space="preserve">PORTA VENEZIANA ABRIGO DE GÁS</t>
  </si>
  <si>
    <t xml:space="preserve">14.16</t>
  </si>
  <si>
    <t xml:space="preserve">FECHADURA DAS PORTAS EM MADEIRA</t>
  </si>
  <si>
    <t xml:space="preserve">90830</t>
  </si>
  <si>
    <t xml:space="preserve">FECHADURA DE EMBUTIR COM CILINDRO, EXTERNA, COMPLETA, ACABAMENTO PADRÃO MÉDIO, INCLUSO EXECUÇÃO DE FURO - FORNECIMENTO E INSTALAÇÃO. AF_10/2025</t>
  </si>
  <si>
    <t xml:space="preserve">15</t>
  </si>
  <si>
    <t xml:space="preserve">REVESTIMENTOS </t>
  </si>
  <si>
    <t xml:space="preserve">15.1</t>
  </si>
  <si>
    <t xml:space="preserve">REQUADRO DE ESQUADRIAS - CHAPISCO</t>
  </si>
  <si>
    <t xml:space="preserve">CHAPISCO APLICADO EM ALVENARIAS E ESTRUTURAS DE CONCRETO INTERNAS, COM COLHER DE PEDREIRO. ARGAMASSA TRAÇO 1:3 COM PREPARO EM BETONEIRA 400L. AF_10/2022</t>
  </si>
  <si>
    <t xml:space="preserve">15.2</t>
  </si>
  <si>
    <t xml:space="preserve">REQUADRO DE ESQUADRIAS - MASSA ÚNICA</t>
  </si>
  <si>
    <t xml:space="preserve">87547</t>
  </si>
  <si>
    <t xml:space="preserve">MASSA ÚNICA, EM ARGAMASSA TRAÇO 1:2:8, PREPARO MECÂNICO, APLICADA MANUALMENTE EM PAREDES INTERNAS DE AMBIENTES COM ÁREA ENTRE 5M² E 10M², E = 10MM, COM TALISCAS. AF_03/2024</t>
  </si>
  <si>
    <t xml:space="preserve">15.3</t>
  </si>
  <si>
    <t xml:space="preserve">ACABAMENTO - ESPAÇOS COM REVESTIMENTO CERÂMICO</t>
  </si>
  <si>
    <t xml:space="preserve">15.4</t>
  </si>
  <si>
    <t xml:space="preserve">104951</t>
  </si>
  <si>
    <t xml:space="preserve">MASSA ÚNICA, EM ARGAMASSA TRAÇO 1:2:8, PREPARO MECÂNICO, APLICADA MANUALMENTE EM PAREDES INTERNAS DE AMBIENTES COM ÁREA MAIOR QUE 10M², E = 17,5MM, COM TALISCAS. AF_03/2024</t>
  </si>
  <si>
    <t xml:space="preserve">15.5</t>
  </si>
  <si>
    <t xml:space="preserve">REVESTIMENTO CERÂMICO PARA PAREDES H= 220cm</t>
  </si>
  <si>
    <t xml:space="preserve">87273</t>
  </si>
  <si>
    <t xml:space="preserve">REVESTIMENTO CERÂMICO PARA PAREDES INTERNAS COM PLACAS TIPO ESMALTADA DE DIMENSÕES 33X45 CM APLICADAS NA ALTURA INTEIRA DAS PAREDES. AF_02/2023_PE</t>
  </si>
  <si>
    <t xml:space="preserve">15.6</t>
  </si>
  <si>
    <t xml:space="preserve">CANTONEIRA PARA AS QUINAS            </t>
  </si>
  <si>
    <t xml:space="preserve">COMP. 04</t>
  </si>
  <si>
    <t xml:space="preserve">CANTONEIRA ALUMINIO ABAS IGUAIS 1 ", E = 3 /16 "</t>
  </si>
  <si>
    <t xml:space="preserve">16</t>
  </si>
  <si>
    <t xml:space="preserve">PISOS</t>
  </si>
  <si>
    <t xml:space="preserve">16.1</t>
  </si>
  <si>
    <t xml:space="preserve">PREPARO DO PISO (CAMADA MÉDIA 15 CM)</t>
  </si>
  <si>
    <t xml:space="preserve">104729</t>
  </si>
  <si>
    <t xml:space="preserve">REATERRO MECANIZADO DE VALA COM ESCAVADEIRA HIDRÁULICA (CAPACIDADE DA CAÇAMBA: 0,8 M³/POTÊNCIA: 111 HP), LARGURA ATÉ 1,5 M, PROFUNDIDADE DE 1,5 A 3,0 M, COM SOLO (SEM SUBSTITUIÇÃO) DE 1ª CATEGORIA, COM PLACA VIBRATÓRIA. AF_08/2023</t>
  </si>
  <si>
    <t xml:space="preserve">M³</t>
  </si>
  <si>
    <t xml:space="preserve">16.2</t>
  </si>
  <si>
    <t xml:space="preserve">PREPARO DO PISO - EXTERNO E INTERNO</t>
  </si>
  <si>
    <t xml:space="preserve">97113</t>
  </si>
  <si>
    <t xml:space="preserve">APLICAÇÃO DE LONA PLÁSTICA PARA EXECUÇÃO DE PAVIMENTOS DE CONCRETO. AF_04/2022</t>
  </si>
  <si>
    <t xml:space="preserve">16.3</t>
  </si>
  <si>
    <t xml:space="preserve">BASE DO CONTRAPISO </t>
  </si>
  <si>
    <t xml:space="preserve">94993</t>
  </si>
  <si>
    <t xml:space="preserve">EXECUÇÃO DE PASSEIO (CALÇADA) OU PISO DE CONCRETO COM CONCRETO MOLDADO IN LOCO, USINADO, ACABAMENTO CONVENCIONAL, ESPESSURA 6 CM, ARMADO. AF_08/2022</t>
  </si>
  <si>
    <t xml:space="preserve">16.4</t>
  </si>
  <si>
    <t xml:space="preserve">CONTRAPISO</t>
  </si>
  <si>
    <t xml:space="preserve">87620</t>
  </si>
  <si>
    <t xml:space="preserve">CONTRAPISO EM ARGAMASSA TRAÇO 1:4 (CIMENTO E AREIA), PREPARO MECÂNICO COM BETONEIRA 400 L, APLICADO EM ÁREAS SECAS SOBRE LAJE, ADERIDO, ACABAMENTO NÃO REFORÇADO, ESPESSURA 2CM. AF_07/2021</t>
  </si>
  <si>
    <t xml:space="preserve">16.5</t>
  </si>
  <si>
    <t xml:space="preserve">CIMENTO QUEIMADO - ACESSO EXTERNO</t>
  </si>
  <si>
    <t xml:space="preserve">98679</t>
  </si>
  <si>
    <t xml:space="preserve">PISO CIMENTADO, TRAÇO 1:5 (CIMENTO E AREIA), ACABAMENTO LISO, ESPESSURA 2,0 CM, PREPARO MECÂNICO DA ARGAMASSA. AF_02/2026</t>
  </si>
  <si>
    <t xml:space="preserve">16.6</t>
  </si>
  <si>
    <t xml:space="preserve">101748</t>
  </si>
  <si>
    <t xml:space="preserve">PREPARO DE CONTRAPISO COM POLITRIZ. AF_02/2026_PE</t>
  </si>
  <si>
    <t xml:space="preserve">16.7</t>
  </si>
  <si>
    <t xml:space="preserve">PISO CERÂMICO</t>
  </si>
  <si>
    <t xml:space="preserve">87251</t>
  </si>
  <si>
    <t xml:space="preserve">REVESTIMENTO CERÂMICO PARA PISO COM PLACAS TIPO ESMALTADA DE DIMENSÕES 45X45 CM APLICADA EM AMBIENTES DE ÁREA MAIOR QUE 10 M2. AF_02/2023_PE</t>
  </si>
  <si>
    <t xml:space="preserve">16.8</t>
  </si>
  <si>
    <t xml:space="preserve">RODAPÉ CERÂMICO H=10CM</t>
  </si>
  <si>
    <t xml:space="preserve">16.9</t>
  </si>
  <si>
    <t xml:space="preserve">IMPERMEABILIZAÇÃO ÁREAS MOLHADAS  H=50CM</t>
  </si>
  <si>
    <t xml:space="preserve">17</t>
  </si>
  <si>
    <t xml:space="preserve">FORRO E ACABAMENTOS</t>
  </si>
  <si>
    <t xml:space="preserve">17.1</t>
  </si>
  <si>
    <t xml:space="preserve">FORRO EM DRYWALL </t>
  </si>
  <si>
    <t xml:space="preserve">96110</t>
  </si>
  <si>
    <t xml:space="preserve">FORRO EM DRYWALL PARA AMBIENTES RESIDENCIAIS, INCLUSIVE ESTRUTURA UNIDIRECIONAL DE FIXAÇÃO. AF_08/2023_PS</t>
  </si>
  <si>
    <t xml:space="preserve">17.2</t>
  </si>
  <si>
    <t xml:space="preserve">ISOLAMENTO TERMOACÚSTICO - SALAS DE AULA,  LABORATÓRIOS, E AUDITÓRIO</t>
  </si>
  <si>
    <t xml:space="preserve">07704/ORSE</t>
  </si>
  <si>
    <t xml:space="preserve">MANTA EM LÃ DE ROCHA DE 25MM - FORNECIMENTO E APLICAÇÃO </t>
  </si>
  <si>
    <t xml:space="preserve">17.3</t>
  </si>
  <si>
    <t xml:space="preserve">ACABAMENTO DO FORRO</t>
  </si>
  <si>
    <t xml:space="preserve">88494</t>
  </si>
  <si>
    <t xml:space="preserve">EMASSAMENTO COM MASSA LÁTEX, APLICAÇÃO EM TETO, UMA DEMÃO, LIXAMENTO MANUAL. AF_04/2023</t>
  </si>
  <si>
    <t xml:space="preserve">17.4</t>
  </si>
  <si>
    <t xml:space="preserve">FORRO EM DRYWALL RESISTENTE À ÁGUA</t>
  </si>
  <si>
    <t xml:space="preserve">COMP. 08</t>
  </si>
  <si>
    <t xml:space="preserve">PLACA / CHAPA DE GESSO ACARTONADO, RESISTENTE A UMIDADE (RU), COR VERDE, E = 12,5 MM, 1200 X 2400 MM (L X C)</t>
  </si>
  <si>
    <t xml:space="preserve">17.5</t>
  </si>
  <si>
    <t xml:space="preserve">ACABAMENTO DA LAJE</t>
  </si>
  <si>
    <t xml:space="preserve">87881</t>
  </si>
  <si>
    <t xml:space="preserve">CHAPISCO APLICADO NO TETO OU EM ALVENARIA E ESTRUTURA, COM ROLO PARA TEXTURA ACRÍLICA. ARGAMASSA TRAÇO 1:4 E EMULSÃO POLIMÉRICA (ADESIVO) COM PREPARO MANUAL. AF_10/2022</t>
  </si>
  <si>
    <t xml:space="preserve">17.6</t>
  </si>
  <si>
    <t xml:space="preserve">90406</t>
  </si>
  <si>
    <t xml:space="preserve">MASSA ÚNICA, EM ARGAMASSA TRAÇO 1:2:8, PREPARO MECÂNICO, APLICADA MANUALMENTE EM TETO, E = 17,5MM, COM TALISCAS. AF_03/2024</t>
  </si>
  <si>
    <t xml:space="preserve">17.7</t>
  </si>
  <si>
    <t xml:space="preserve">18</t>
  </si>
  <si>
    <t xml:space="preserve">ENTORNO E PAISAGISMO</t>
  </si>
  <si>
    <t xml:space="preserve">18.1</t>
  </si>
  <si>
    <t xml:space="preserve">CALÇADA ENTORNO DO PRÉDIO (H=5CM)</t>
  </si>
  <si>
    <t xml:space="preserve">94990</t>
  </si>
  <si>
    <t xml:space="preserve">EXECUÇÃO DE PASSEIO (CALÇADA) OU PISO DE CONCRETO COM CONCRETO MOLDADO IN LOCO, FEITO EM OBRA, ACABAMENTO CONVENCIONAL, NÃO ARMADO. AF_08/2022</t>
  </si>
  <si>
    <t xml:space="preserve">18.2</t>
  </si>
  <si>
    <t xml:space="preserve">CALÇADA FACHADA </t>
  </si>
  <si>
    <t xml:space="preserve">101114</t>
  </si>
  <si>
    <t xml:space="preserve">ESCAVAÇÃO HORIZONTAL EM SOLO DE 1A CATEGORIA COM TRATOR DE ESTEIRAS (100HP/LÂMINA: 2,19M3). AF_07/2020</t>
  </si>
  <si>
    <t xml:space="preserve">18.3</t>
  </si>
  <si>
    <t xml:space="preserve">CALÇADA FUNDOS</t>
  </si>
  <si>
    <t xml:space="preserve">18.4</t>
  </si>
  <si>
    <t xml:space="preserve">BASE DAS CALÇADAS</t>
  </si>
  <si>
    <t xml:space="preserve">18.5</t>
  </si>
  <si>
    <t xml:space="preserve">COMPACTAÇÃO DO SOLO - EXTERNO</t>
  </si>
  <si>
    <t xml:space="preserve">18.6</t>
  </si>
  <si>
    <t xml:space="preserve">PASSARELA - ESTRUTURA METÁLICA
 - PILAR TUBO (50X2.65MM) 1 CADA 2,5M;
- VIGAS TUBO (60X30X2,25MM) CADA 1,25 M E EM TODO PERÍMETRO</t>
  </si>
  <si>
    <t xml:space="preserve">COMP. 02</t>
  </si>
  <si>
    <t xml:space="preserve">ESTRUTURA METÁLICA EM PERFIL LAMINADO OU SOLDADO EM AÇO ESTRUTURAL, INCLUSO TRANSPORTE E IÇAMENTO</t>
  </si>
  <si>
    <t xml:space="preserve">18.7</t>
  </si>
  <si>
    <t xml:space="preserve">PASSARELA - FECHAMENTO COM CHAPA</t>
  </si>
  <si>
    <t xml:space="preserve">18.8</t>
  </si>
  <si>
    <t xml:space="preserve">PASSARELA - TELHAMENTO EM ARCO</t>
  </si>
  <si>
    <t xml:space="preserve">TELHAMENTO COM TELHA DE AÇO/ALUMÍNIO E = 0,5 MM, COM ATÉ 2 ÁGUAS, INCLUSO IÇAMENTO. AF_07/2019</t>
  </si>
  <si>
    <t xml:space="preserve">M²</t>
  </si>
  <si>
    <t xml:space="preserve">18.9</t>
  </si>
  <si>
    <t xml:space="preserve">PASSARELA/MONTAGEM(ACESSO MÁQ.) 8,30X3,00M</t>
  </si>
  <si>
    <t xml:space="preserve">COMP. 23</t>
  </si>
  <si>
    <t xml:space="preserve">REINSTALAÇÃO DE PERFIL EM AÇO, COM CONEXÕES PARAFUSADAS/SOLDADADAS, INCLUSOS MÃO DE OBRA.</t>
  </si>
  <si>
    <t xml:space="preserve">18.10</t>
  </si>
  <si>
    <t xml:space="preserve">COMP. 24</t>
  </si>
  <si>
    <t xml:space="preserve">REINSTALAÇÃO DE TELHAMENTO COM TELHA DE AÇO/ALUMÍNIO, INCLUSO IÇAMENTO. </t>
  </si>
  <si>
    <t xml:space="preserve">18.11</t>
  </si>
  <si>
    <t xml:space="preserve">PINTURA ESTRUTURA</t>
  </si>
  <si>
    <t xml:space="preserve">PINTURA COM TINTA ALQUÍDICA DE FUNDO E ACABAMENTO (ESMALTE SINTÉTICO) PULVERIZADA SOBRE PERFIL METÁLICO</t>
  </si>
  <si>
    <t xml:space="preserve">18.12</t>
  </si>
  <si>
    <t xml:space="preserve">GRAMA - ENTORNO E JARDIM CENTRAL</t>
  </si>
  <si>
    <t xml:space="preserve">98504</t>
  </si>
  <si>
    <t xml:space="preserve">PLANTIO DE GRAMA ESMERALDA OU SÃO CARLOS OU CURITIBANA, EM PLACAS. AF_07/2024</t>
  </si>
  <si>
    <t xml:space="preserve">19</t>
  </si>
  <si>
    <t xml:space="preserve">PINTURAS</t>
  </si>
  <si>
    <t xml:space="preserve">19.1</t>
  </si>
  <si>
    <t xml:space="preserve">PINTURA DO FORRO EM DRYWALL - 02 DEMÃOS</t>
  </si>
  <si>
    <t xml:space="preserve">88484</t>
  </si>
  <si>
    <t xml:space="preserve">FUNDO SELADOR ACRÍLICO, APLICAÇÃO MANUAL EM TETO, UMA DEMÃO. AF_04/2023</t>
  </si>
  <si>
    <t xml:space="preserve">19.2</t>
  </si>
  <si>
    <t xml:space="preserve">PINTURA DO FORRO EM DRYWALL</t>
  </si>
  <si>
    <t xml:space="preserve">104640</t>
  </si>
  <si>
    <t xml:space="preserve">PINTURA LÁTEX ACRÍLICA STANDARD, APLICAÇÃO MANUAL EM TETO, DUAS DEMÃOS. AF_04/2023</t>
  </si>
  <si>
    <t xml:space="preserve">19.3</t>
  </si>
  <si>
    <t xml:space="preserve">PINTURA DA LAJE - 02 DEMÃOS</t>
  </si>
  <si>
    <t xml:space="preserve">19.4</t>
  </si>
  <si>
    <t xml:space="preserve">PINTURA DA LAJE</t>
  </si>
  <si>
    <t xml:space="preserve">19.5</t>
  </si>
  <si>
    <t xml:space="preserve">PINTURA INTERNA - 02 DEMÃOS</t>
  </si>
  <si>
    <t xml:space="preserve">88485</t>
  </si>
  <si>
    <t xml:space="preserve">FUNDO SELADOR ACRÍLICO, APLICAÇÃO MANUAL EM PAREDE, UMA DEMÃO. AF_04/2023</t>
  </si>
  <si>
    <t xml:space="preserve">19.6</t>
  </si>
  <si>
    <t xml:space="preserve">19.7</t>
  </si>
  <si>
    <t xml:space="preserve">PINTURA EXTERNA - 02 DEMÃOS</t>
  </si>
  <si>
    <t xml:space="preserve">19.8</t>
  </si>
  <si>
    <t xml:space="preserve">19.9</t>
  </si>
  <si>
    <t xml:space="preserve">PINTURA EXTERNA - 02 DEMÃOS/VARANDAS</t>
  </si>
  <si>
    <t xml:space="preserve">19.10</t>
  </si>
  <si>
    <t xml:space="preserve">PINTURA EXTERNA - 02 DEMÃOS/BARRADO H=115</t>
  </si>
  <si>
    <t xml:space="preserve">19.11</t>
  </si>
  <si>
    <t xml:space="preserve">PINTURA PLATIBANDA - EXTERNA - 02 DEMÃOS</t>
  </si>
  <si>
    <t xml:space="preserve">19.12</t>
  </si>
  <si>
    <t xml:space="preserve">PINTURA PLATIBANDA - INTERNA</t>
  </si>
  <si>
    <t xml:space="preserve">19.13</t>
  </si>
  <si>
    <t xml:space="preserve">PINTURA PLATIBANDA - INTERNA - 02 DEMÃOS</t>
  </si>
  <si>
    <t xml:space="preserve">98562</t>
  </si>
  <si>
    <t xml:space="preserve">IMPERMEABILIZAÇÃO DE SUPERFÍCIE COM ARGAMASSA DE CIMENTO E AREIA, COM ADITIVO IMPERMEABILIZANTE, E = 1,5CM. AF_09/2023</t>
  </si>
  <si>
    <t xml:space="preserve">19.14</t>
  </si>
  <si>
    <t xml:space="preserve">PINTURA DE ESQUADRIAS </t>
  </si>
  <si>
    <t xml:space="preserve">102193</t>
  </si>
  <si>
    <t xml:space="preserve">LIXAMENTO DE MADEIRA PARA APLICAÇÃO DE FUNDO OU PINTURA. AF_01/2021</t>
  </si>
  <si>
    <t xml:space="preserve">19.15</t>
  </si>
  <si>
    <t xml:space="preserve">19.16</t>
  </si>
  <si>
    <t xml:space="preserve">PINTURA EXTERNA - 02 DEMÃOS/ABRIGO GÁS</t>
  </si>
  <si>
    <t xml:space="preserve">19.17</t>
  </si>
  <si>
    <t xml:space="preserve">19.18</t>
  </si>
  <si>
    <t xml:space="preserve">HIDROFUGANTE - TIJOLOS MACIÇOS</t>
  </si>
  <si>
    <t xml:space="preserve">02297/ORSE</t>
  </si>
  <si>
    <t xml:space="preserve">PINTURA PARA PROTEÇÃO DE SUPERFÍCIES COM HIDROFUGANTE SILICONE OU SIMILAR, 02 DEMÃOS</t>
  </si>
  <si>
    <t xml:space="preserve">19.19</t>
  </si>
  <si>
    <t xml:space="preserve">VERNIZ TIJOLO/FOSCO</t>
  </si>
  <si>
    <t xml:space="preserve">100748</t>
  </si>
  <si>
    <t xml:space="preserve">PINTURA COM TINTA ALQUÍDICA DE ACABAMENTO (ESMALTE SINTÉTICO FOSCO) APLICADA A ROLO OU PINCEL SOBRE PERFIL METÁLICO EXECUTADO EM FÁBRICA (POR DEMÃO). AF_01/2020</t>
  </si>
  <si>
    <t xml:space="preserve">19.20</t>
  </si>
  <si>
    <t xml:space="preserve">IMPERMEABILIZAÇÃO - CIMENTO QUEIMADO</t>
  </si>
  <si>
    <t xml:space="preserve">98553</t>
  </si>
  <si>
    <t xml:space="preserve">IMPEMEABILIZAÇÃO DE SUPERFÍCIE COM MEMBRANA À BASE DE POLIURETANO, 2 DEMÃOS. AF_09/2023</t>
  </si>
  <si>
    <t xml:space="preserve">19.21</t>
  </si>
  <si>
    <t xml:space="preserve">PINTURA CALÇAMENTO - PINTURA</t>
  </si>
  <si>
    <t xml:space="preserve">102491</t>
  </si>
  <si>
    <t xml:space="preserve">PINTURA DE PISO COM TINTA ACRÍLICA, APLICAÇÃO MANUAL, 2 DEMÃOS, INCLUSO FUNDO PREPARADOR. AF_05/2021</t>
  </si>
  <si>
    <t xml:space="preserve">20</t>
  </si>
  <si>
    <t xml:space="preserve">LOUÇAS E ACESSÓRIOS</t>
  </si>
  <si>
    <t xml:space="preserve">20.1</t>
  </si>
  <si>
    <t xml:space="preserve">VASO SANITÁRIO</t>
  </si>
  <si>
    <t xml:space="preserve">86931</t>
  </si>
  <si>
    <t xml:space="preserve">BACIA SANITÁRIA COM CAIXA ACOPLADA LOUÇA BRANCA, INCLUSO ENGATE FLEXÍVEL EM PLÁSTICO BRANCO, 1/2" X 40 CM - FORNECIMENTO E INSTALAÇÃO. AF_02/2026</t>
  </si>
  <si>
    <t xml:space="preserve">20.2</t>
  </si>
  <si>
    <t xml:space="preserve">ASSENTO</t>
  </si>
  <si>
    <t xml:space="preserve">100849</t>
  </si>
  <si>
    <t xml:space="preserve">ASSENTO SANITÁRIO CONVENCIONAL - FORNECIMENTO E INSTALAÇÃO. AF_02/2026</t>
  </si>
  <si>
    <t xml:space="preserve">20.3</t>
  </si>
  <si>
    <t xml:space="preserve">MICTÓRIOS</t>
  </si>
  <si>
    <t xml:space="preserve">100858</t>
  </si>
  <si>
    <t xml:space="preserve">MICTÓRIO SIFONADO COM VÁLVULA DE DESCARGA EM LOUÇA BRANCA - PADRÃO MÉDIO - FORNECIMENTO E INSTALAÇÃO. AF_02/2026</t>
  </si>
  <si>
    <t xml:space="preserve">20.4</t>
  </si>
  <si>
    <t xml:space="preserve">TORNEIRA LIMPEZA/JARDIM</t>
  </si>
  <si>
    <t xml:space="preserve">TORNEIRA CROMADA 1/2" OU 3/4" PARA TANQUE, PADRÃO POPULAR - FORNECIMENTO E INSTALAÇÃO. AF_02/2026</t>
  </si>
  <si>
    <t xml:space="preserve">20.5</t>
  </si>
  <si>
    <t xml:space="preserve">BANCADAS - SANITÁRIOS</t>
  </si>
  <si>
    <t xml:space="preserve">10759
ORSE</t>
  </si>
  <si>
    <t xml:space="preserve">BANCADA EM GRANITO CINZA ANDORINHA, E=2CM</t>
  </si>
  <si>
    <t xml:space="preserve">20.6</t>
  </si>
  <si>
    <t xml:space="preserve">100861</t>
  </si>
  <si>
    <t xml:space="preserve">SUPORTE MÃO FRANCESA EM AÇO, ABAS IGUAIS 30 CM, CAPACIDADE MÍNIMA 60 KG, BRANCO - FORNECIMENTO E INSTALAÇÃO. AF_02/2026</t>
  </si>
  <si>
    <t xml:space="preserve">20.7</t>
  </si>
  <si>
    <t xml:space="preserve">BANCADA - COPA</t>
  </si>
  <si>
    <t xml:space="preserve">20.8</t>
  </si>
  <si>
    <t xml:space="preserve">CUBA - COPA</t>
  </si>
  <si>
    <t xml:space="preserve">100852</t>
  </si>
  <si>
    <t xml:space="preserve">CUBA DE EMBUTIR RETANGULAR DE AÇO INOXIDÁVEL, 56 X 33 X 12 CM - FORNECIMENTO E INSTALAÇÃO. AF_02/2026</t>
  </si>
  <si>
    <t xml:space="preserve">20.9</t>
  </si>
  <si>
    <t xml:space="preserve">TORNEIRA - COPA</t>
  </si>
  <si>
    <t xml:space="preserve">86909</t>
  </si>
  <si>
    <t xml:space="preserve">TORNEIRA CROMADA TUBO MÓVEL, DE MESA, 1/2" OU 3/4", PARA PIA DE COZINHA, PADRÃO ALTO - FORNECIMENTO E INSTALAÇÃO. AF_02/2026</t>
  </si>
  <si>
    <t xml:space="preserve">20.10</t>
  </si>
  <si>
    <t xml:space="preserve">CUBAS - SANITÁRIOS</t>
  </si>
  <si>
    <t xml:space="preserve">86901</t>
  </si>
  <si>
    <t xml:space="preserve">CUBA DE EMBUTIR OVAL EM LOUÇA BRANCA, 35 X 50CM OU EQUIVALENTE - FORNECIMENTO E INSTALAÇÃO. AF_02/2026</t>
  </si>
  <si>
    <t xml:space="preserve">20.11</t>
  </si>
  <si>
    <t xml:space="preserve">TORNEIRA LAVATÓRIOS</t>
  </si>
  <si>
    <t xml:space="preserve">03259
ORSE</t>
  </si>
  <si>
    <t xml:space="preserve">FORNECIMENTO E INSTALAÇÃO DE TORNEIRA PRESSMATIC COMPACT DE MESA, REF. 17160606, DOCOL OU SIMILAR</t>
  </si>
  <si>
    <t xml:space="preserve">20.12</t>
  </si>
  <si>
    <t xml:space="preserve">BANCADAS - ENGATE</t>
  </si>
  <si>
    <t xml:space="preserve">20.13</t>
  </si>
  <si>
    <t xml:space="preserve">BANCADAS - SIFÃO</t>
  </si>
  <si>
    <t xml:space="preserve">86883</t>
  </si>
  <si>
    <t xml:space="preserve">SIFÃO DO TIPO FLEXÍVEL EM PVC 1" X 1.1/2" - FORNECIMENTO E INSTALAÇÃO. AF_02/2026</t>
  </si>
  <si>
    <t xml:space="preserve">20.14</t>
  </si>
  <si>
    <t xml:space="preserve">BANCADA - VÁLVULA</t>
  </si>
  <si>
    <t xml:space="preserve">86880</t>
  </si>
  <si>
    <t xml:space="preserve">VÁLVULA EM PLÁSTICO CROMADO TIPO AMERICANA 3.1/2" X 1.1/2" SEM ADAPTADOR PARA PIA - FORNECIMENTO E INSTALAÇÃO. AF_02/2026</t>
  </si>
  <si>
    <t xml:space="preserve">20.15</t>
  </si>
  <si>
    <t xml:space="preserve">ACESSORIOS BWC</t>
  </si>
  <si>
    <t xml:space="preserve">95547</t>
  </si>
  <si>
    <t xml:space="preserve">SABONETEIRA PLÁSTICA TIPO DISPENSER PARA SABONETE LÍQUIDO COM RESERVATÓRIO 800 A 1500 ML, INCLUSO FIXAÇÃO. AF_02/2026</t>
  </si>
  <si>
    <t xml:space="preserve">20.16</t>
  </si>
  <si>
    <t xml:space="preserve">ROLAO</t>
  </si>
  <si>
    <t xml:space="preserve">106766</t>
  </si>
  <si>
    <t xml:space="preserve">DISPENSER DE PLÁSTICO PARA PAPEL HIGIÊNICO, INCLUSO FIXAÇÃO. AF_02/2026</t>
  </si>
  <si>
    <t xml:space="preserve">20.17</t>
  </si>
  <si>
    <t xml:space="preserve">PAPEL TOALHA</t>
  </si>
  <si>
    <t xml:space="preserve">106765</t>
  </si>
  <si>
    <t xml:space="preserve">DISPENSER DE PLÁSTICO PARA TOALHA DE PAPEL INTERFOLHADA, INCLUSO FIXAÇÃO. AF_02/2026</t>
  </si>
  <si>
    <t xml:space="preserve">20.18</t>
  </si>
  <si>
    <t xml:space="preserve">ESPELHO BANCADA - BANHEIRO MASCULINO E FEMININO</t>
  </si>
  <si>
    <t xml:space="preserve">09718             ORSE</t>
  </si>
  <si>
    <t xml:space="preserve">ESPELHO DE CRISTAL 4MM COM MOLDURA DE ALUMÍNIO</t>
  </si>
  <si>
    <t xml:space="preserve">20.19</t>
  </si>
  <si>
    <t xml:space="preserve">20.20</t>
  </si>
  <si>
    <t xml:space="preserve">BARRA PNE - 40CM</t>
  </si>
  <si>
    <t xml:space="preserve">100870
ADAPTADO</t>
  </si>
  <si>
    <t xml:space="preserve">(ADAPTADO PARA COMPRIMENTO 40 CM) BARRA DE APOIO RETA, EM ALUMÍNIO, COMPRIMENTO 60 CM, FIXADA NA PAREDE - FORNECIMENTO E INSTALAÇÃO. AF_02/2026</t>
  </si>
  <si>
    <t xml:space="preserve">20.21</t>
  </si>
  <si>
    <t xml:space="preserve">BARRA PNE - 70CM</t>
  </si>
  <si>
    <t xml:space="preserve">100871</t>
  </si>
  <si>
    <t xml:space="preserve">BARRA DE APOIO RETA, EM ALUMÍNIO, COMPRIMENTO 70 CM, FIXADA NA PAREDE - FORNECIMENTO E INSTALAÇÃO. AF_02/2026</t>
  </si>
  <si>
    <t xml:space="preserve">20.22</t>
  </si>
  <si>
    <t xml:space="preserve">BARRA PNE - 80CM</t>
  </si>
  <si>
    <t xml:space="preserve">100872</t>
  </si>
  <si>
    <t xml:space="preserve">BARRA DE APOIO RETA, EM ALUMÍNIO, COMPRIMENTO 80 CM, FIXADA NA PAREDE - FORNECIMENTO E INSTALAÇÃO. AF_02/2026</t>
  </si>
  <si>
    <t xml:space="preserve">20.23</t>
  </si>
  <si>
    <t xml:space="preserve">TANQUE</t>
  </si>
  <si>
    <t xml:space="preserve">86875</t>
  </si>
  <si>
    <t xml:space="preserve">TANQUE DE MÁRMORE SINTÉTICO COM COLUNA, 22L OU EQUIVALENTE FORNECIMENTO E INSTALAÇÃO. AF_02/2026</t>
  </si>
  <si>
    <t xml:space="preserve">20.24</t>
  </si>
  <si>
    <t xml:space="preserve">BEBEDOURO</t>
  </si>
  <si>
    <t xml:space="preserve">11982
ORSE</t>
  </si>
  <si>
    <t xml:space="preserve">BEBEDOURO CONJUGADO, ELÉTRICO, REFRIGERAÇÃO POR COMPRESSÃO,110V, INOX, LIBELL PRESS SIDE OU SIMILAR </t>
  </si>
  <si>
    <t xml:space="preserve">21</t>
  </si>
  <si>
    <t xml:space="preserve">ESCADA DE ACESSO AO BLOCO G</t>
  </si>
  <si>
    <t xml:space="preserve">21.1</t>
  </si>
  <si>
    <t xml:space="preserve">SERVIÇOS PRELIMINARES</t>
  </si>
  <si>
    <t xml:space="preserve">21.1.1</t>
  </si>
  <si>
    <t xml:space="preserve">CORTE DO TERRENO</t>
  </si>
  <si>
    <t xml:space="preserve">101124</t>
  </si>
  <si>
    <t xml:space="preserve">ESCAVAÇÃO HORIZONTAL, INCLUINDO CARGA E DESCARGA EM SOLO DE 1A CATEGORIA COM TRATOR DE ESTEIRAS (100HP/LÂMINA: 2,19M3). AF_07/2020</t>
  </si>
  <si>
    <t xml:space="preserve">21.1.2</t>
  </si>
  <si>
    <t xml:space="preserve">REATERRO DO TERRENO</t>
  </si>
  <si>
    <t xml:space="preserve">21.2</t>
  </si>
  <si>
    <t xml:space="preserve">INFRAESTRUTURA</t>
  </si>
  <si>
    <t xml:space="preserve">21.2.1</t>
  </si>
  <si>
    <t xml:space="preserve">ESTACA H=1,5M; D=25CM</t>
  </si>
  <si>
    <t xml:space="preserve">100896</t>
  </si>
  <si>
    <t xml:space="preserve">ESTACA ESCAVADA MECANICAMENTE, SEM FLUIDO ESTABILIZANTE, COM 25CM DE DIÂMETRO, CONCRETO LANÇADO POR CAMINHÃO BETONEIRA </t>
  </si>
  <si>
    <t xml:space="preserve">21.2.2</t>
  </si>
  <si>
    <t xml:space="preserve">ESTACAS - FERRAGEM LONGITUDINAL</t>
  </si>
  <si>
    <t xml:space="preserve">95577</t>
  </si>
  <si>
    <t xml:space="preserve">MONTAGEM DE ARMADURA DE ESTACAS, DIÂMETRO = 10,0 MM. AF_09/2021_PS</t>
  </si>
  <si>
    <t xml:space="preserve">21.2.3</t>
  </si>
  <si>
    <t xml:space="preserve">ESTACAS - ESTRIBOS</t>
  </si>
  <si>
    <t xml:space="preserve">92915</t>
  </si>
  <si>
    <t xml:space="preserve">ARMAÇÃO DE ESTRUTURAS DIVERSAS DE CONCRETO ARMADO, EXCETO VIGAS, PILARES, LAJES E FUNDAÇÕES, UTILIZANDO AÇO CA-60 DE 5,0 MM - MONTAGEM. AF_06/2022</t>
  </si>
  <si>
    <t xml:space="preserve">21.2.4</t>
  </si>
  <si>
    <t xml:space="preserve">VIGAS BALDRAME - CONCRETO</t>
  </si>
  <si>
    <t xml:space="preserve">21.2.5</t>
  </si>
  <si>
    <t xml:space="preserve">VIGAS BALDRAME - FÔRMAS</t>
  </si>
  <si>
    <t xml:space="preserve">21.2.6</t>
  </si>
  <si>
    <t xml:space="preserve">VIGAS BALDRAME - FERRAGEM LONGITUDINAL</t>
  </si>
  <si>
    <t xml:space="preserve">21.2.7</t>
  </si>
  <si>
    <t xml:space="preserve">VIGAS BALDRAME - ESTRIBOS</t>
  </si>
  <si>
    <t xml:space="preserve">21.3</t>
  </si>
  <si>
    <t xml:space="preserve">ESCADA, PATAMARES E CALÇADA DE ACESSO</t>
  </si>
  <si>
    <t xml:space="preserve">21.3.1</t>
  </si>
  <si>
    <t xml:space="preserve">LASTRO DE BRITA ESCADA (E=3CM)</t>
  </si>
  <si>
    <t xml:space="preserve">96624</t>
  </si>
  <si>
    <t xml:space="preserve">21.3.2</t>
  </si>
  <si>
    <t xml:space="preserve">CONCRETO ESCADA E PATAMARES (E=7CM)</t>
  </si>
  <si>
    <t xml:space="preserve">103686</t>
  </si>
  <si>
    <t xml:space="preserve">CONCRETAGEM DE ESCADAS, FCK=25 MPA, COM USO DE BOMBA - LANÇAMENTO, ADENSAMENTO E ACABAMENTO. AF_02/2022_PS</t>
  </si>
  <si>
    <t xml:space="preserve">21.3.3</t>
  </si>
  <si>
    <t xml:space="preserve">FÔRMA ESCADA (LATERAIS E ESPELHOS) 25CM</t>
  </si>
  <si>
    <t xml:space="preserve">21.3.4</t>
  </si>
  <si>
    <t xml:space="preserve">ALVENARIA DE CONTEÇÃO LATERAL (MURETA)</t>
  </si>
  <si>
    <t xml:space="preserve">21.3.5</t>
  </si>
  <si>
    <t xml:space="preserve">CHAPISCO DA CONTENÇÃO LATERAL</t>
  </si>
  <si>
    <t xml:space="preserve">21.3.6</t>
  </si>
  <si>
    <t xml:space="preserve">REBOCO DA CONTENÇÃO LATERAL</t>
  </si>
  <si>
    <t xml:space="preserve">21.3.7</t>
  </si>
  <si>
    <t xml:space="preserve">SELADOR</t>
  </si>
  <si>
    <t xml:space="preserve">21.3.8</t>
  </si>
  <si>
    <t xml:space="preserve">PINTURA</t>
  </si>
  <si>
    <t xml:space="preserve">104642</t>
  </si>
  <si>
    <t xml:space="preserve">PINTURA LÁTEX ACRÍLICA STANDARD, APLICAÇÃO MANUAL EM PAREDES, DUAS DEMÃOS. AF_04/2023</t>
  </si>
  <si>
    <t xml:space="preserve">22</t>
  </si>
  <si>
    <t xml:space="preserve">ACESSIBILIDADE</t>
  </si>
  <si>
    <t xml:space="preserve">22.1</t>
  </si>
  <si>
    <t xml:space="preserve">PISO PODOTÁTIL EM BORRACHA</t>
  </si>
  <si>
    <t xml:space="preserve">COMP. 06</t>
  </si>
  <si>
    <t xml:space="preserve">PISO TATIL ALERTA OU DIRECIONAL, DE BORRACHA, COLORIDO, 25 X 25 CM, E = 5 MM, COLADO                                                                             </t>
  </si>
  <si>
    <t xml:space="preserve">22.2</t>
  </si>
  <si>
    <t xml:space="preserve">PISO PODOTÁTIL EM CONCRETO</t>
  </si>
  <si>
    <t xml:space="preserve">COMP. 07</t>
  </si>
  <si>
    <t xml:space="preserve">PISO PODOTÁTIL DE ALERTA OU DIRECIONAL, DE CONCRETO, DIM 25X25CM, ASSENTADO SOBRE ARGAMASSA. AF_03/2024</t>
  </si>
  <si>
    <t xml:space="preserve">22.3</t>
  </si>
  <si>
    <t xml:space="preserve">PLACA INDICATIVA BRAILE</t>
  </si>
  <si>
    <t xml:space="preserve">07321         ORSE</t>
  </si>
  <si>
    <t xml:space="preserve">SINALIZAÇÃO PARA DEFICIENTES -  PLACA EM PVC (PS), DIM 150 X 150 MM</t>
  </si>
  <si>
    <t xml:space="preserve">23</t>
  </si>
  <si>
    <t xml:space="preserve">COMUNICAÇÃO VISUAL</t>
  </si>
  <si>
    <t xml:space="preserve">23.1</t>
  </si>
  <si>
    <t xml:space="preserve">LETREIRO - FACHADA E FUNDOS</t>
  </si>
  <si>
    <t xml:space="preserve">12951
ORSE</t>
  </si>
  <si>
    <t xml:space="preserve">CONFECÇÃO E INSTALAÇÃO DE LETREIRO EM CHAPA PINTADO, EM ALTO RELEVO DE 20MM, DIMENSÃO 4,31 X 2,00M, FIXADO EM BRISE DE PVC PARA A ADEMA</t>
  </si>
  <si>
    <t xml:space="preserve">24</t>
  </si>
  <si>
    <t xml:space="preserve">FINALIZAÇÕES</t>
  </si>
  <si>
    <t xml:space="preserve">24.1</t>
  </si>
  <si>
    <t xml:space="preserve">LIMPEZA GERAL DA OBRA</t>
  </si>
  <si>
    <t xml:space="preserve">02450/ORSE</t>
  </si>
  <si>
    <t xml:space="preserve">LIMPEZA GERAL</t>
  </si>
  <si>
    <t xml:space="preserve">24.2</t>
  </si>
  <si>
    <t xml:space="preserve">ENTULHO</t>
  </si>
  <si>
    <t xml:space="preserve">00026
ORSE</t>
  </si>
  <si>
    <t xml:space="preserve">COLETA E CARGA MANUAIS DE ENTULHO</t>
  </si>
  <si>
    <t xml:space="preserve">24.3</t>
  </si>
  <si>
    <t xml:space="preserve">100981</t>
  </si>
  <si>
    <t xml:space="preserve">CARGA, MANOBRA E DESCARGA DE ENTULHO EM CAMINHÃO BASCULANTE 6 M³ - CARGA COM ESCAVADEIRA HIDRÁULICA (CAÇAMBA DE 0,80 M³ / 111 HP) E DESCARGA LIVRE (UNIDADE: M3). AF_02/2026</t>
  </si>
  <si>
    <t xml:space="preserve">ASSINAR A PROPOSTA</t>
  </si>
  <si>
    <t xml:space="preserve">SINAPI_Referência_2026_07_não desonerado</t>
  </si>
  <si>
    <t xml:space="preserve">RESPONSÁVEL TÉCNICO
Amanda Alves da Silva
Arquiteta e Urbanista
CAU A145138-3</t>
  </si>
  <si>
    <t xml:space="preserve">RESPONSÁVEL TÉCNICO
Maicon Junior Hochscheidt
Engenheiro Civil
CREA/PR-189719/D</t>
  </si>
  <si>
    <t xml:space="preserve">RESPONSÁVEL TÉCNICO
Henrique F. Ximenes de Andrade Bilbao
Engenheiro Civil
CREA PR 160.587/D</t>
  </si>
  <si>
    <t xml:space="preserve">COMPOSIÇÕES UENP - BASE SINAPI</t>
  </si>
  <si>
    <t xml:space="preserve">01. KIT DE PORTA-PRONTA DE MADEIRA EM ACABAMENTO MELAMÍNICO BRANCO, FOLHA LEVE OU MÉDIA, E BATENTE METÁLICO, 90X210CM, COM REVESTIMENTO RESISTENTE A IMPACTOS (90X40CM), FIXAÇÃO COM ARGAMASSA - FORNECIMENTO E INSTALAÇÃO. AF_12/2019</t>
  </si>
  <si>
    <t xml:space="preserve">DESC.</t>
  </si>
  <si>
    <t xml:space="preserve">UNIDADE</t>
  </si>
  <si>
    <t xml:space="preserve">COD</t>
  </si>
  <si>
    <t xml:space="preserve">SERVIÇO</t>
  </si>
  <si>
    <t xml:space="preserve">VALOR MAT+EQ</t>
  </si>
  <si>
    <t xml:space="preserve">VALOR M.O</t>
  </si>
  <si>
    <t xml:space="preserve">VALOR UN</t>
  </si>
  <si>
    <t xml:space="preserve">VT MAT+EQ</t>
  </si>
  <si>
    <t xml:space="preserve">VT M.O</t>
  </si>
  <si>
    <t xml:space="preserve">VT</t>
  </si>
  <si>
    <t xml:space="preserve">INSUMO</t>
  </si>
  <si>
    <t xml:space="preserve">KIT PORTA PRONTA DE MADEIRA, FOLHA LEVE (NBR 15930) DE 900 X 2100 MM, DE 35 MM A 40 MM DE ESPESSURA, COM MARCO EM ACO, NUCLEO COLMEIA, CAPA LISA EM HDF, ACABAMENTO MELAMINICO BRANCO (INCLUI MARCO, ALIZARES, DOBRADICAS E FECHADURA)</t>
  </si>
  <si>
    <t xml:space="preserve">COMPOSICAO</t>
  </si>
  <si>
    <t xml:space="preserve">CARPINTEIRO DE ESQUADRIA COM ENCARGOS COMPLEMENTARES</t>
  </si>
  <si>
    <t xml:space="preserve">PEDREIRO COM ENCARGOS COMPLEMENTARES</t>
  </si>
  <si>
    <t xml:space="preserve">SERVENTE COM ENCARGOS COMPLEMENTARES</t>
  </si>
  <si>
    <t xml:space="preserve">ARGAMASSA TRAÇO 1:3 (EM VOLUME DE CIMENTO E AREIA MÉDIA ÚMIDA), PREPARO MANUAL. AF_07/2026</t>
  </si>
  <si>
    <t xml:space="preserve">CHAPA ACO INOX AISI 304 NUMERO 9 (E = 4 MM), ACABAMENTO NUMERO 1 (LAMINADO A QUENTE, FOSCO)</t>
  </si>
  <si>
    <t xml:space="preserve">ADESIVO ACRILICO DE BASE AQUOSA / COLA DE CONTATO</t>
  </si>
  <si>
    <t xml:space="preserve">GUARNICAO / ALIZAR / VISTA LISA EM MADEIRA MACICA, PARA PORTA, E = *1* CM, L = *5* CM, CEDRINHO / ANGELIM COMERCIAL / TAURI/ CURUPIXA / PEROBA / CUMARU OU EQUIVALENTE DA REGIAO</t>
  </si>
  <si>
    <t xml:space="preserve">02. ESTRUTURA METÁLICA EM PERFIL LAMINADO OU SOLDADO EM AÇO ESTRUTURAL, INCLUSO TRANSPORTE E IÇAMENTO</t>
  </si>
  <si>
    <t xml:space="preserve">AJUDANTE DE ESTRUTURA METÁLICA COM ENCARGOS COMPLEMENTARES</t>
  </si>
  <si>
    <t xml:space="preserve">MONTADOR DE ESTRUTURAS METÁLICAS COM ENCARGOS COMPLEMENTARES</t>
  </si>
  <si>
    <t xml:space="preserve">GUINDASTE HIDRÁULICO AUTOPROPELIDO, COM LANÇA TELESCÓPICA 40 M, CAPACIDADE MÁXIMA 60 T, POTÊNCIA 260 KW - CHP DIURNO. AF_03/2016</t>
  </si>
  <si>
    <t xml:space="preserve">CHP</t>
  </si>
  <si>
    <t xml:space="preserve">GUINDASTE HIDRÁULICO AUTOPROPELIDO, COM LANÇA TELESCÓPICA 40 M, CAPACIDADE MÁXIMA 60 T, POTÊNCIA 260 KW - CHI DIURNO. AF_03/2016</t>
  </si>
  <si>
    <t xml:space="preserve">CHI</t>
  </si>
  <si>
    <t xml:space="preserve">JATEAMENTO ABRASIVO COM GRANALHA DE AÇO EM PERFIL METÁLICO EM FÁBRICA. AF_01/2020</t>
  </si>
  <si>
    <t xml:space="preserve">PINTURA COM TINTA ALQUÍDICA DE FUNDO (TIPO ZARCÃO) PULVERIZADA SOBRE PERFIL METÁLICO EXECUTADO EM FÁBRICA (POR DEMÃO). AF_01/2020_PE</t>
  </si>
  <si>
    <t xml:space="preserve">INSUMO / SP</t>
  </si>
  <si>
    <t xml:space="preserve">PARAFUSO FRANCES M16 EM ACO GALVANIZADO, COMPRIMENTO = 45 MM, DIAMETRO = 16 MM, CABECA ABAULADA</t>
  </si>
  <si>
    <t xml:space="preserve">CANTONEIRA ACO ABAS IGUAIS (QUALQUER BITOLA), ESPESSURA ENTRE 1/8" E 1/4"</t>
  </si>
  <si>
    <t xml:space="preserve">PERFIL "I" OU "W" EM ACO LAMINADO, QUAISQUER DIMENSOES</t>
  </si>
  <si>
    <t xml:space="preserve">03. PORTA DE ALUMÍNIO DE ABRIR PARA VIDRO SEM GUARNIÇÃO, FIXAÇÃO COM PARAFUSOS, INCLUSIVE VIDROS - FORNECIMENTO E INSTALAÇÃO. AF_12/2019</t>
  </si>
  <si>
    <t xml:space="preserve">310ML</t>
  </si>
  <si>
    <t xml:space="preserve">BUCHA DE NYLON SEM ABA S10, COM PARAFUSO DE 6,10 X 65 MM EM ACO ZINCADO COM ROSCA SOBERBA, CABECA CHATA E FENDA PHILLIPS</t>
  </si>
  <si>
    <t xml:space="preserve">(ADAPTADO PARA 150 X 280 CM)
PORTA DE ABRIR EM ALUMINIO COM DIVISAO HORIZONTAL  PARA VIDROS,  ACABAMENTO ANODIZADO NATURAL, VIDROS INCLUSOS, SEM GUARNICAO/ALIZAR/VISTA , 87 X 210 CM</t>
  </si>
  <si>
    <t xml:space="preserve">GUARNICAO / MOLDURA / ARREMATE DE ACABAMENTO PARA ESQUADRIA, EM ALUMINIO PERFIL 25, ACABAMENTO ANODIZADO BRANCO OU BRILHANTE, PARA 1 FACE</t>
  </si>
  <si>
    <t xml:space="preserve">04.CANTONEIRA ALUMINIO ABAS IGUAIS 1 ", E = 3 /16 "</t>
  </si>
  <si>
    <t xml:space="preserve">CANTONEIRA PARA PILARES NAS SALAS DE AULA E AMBIENTES COM REVESTIMENTO CERÂMICO DE PAREDE</t>
  </si>
  <si>
    <t xml:space="preserve">CANTONEIRA EM ALUMINIO, ABAS IGUAIS, LARGURA DE 25,40 MM (1"), ESPESSURA DE 4,76 MM (3/16") E PESO LINEAR DE APROXIMADAMENTE 0,593 KG/M</t>
  </si>
  <si>
    <t xml:space="preserve">SILICONE ACETICO USO GERAL INCOLOR 280 G</t>
  </si>
  <si>
    <t xml:space="preserve">PREGO DE ACO POLIDO COM CABECA 12 X 12</t>
  </si>
  <si>
    <t xml:space="preserve">05. ABRIGO PARA GÁS GLP 13KG</t>
  </si>
  <si>
    <t xml:space="preserve">ABRIGO PARA GÁS GLP </t>
  </si>
  <si>
    <t xml:space="preserve">COMPOSIÇÃO</t>
  </si>
  <si>
    <t xml:space="preserve">103320</t>
  </si>
  <si>
    <t xml:space="preserve">ALVENARIA DE VEDAÇÃO DE BLOCOS VAZADOS DE CONCRETO DE 19X19X39 CM (ESPESSURA 19 CM) E ARGAMASSA DE ASSENTAMENTO COM PREPARO EM BETONEIRA. AF_12/2021</t>
  </si>
  <si>
    <t xml:space="preserve">101964</t>
  </si>
  <si>
    <t xml:space="preserve">LAJE PRÉ-MOLDADA UNIDIRECIONAL, BIAPOIADA, PARA FORRO, ENCHIMENTO EM CERÂMICA, VIGOTA CONVENCIONAL, ALTURA TOTAL DA LAJE "LT" = 12 CM (ENCHIMENTO+CAPA) = (8+4). AF_08/2025</t>
  </si>
  <si>
    <t xml:space="preserve">10891
ORSE</t>
  </si>
  <si>
    <t xml:space="preserve">PORTÃO DE ABRIR, 2 FOLHAS, COM QUADRO EM TUBO GALVANIZADO 2", COM BARRA QUADRADA DE 3/4" NA VERTICAL E ESTICADOR REDONDO DE 3/4", INCLUSIVE FECHADURA E DOBRADIÇAS</t>
  </si>
  <si>
    <t xml:space="preserve">88489</t>
  </si>
  <si>
    <t xml:space="preserve">PINTURA LÁTEX ACRÍLICA PREMIUM, APLICAÇÃO MANUAL EM PAREDES, DUAS DEMÃOS. AF_04/2023</t>
  </si>
  <si>
    <t xml:space="preserve">14319
ORSE</t>
  </si>
  <si>
    <t xml:space="preserve">REGISTRO ESFERA BORBOLETA 90°, 1/2" NPT (MACHO) X 3/8", ENTRADA E SAÍDA BICO DA MANGUEIRA, PARA INSTALAÇÃO DE GÁS</t>
  </si>
  <si>
    <t xml:space="preserve">97336</t>
  </si>
  <si>
    <t xml:space="preserve">TUBO EM COBRE RÍGIDO, DN 28 MM, CLASSE A, SEM ISOLAMENTO, INSTALADO EM PRUMADA DE GÁS COMBUSTÍVEL - FORNECIMENTO E INSTALAÇÃO. AF_04/2022</t>
  </si>
  <si>
    <t xml:space="preserve">06. PISO PODOTÁTIL DE ALERTA OU DIRECIONAL, DE BORRACHA DIM 25X25CM</t>
  </si>
  <si>
    <t xml:space="preserve">101094</t>
  </si>
  <si>
    <t xml:space="preserve">PISO PODOTÁTIL DE ALERTA OU DIRECIONAL, DE BORRACHA, ASSENTADO SOBRE ARGAMASSA. AF_02/2026</t>
  </si>
  <si>
    <t xml:space="preserve">07. PISO PODOTÁTIL DE ALERTA OU DIRECIONAL, DE CONCRETO, DIM 25X25CM, ASSENTADO SOBRE ARGAMASSA. </t>
  </si>
  <si>
    <t xml:space="preserve">ARGAMASSA COLANTE AC II</t>
  </si>
  <si>
    <t xml:space="preserve">REJUNTE CIMENTICIO, QUALQUER COR</t>
  </si>
  <si>
    <t xml:space="preserve">PISO PODOTÁTIL DE ALERTA OU DIRECIONAL, DE CONCRETO, ASSENTADO SOBRE ARGAMASSA. AF_03/2024</t>
  </si>
  <si>
    <t xml:space="preserve">08. PLACA / CHAPA DE GESSO ACARTONADO, RESISTENTE A UMIDADE (RU), COR VERDE, E = 12,5 MM, 1200 X 2400 MM (L X C)
</t>
  </si>
  <si>
    <t xml:space="preserve">FORRO EM DRYWALL RESISTENTEÀ ÁGUA NO BEIRAL DA FACHADA</t>
  </si>
  <si>
    <t xml:space="preserve">ARAME GALVANIZADO 6 BWG, D = 5,16 MM (0,157 KG/M), OU 8 BWG, D = 4,19 MM (0,101 KG/M), OU 10 BWG, D = 3,40 MM (0,0713 KG/M)</t>
  </si>
  <si>
    <t xml:space="preserve">PARAFUSO ZINCADO, AUTO BROCANTE, FLANGEADO, 4,2 MM X 19 MM</t>
  </si>
  <si>
    <t xml:space="preserve">CENTO</t>
  </si>
  <si>
    <t xml:space="preserve">PARAFUSO DRY WALL, EM ACO ZINCADO, CABECA LENTILHA E PONTA BROCA (LB), LARGURA 4,2 MM, COMPRIMENTO 13 MM</t>
  </si>
  <si>
    <t xml:space="preserve">PARAFUSO DRY WALL, EM ACO FOSFATIZADO, CABECA TROMBETA E PONTA AGULHA (TA), COMPRIMENTO 25 MM</t>
  </si>
  <si>
    <t xml:space="preserve">MASSA DE REJUNTE EM PO PARA DRYWALL, A BASE DE GESSO, SECAGEM RAPIDA, PARA TRATAMENTO DE JUNTAS DE CHAPA DE GESSO (NECESSITA ADICAO DE AGUA)</t>
  </si>
  <si>
    <t xml:space="preserve">FITA DE PAPEL REFORCADA COM LAMINA DE METAL PARA REFORCO DE CANTOS DE CHAPA DE GESSO PARA DRYWALL</t>
  </si>
  <si>
    <t xml:space="preserve">PENDURAL OU PRESILHA REGULADORA, EM ACO GALVANIZADO, COM CORPO, MOLA E REBITE, PARA PERFIL TIPO CANALETA DE ESTRUTURA EM FORROS DRYWALL</t>
  </si>
  <si>
    <t xml:space="preserve">PERFIL CANALETA, FORMATO C, EM ACO ZINCADO, PARA ESTRUTURA FORRO DRYWALL, E = 0,5 MM, *46 X 18* (L X H), COMPRIMENTO 3 M</t>
  </si>
  <si>
    <t xml:space="preserve">09. LUMINÁRIA TIPO CALHA, DE SOBREPOR, COM 2 LÂMPADAS TUBULARES LED DE 18 W, SEM REATOR - FORNECIMENTO E INSTALAÇÃO</t>
  </si>
  <si>
    <t xml:space="preserve">LUMINÁRIA TIPO CALHA, 2X18W LED</t>
  </si>
  <si>
    <t xml:space="preserve">BASE: SINAPI 100910</t>
  </si>
  <si>
    <t xml:space="preserve">ELETRICISTA COM ENCARGOS COMPLEMENTARES</t>
  </si>
  <si>
    <t xml:space="preserve">AUXILIAR DE ELETRICISTA COM ENCARGOS COMPLEMENTARES</t>
  </si>
  <si>
    <t xml:space="preserve">01345/ORSE</t>
  </si>
  <si>
    <t xml:space="preserve">Luminária (calha) p/ lampada fluorescente 2 x 40w/tubular LED 18w a 20w</t>
  </si>
  <si>
    <t xml:space="preserve">LAMPADA LED TUBULAR BIVOLT 18/20 W, BASE G13</t>
  </si>
  <si>
    <t xml:space="preserve">10. REFLETOR LED 50 W, BIVOLT, LUZ BRANCA - FORNECIMENTO E INSTALAÇÃO</t>
  </si>
  <si>
    <t xml:space="preserve">REFLETOR LED 50 W</t>
  </si>
  <si>
    <t xml:space="preserve">LUMINARIA LED REFLETOR RETANGULAR BIVOLT, LUZ BRANCA, 50 W</t>
  </si>
  <si>
    <t xml:space="preserve">BUCHA DE NYLON SEM ABA S6, COM PARAFUSO DE 4,20 X 40 MM EM ACO ZINCADO COM ROSCA SOBERBA, CABECA CHATA E FENDA PHILLIPS</t>
  </si>
  <si>
    <t xml:space="preserve">11.  FORNECIMENTO E INSTALAÇÃO MINI GIBIC TRANSCEIVER</t>
  </si>
  <si>
    <t xml:space="preserve">MINI GIBIC TRANSCEIVER SM DUPLEX MONOMODO TX/RX 1310NM COM INSTALAÇÃO</t>
  </si>
  <si>
    <t xml:space="preserve">COTAÇÃO 02</t>
  </si>
  <si>
    <t xml:space="preserve">MINI GIBIC TRANSCEIVER SM DUPLEX MONOMODO TX/RX 1310NM</t>
  </si>
  <si>
    <t xml:space="preserve">12. FORNECIMENTO E INSTALAÇÃO CORDÃO ÓPTICO</t>
  </si>
  <si>
    <t xml:space="preserve">CORDÃO ÓPTICO DUPLEX LC/LC UCP SM MONOMODO 9/125 2,5MT COM INSTALAÇÃO</t>
  </si>
  <si>
    <t xml:space="preserve">COTAÇÃO 03</t>
  </si>
  <si>
    <t xml:space="preserve">CORDÃO ÓPTICO DUPLEX LC/LC UCP SM MONOMODO 9/125 2,5MT</t>
  </si>
  <si>
    <t xml:space="preserve">13. FORNECIMENTO E INSTALAÇÃO MINI DIO 12FO</t>
  </si>
  <si>
    <t xml:space="preserve">MINI DIO 12 PORTAS 12FO COM INSTALAÇÃO</t>
  </si>
  <si>
    <t xml:space="preserve">COTAÇÃO 04</t>
  </si>
  <si>
    <t xml:space="preserve">MINI DIO 12 PORTAS 12FO</t>
  </si>
  <si>
    <t xml:space="preserve">14. FORNECIMENTO E INSTALAÇÃO DE PIG TAIL</t>
  </si>
  <si>
    <t xml:space="preserve">PIG TAIL 1,5MT LC SIMPLEX SM 9/125 COM INSTALAÇÃO</t>
  </si>
  <si>
    <t xml:space="preserve">COTAÇÃO 05</t>
  </si>
  <si>
    <t xml:space="preserve">PIG TAIL 1,5MT LC SIMPLEX SM 9/125</t>
  </si>
  <si>
    <t xml:space="preserve">15. FORNECIMENTO E INSTALAÇÃO DE SWITCH 48 PORTAS</t>
  </si>
  <si>
    <t xml:space="preserve">SWITCH GERENCIÁVEL DE 48 PORTAS 10/100/1000 MBPS COM INSTALAÇÃO</t>
  </si>
  <si>
    <t xml:space="preserve">COTAÇÃO 06</t>
  </si>
  <si>
    <t xml:space="preserve">SWITCH GERENCIÁVEL DE 48 PORTAS 10/100/1000 MBPS</t>
  </si>
  <si>
    <t xml:space="preserve">16. FORNECIMENTO E INSTALAÇÃO DE ACCESS POINT</t>
  </si>
  <si>
    <t xml:space="preserve">ACCESS PONT WI-FI CORPORATIVO TRI-BAND SIMULTÂNEO COM INSTALAÇÃO</t>
  </si>
  <si>
    <t xml:space="preserve">COTAÇÃO 07</t>
  </si>
  <si>
    <t xml:space="preserve">ACCESS PONT WI-FI CORPORATIVO TRI-BAND SIMULTÂNEO</t>
  </si>
  <si>
    <t xml:space="preserve">17. ACABAMENTO FRONTAL PARA TELHA SANDUÍCHE, EM CHAPA DE AÇO GALVANIZADO Nº26</t>
  </si>
  <si>
    <t xml:space="preserve">5104</t>
  </si>
  <si>
    <t xml:space="preserve">REBITE DE REPUXO EM ALUMINIO VAZADO, DIAMETRO 3,2 X 8 MM DE COMPRIMENTO (1KG = 1025 UNIDADES)</t>
  </si>
  <si>
    <t xml:space="preserve">1116/SP</t>
  </si>
  <si>
    <t xml:space="preserve">RUFO EXTERNO DE CHAPA DE ACO GALVANIZADA NUM 26, CORTE 25 CM</t>
  </si>
  <si>
    <t xml:space="preserve">88316</t>
  </si>
  <si>
    <t xml:space="preserve">88323</t>
  </si>
  <si>
    <t xml:space="preserve">TELHADISTA COM ENCARGOS COMPLEMENTARES</t>
  </si>
  <si>
    <t xml:space="preserve">18. ALVENARIA DE VEDAÇÃO DE BLOCOS CERÂMICOS MACIÇOS APARENTE DE 6X12X24 E E ARGAMASSA DE ASSENTAMENTO COM PREPARO EM BETONEIRA. </t>
  </si>
  <si>
    <t xml:space="preserve">DESCRIÇÃO</t>
  </si>
  <si>
    <t xml:space="preserve">ALVENARIA DE VEDAÇÃO DE BLOCOS CERÂMICOS MACIÇOS DE 6X12X24</t>
  </si>
  <si>
    <t xml:space="preserve">ARGAMASSA TRAÇO 1:2:8 (EM VOLUME DE CIMENTO, CAL E AREIA MÉDIA ÚMIDA) PARA EMBOÇO/MASSA ÚNICA/ASSENTAMENTO DE ALVENARIA DE VEDAÇÃO, PREPARO MECÂNICO COM BETONEIRA 400 L. AF_08/2019</t>
  </si>
  <si>
    <t xml:space="preserve">TIJOLO CERAMICO MACICO APARENTE DE *6 X 12 X 24* CM (L X A X C)</t>
  </si>
  <si>
    <t xml:space="preserve">19. VIGA METÁLICA EM PERFIL LAMINADO OU SOLDADO EM AÇO ESTRUTURAL, COM CONEXÕES SOLDADAS, INCLUSOS MÃO DE OBRA, TRANSPORTE E IÇAMENTO UTILIZANDO GUINDASTE - FORNECIMENTO E INSTALAÇÃO.</t>
  </si>
  <si>
    <t xml:space="preserve">INSUMO/SP</t>
  </si>
  <si>
    <t xml:space="preserve">4777/SP</t>
  </si>
  <si>
    <t xml:space="preserve">ELETRODO REVESTIDO AWS - E7018, DIAMETRO IGUAL A 4,00 MM</t>
  </si>
  <si>
    <t xml:space="preserve">43082/SP</t>
  </si>
  <si>
    <t xml:space="preserve">SOLDADOR COM ENCARGOS COMPLEMENTARES</t>
  </si>
  <si>
    <t xml:space="preserve">PINTURA COM TINTA ALQUIDICA DE FUNDO (TIPO ZARCAO) PULVERIZADA SOBRE PERFIL METALICO EXECUTADO EM FABRICA (POR DEMAO). AF_01/2020</t>
  </si>
  <si>
    <t xml:space="preserve">20. TRAVAMENTO COM CANTONEIRAS DE AÇO, ABAS IGUAIS, COM CONEXÕES SOLDADAS, INCLUSOS MÃO DE OBRA, TRANSPORTE E IÇAMENTO UTILIZANDO GUINDASTE - FORNECIMENTO E INSTALAÇÃO.</t>
  </si>
  <si>
    <t xml:space="preserve">1330/SP</t>
  </si>
  <si>
    <t xml:space="preserve">CHAPA DE ACO GROSSA, ASTM A36, E = 1/4" (6,35 MM) 49,79 KG/M2</t>
  </si>
  <si>
    <t xml:space="preserve">21. FORNECIMENTO E INSTALAÇÃO DE PATCH CORD</t>
  </si>
  <si>
    <t xml:space="preserve">COTAÇÃO 10</t>
  </si>
  <si>
    <t xml:space="preserve">22. FORNECIMENTO E INSTALAÇÃO DE GUIA DE CABOS HORIZONTAL 1U</t>
  </si>
  <si>
    <t xml:space="preserve">GUIA DE CABOS HORIZONTAL 1U PARA RACK PADRÃO 19</t>
  </si>
  <si>
    <t xml:space="preserve">23. REINSTALAÇÃO DE PERFIL EM AÇO, COM CONEXÕES PARAFUSADAS/SOLDADADAS, INCLUSOS MÃO DE OBRA.</t>
  </si>
  <si>
    <t xml:space="preserve">REINSTALAÇÃO DOS PERFIS DA PASSARELA EXISTENTE.</t>
  </si>
  <si>
    <t xml:space="preserve">24.  REINSTALAÇÃO DE TELHAMENTO COM TELHA DE AÇO/ALUMÍNIO, INCLUSO IÇAMENTO. </t>
  </si>
  <si>
    <t xml:space="preserve">TELHAMENTO DA PASSARELA EXISTENTE, COLOCAÇÃO DE MANTA NAS JUNÇÕES.</t>
  </si>
  <si>
    <t xml:space="preserve">GUINCHO ELÉTRICO DE COLUNA, CAPACIDADE 400 KG, COM MOTO FREIO, MOTOR TRIFÁSICO DE 1,25 CV - CHI DIURNO. AF_03/2016</t>
  </si>
  <si>
    <t xml:space="preserve">GUINCHO ELÉTRICO DE COLUNA, CAPACIDADE 400 KG, COM MOTO FREIO, MOTOR TRIFÁSICO DE 1,25 CV - CHP DIURNO. AF_03/2016</t>
  </si>
  <si>
    <t xml:space="preserve">HASTE RETA PARA GANCHO DE FERRO GALVANIZADO, COM ROSCA 1/4" X 30 CM PARA FIXACAO DE TELHA METALICA, INCLUI PORCA E ARRUELAS DE VEDACAO</t>
  </si>
  <si>
    <t xml:space="preserve">CJ</t>
  </si>
  <si>
    <t xml:space="preserve">MANTA ASFALTICA ELASTOMERICA EM POLIESTER ALUMINIZADA 3 MM, TIPO III, CLASSE B (NBR 9952)</t>
  </si>
  <si>
    <t xml:space="preserve">COTAÇÕES EXTERNAS</t>
  </si>
  <si>
    <t xml:space="preserve">COTAÇÃO 01</t>
  </si>
  <si>
    <t xml:space="preserve">CENTRAL DE ILUMINAÇÃO DE EMERGÊNCIA - 600W 12 V - MODELO REF. SIEK 1206</t>
  </si>
  <si>
    <t xml:space="preserve">UN: UNITÁRIO</t>
  </si>
  <si>
    <t xml:space="preserve">EMPRESA 01</t>
  </si>
  <si>
    <t xml:space="preserve">EMPRESA 02</t>
  </si>
  <si>
    <t xml:space="preserve">EMPRESA 03</t>
  </si>
  <si>
    <t xml:space="preserve">VALOR MÉDIO</t>
  </si>
  <si>
    <t xml:space="preserve">NOME</t>
  </si>
  <si>
    <t xml:space="preserve">KHRONOS INDÚSTRIA COMÉRCIO E SERVIÇOS EM ELETRÔNICA LTDA</t>
  </si>
  <si>
    <t xml:space="preserve">CASA FERNANDES COMÉRCIO E SERVIÇOS DE ENGENHARIA</t>
  </si>
  <si>
    <t xml:space="preserve">GESIMA MATERIAL ELÉTRICO</t>
  </si>
  <si>
    <t xml:space="preserve">CPF/CNPJ</t>
  </si>
  <si>
    <t xml:space="preserve">78.323.094/0004-70</t>
  </si>
  <si>
    <t xml:space="preserve">22.355.551/0001-00</t>
  </si>
  <si>
    <t xml:space="preserve">88.230.545/0001-35</t>
  </si>
  <si>
    <t xml:space="preserve">CONTATO</t>
  </si>
  <si>
    <t xml:space="preserve">https://loja.grupokhronos.com.br/central-de-iluminacao-de-emergencia-siek-1206/p?srsltid=AfmBOoo0RTDDh4owSJHVIFppxEBV49RuuZRWwLXd9EKMMo1T9jZ7ZN7i</t>
  </si>
  <si>
    <t xml:space="preserve">https://mapeengenharia.com.br/loja/produto/central-coletiva-siek-1206/</t>
  </si>
  <si>
    <t xml:space="preserve">https://gasima.com.br/produtos/cs-central-ilum-emerg-600w-12v-siek1206/</t>
  </si>
  <si>
    <t xml:space="preserve">DATA PROP.</t>
  </si>
  <si>
    <t xml:space="preserve">VALOR</t>
  </si>
  <si>
    <t xml:space="preserve">UN:PÇ 1MT</t>
  </si>
  <si>
    <t xml:space="preserve">REI DO SFP</t>
  </si>
  <si>
    <t xml:space="preserve">CELETI EXPRESS</t>
  </si>
  <si>
    <t xml:space="preserve">RAICROM</t>
  </si>
  <si>
    <t xml:space="preserve">31.206.788/0001-10</t>
  </si>
  <si>
    <t xml:space="preserve">39.893.680/0002-36</t>
  </si>
  <si>
    <t xml:space="preserve">08.326.073.0001-80</t>
  </si>
  <si>
    <t xml:space="preserve">https://www.reidosfp.com.br/sfp-sm-duplex-10g-1310nm-2-km-lc-ddm</t>
  </si>
  <si>
    <t xml:space="preserve">https://loja.celeti.com.br/products/sfp-10g-1310nm-2km-dom-duplex-lc-upc-smf?srsltid=AfmBOoq-PzmJCX2Ro81lKVITNSV7b8v5Xqys7u9C3Ftu_qX4TA5pw6aS</t>
  </si>
  <si>
    <t xml:space="preserve">https://www.raicrom.com.br/conectividade/fibra-sfp-10g-02km-lc-duplex-ddm-1310nm-sfp-10g-lr02d?srsltid=AfmBOop6FDtqO3lOZjRF_KKJ8RzWLrCatWocH9jZuu3uAG4ZTwXwyTZJ</t>
  </si>
  <si>
    <t xml:space="preserve">UNICASERV</t>
  </si>
  <si>
    <t xml:space="preserve">SOLUÇÃO CABOS</t>
  </si>
  <si>
    <t xml:space="preserve">CENTRAL CABOS</t>
  </si>
  <si>
    <t xml:space="preserve">07.709.614/0001-96</t>
  </si>
  <si>
    <t xml:space="preserve">00.559.915/0001-31</t>
  </si>
  <si>
    <t xml:space="preserve">08.626.431/0001-70</t>
  </si>
  <si>
    <t xml:space="preserve">https://www.unicaserv.com.br/fibras-opticas/cordoes-opticos/cds-cordao-optico-duplex-sm-sc-upclc-upc-9125-2-5m</t>
  </si>
  <si>
    <t xml:space="preserve">https://www.solucaocabos.com.br/extensao-optica-duplex-lc-spc-sm-furukawa-250-metros/p?srsltid=AfmBOopjIZZM63WD8rcXjAEFngQRl7h4n13xsP7pZZG6B8M0nCkRC4e9</t>
  </si>
  <si>
    <t xml:space="preserve">https://www.centralcabos.com.br/cordao-optico-duplex-sm-9-125-sc-sc-upc-2-50-metros/p</t>
  </si>
  <si>
    <t xml:space="preserve">Solução Cabos</t>
  </si>
  <si>
    <t xml:space="preserve">Policabos</t>
  </si>
  <si>
    <t xml:space="preserve">07.034.260/0001-27</t>
  </si>
  <si>
    <t xml:space="preserve">https://www.solucaocabos.com.br/dio-12fo-sc-upc-completo-padrao-rack-/p?idsku=16818&amp;gad_source=1&amp;gad_campaignid=22012104624&amp;gbraid=0AAAAAolx81FBQf4T4A7cIMWupqhNtLpym&amp;gclid=CjwKCAjw7p_UBhBlEiwAhpIs7yCN2oADcxX0wKEB76bP821rWg59SIS14pgSaqZk2dptRbezJQG3FBoCPogQAvD_BwE</t>
  </si>
  <si>
    <t xml:space="preserve">https://www.policabos.com.br/fibra-otica/dio-optico/dio-24-fibras?parceiro=8810&amp;utm_campaign=Policabos_Shopping&amp;utm_source=google&amp;utm_medium=cpc&amp;utm_term=&amp;gad_source=1&amp;gad_campaignid=23969155409&amp;gbraid=0AAAAAoLD11EjKUbX0i0-CH5fF25V-dTg6&amp;gclid=CjwKCAjw7p_UBhBlEiwAhpIs7xgQl0oU3vdsqhxAkEjKVktzIY6ToX5MverWwSfYM_VyGBne0HNK_xoCEksQAvD_BwE&amp;variant_id=1923</t>
  </si>
  <si>
    <t xml:space="preserve">https://www.unicaserv.com.br/fibras-opticas/dios-e-caixas-de-emenda/mini-dio-completo-scpc-para-12-fibras-sm-sc-upc-bandeja-pigtail-e-acopladores-azuis-?parceiro=3738</t>
  </si>
  <si>
    <t xml:space="preserve">LOJA MATEL</t>
  </si>
  <si>
    <t xml:space="preserve">MAGAZINE LUIZA</t>
  </si>
  <si>
    <t xml:space="preserve">57.644.825/0001-66</t>
  </si>
  <si>
    <t xml:space="preserve">47.960.950/1088-36</t>
  </si>
  <si>
    <t xml:space="preserve">https://www.lojamatel.com.br/produto/pigtail-spx-sm-9125-lc-upc-15m.html?srsltid=AfmBOoq2c18D2KLw79vlSCozROx_baRDU4PZa5TIONOf-lVyp3CTHtwJJXs</t>
  </si>
  <si>
    <t xml:space="preserve">https://www.unicaserv.com.br/fibras-opticas/extensoes-opticas/extensao-optica-simplex-sm-lc-apc-9-125-1-5m?parceiro=3738&amp;gad_source=1&amp;gad_campaignid=24007263533&amp;gbraid=0AAAAADMVCf5HPKKmrzofsB3Tbkf-l1dex&amp;gclid=CjwKCAjw7p_UBhBlEiwAhpIs7wDmQgAk8cKK5w43B9qkNO9-bg1KRzL226xNe0aJ_uxVTdblnge2thoCT0sQAvD_BwE</t>
  </si>
  <si>
    <t xml:space="preserve">https://www.magazineluiza.com.br/ess-extensao-optica-simplex-monomodo-buffer-09mm-pig-tail-150m-sm-lc-upc-pier-telecom/p/bceb97efc8/et/caop/?seller_id=piertelecom&amp;srsltid=AfmBOop2J-S1o1tOq7NETPizGfvQ9S7hrbeEfEO2jjATSGEWCANCzM1OdLo</t>
  </si>
  <si>
    <t xml:space="preserve">SWITCH GERENCIÁVEL DE 48 PORTAS 10/100/1000 Mbps</t>
  </si>
  <si>
    <t xml:space="preserve">UBIQUITI BRAZIL COMERCIO DE ELETRONICOS LTDA</t>
  </si>
  <si>
    <t xml:space="preserve">FOURSERV</t>
  </si>
  <si>
    <t xml:space="preserve">33.166.730/0001-16</t>
  </si>
  <si>
    <t xml:space="preserve">05.229.845/0001-77</t>
  </si>
  <si>
    <t xml:space="preserve">https://br.store.ui.com/br/pt/products/usw-48-poe</t>
  </si>
  <si>
    <t xml:space="preserve">https://www.fourserv.com.br/switch-huawei-48-portas-gigabit-4x-sfp-layer-2-gerenciavel-mpn-s310-48t4x/p?utm_source=google&amp;utm_medium=cpc&amp;utm_campaign=PMax%3A+Switches&amp;gad_source=1&amp;gad_campaignid=18631578224&amp;gbraid=0AAAAAD9qFBkvpCHIaJ669zdU9wLAVG6J3&amp;gclid=CjwKCAjw7p_UBhBlEiwAhpIs73Ul1JGkJwb9lRz09gxjVqPepTWjMIBjd9Xv0n4AcTnjx6WqWFN2khoC1vsQAvD_BwE</t>
  </si>
  <si>
    <t xml:space="preserve">https://www.centralcabos.com.br/switch-unifi-48-portas-gigabit-gerenciavel---4-sfp-layer-2/p</t>
  </si>
  <si>
    <t xml:space="preserve">MUNDO DA REDE</t>
  </si>
  <si>
    <t xml:space="preserve">UPPER SEG</t>
  </si>
  <si>
    <t xml:space="preserve">14.688.361/0001-87</t>
  </si>
  <si>
    <t xml:space="preserve">17.354.683/0001-88</t>
  </si>
  <si>
    <t xml:space="preserve">https://www.mundodarede.com.br/access-point-u7-pro-unifi-ubiquiti?utm_source=Site&amp;utm_medium=GoogleMerchant&amp;utm_campaign=GoogleMerchant&amp;utm_source=&amp;utm_medium=&amp;utm_campaign=pmax-19-05&amp;utm_content=&amp;utm_term=&amp;gad_source=1&amp;gad_campaignid=23863709975&amp;gbraid=0AAAABDMAMGoR4A_W0wimLdGeTQ0Av585B&amp;gclid=CjwKCAjw7p_UBhBlEiwAhpIs7_1mezdtgCp_D__zNgn8tYChMqLsZraFyaFiwyzZPE_mNS1jBD7JYRoCuKQQAvD_BwE</t>
  </si>
  <si>
    <t xml:space="preserve">https://www.liztelecom.com.br/acess-point-unifi-u7-pro-ubiquiti?utm_source=Site&amp;utm_medium=GoogleMerchant&amp;utm_campaign=GoogleMerchant&amp;utm_source=&amp;utm_medium=&amp;utm_campaign=PMAX-VALOR-DA-CONV&amp;utm_content=&amp;utm_term=&amp;gad_source=1&amp;gad_campaignid=24025102924&amp;gbraid=0AAAABENOEFxNAp_BFFGiN0TmrNrxroi5X&amp;gclid=CjwKCAjw7p_UBhBlEiwAhpIs70gA77rDGohBcYD99Dzw08ZO60vNcz93d6dRFH_XqN9iaxgFcU_JdRoChHwQAvD_BwE</t>
  </si>
  <si>
    <t xml:space="preserve">https://www.upperseg.com.br/informatica/roteadores-wireless/access-point/access-point-de-longo-alcance-wifi-7-unifi-u7-lr-long-range-ubiquiti/?gad_source=1&amp;gad_campaignid=17071887064&amp;gbraid=0AAAAADtWOg9ux5qLcn7u9Ku9dgv73N4JR&amp;gclid=CjwKCAjw7p_UBhBlEiwAhpIs74N1NKc0SJoBpUCuhdvONFQSk7mzUjhQKjaBmignkGw4di3czFw0ThoCRpYQAvD_BwE</t>
  </si>
  <si>
    <t xml:space="preserve">COTAÇÃO 08</t>
  </si>
  <si>
    <t xml:space="preserve">ESPAÇADOR LOSANGULAR POLIMÉRICO C/ GARRA 15KV 35-240MM2</t>
  </si>
  <si>
    <t xml:space="preserve">LOJA ELETRICA</t>
  </si>
  <si>
    <t xml:space="preserve">PLENOBRAS</t>
  </si>
  <si>
    <t xml:space="preserve">JUDYCABOS</t>
  </si>
  <si>
    <t xml:space="preserve">17.155.342/0011-55</t>
  </si>
  <si>
    <t xml:space="preserve">72.313.828/0001-00</t>
  </si>
  <si>
    <t xml:space="preserve">74.003.740/0003-80</t>
  </si>
  <si>
    <t xml:space="preserve">https://www.lojaeletrica.com.br/espacador-losangular-auto-travante-50-150mm-15kv.html?mp_feed=MTozOkNPVmxWWTBFU0J4akI3ZW42VUd2ek1pM2wzMUlEdGpFWXBQSXZLTT0=&amp;srsltid=AfmBOopJsNRCSbOP_76ywvFE8BdNhVqeKu5esBnI4Ekau1Gy2vCRIjY5KA0</t>
  </si>
  <si>
    <t xml:space="preserve">https://www.plenobras.com.br/646a5aa0d496504d21df6d5a/espacador-losangular-polimerico-15-kv-para-cabo-coberto-sem-anel-(an-01)-rede-compacta-diametro:-1200a-3200-mm?srsltid=AfmBOorpinunM3dBe5eU1m4l47zqGm8KXVbAwAENnyQ2fUnQ32fTfB6BN7w</t>
  </si>
  <si>
    <t xml:space="preserve">https://judycabos.com.br/produto/espacador-losangular-polimerico-c-garra-15kv-rpc/</t>
  </si>
  <si>
    <t xml:space="preserve">COTAÇÃO 09</t>
  </si>
  <si>
    <t xml:space="preserve">CABO ALUMUNIO COBERTO XLPE 15KV 1X35,00M²</t>
  </si>
  <si>
    <t xml:space="preserve">CONDUSCAMP</t>
  </si>
  <si>
    <t xml:space="preserve">CCABOS</t>
  </si>
  <si>
    <t xml:space="preserve">PLENO BRAS</t>
  </si>
  <si>
    <t xml:space="preserve">2.080.427/0001-72</t>
  </si>
  <si>
    <t xml:space="preserve">36.199.332/0001-94</t>
  </si>
  <si>
    <t xml:space="preserve">https://loja.conduscamp.com.br/cabo-de-aluminio-protegido-35mm-tr-15kv-aereo-cinza-1/p?sku=6308708&amp;srsltid=AfmBOornwSks6iHnhGhWDYaBlQ3aCPWhVNjllJyKfzVk1SeYxhy176L_0CM</t>
  </si>
  <si>
    <t xml:space="preserve">https://loja.ccabos.com.br/produtos/cabo-15kv-35mm-aluminio-protegido-uso-aereo-cinza//</t>
  </si>
  <si>
    <t xml:space="preserve">https://www.plenobras.com.br/6503ad00df6973c3d9c80558/cabo-aluminio-coberto-xlpe-90g-15-kv-1x-3500-mm-entre-arvores-cinza-nbr-11873-ecologico-greater-diam.nominal-1305-mm?srsltid=AfmBOoq5bQhzi-C7oNMYUtDR_2uJxQy1ZdiLEtOIrLheWhQ-LS6pBIIjVvE</t>
  </si>
  <si>
    <t xml:space="preserve">FORTREK</t>
  </si>
  <si>
    <t xml:space="preserve">KABUM</t>
  </si>
  <si>
    <t xml:space="preserve">POLICABOS</t>
  </si>
  <si>
    <t xml:space="preserve">01.725.627/0007-68 </t>
  </si>
  <si>
    <t xml:space="preserve">05.570.714/0001-59</t>
  </si>
  <si>
    <t xml:space="preserve">https://loja.fortrek.com.br/cabo-de-rede-patch-cord-cat6-fortrek-fkcat6-1-5m-internet-azul?gad_source=4&amp;gad_campaignid=23546801924&amp;gbraid=0AAAAADBMXD92g_MhbwjBu7xgKBUqG-_vz&amp;gclid=CjwKCAjwqonVBhA4EiwA9wYJ3WwUeQYxeV1IA9e5x9SPOSVpL8yBq6T5vLlCpBcIJIOneh9HQfFehRoCDuAQAvD_BwE</t>
  </si>
  <si>
    <t xml:space="preserve">https://www.kabum.com.br/produto/347290/cabo-de-rede-patch-cord-cat-6-plus-cable-1-5m-azul-pc-eth6u15bl?gclsrc=aw.ds&amp;gad_source=4&amp;gad_campaignid=24027879827&amp;gbraid=0AAAAADx-HyFuDj4ZJhlmrxaILFzxDybRd&amp;gclid=CjwKCAjwqonVBhA4EiwA9wYJ3W3iqtjth_BA4nH5xexXlFD4CswRR2dudVoQ8dMTypwFfvKS-edrbRoCi_MQAvD_BwE</t>
  </si>
  <si>
    <t xml:space="preserve">https://www.policabos.com.br/cabo-de-rede/patch-cord-cat6?variant_id=1399&amp;parceiro=8810&amp;utm_campaign=23969155409&amp;utm_source=adwords&amp;utm_medium=201381930841&amp;utm_term=&amp;matchtype=&amp;device=c&amp;network=g&amp;loc=9219866&amp;placement=&amp;utm_medium_name={cpc}&amp;utm_source_name={google}&amp;gad_source=4&amp;gad_campaignid=23969155409&amp;gbraid=0AAAAAoLD11HAJCSBzw1bsU1Vj35P1igz4&amp;gclid=CjwKCAjwqonVBhA4EiwA9wYJ3YhL22ZscwKHDJxs0iismXplmB2YrDfAKnLEa0HzvEvFWdXI8vLNxBoCkLUQAvD_BwE</t>
  </si>
  <si>
    <t xml:space="preserve">DHCP</t>
  </si>
  <si>
    <t xml:space="preserve"> 05.549.856/0001-34</t>
  </si>
  <si>
    <t xml:space="preserve">https://www.dhcp.com.br/guia-de-cabos-19-maxmetal-4416-1u-50mm.html</t>
  </si>
  <si>
    <t xml:space="preserve">https://www.kabum.com.br/produto/467909/guia-de-cabos-paralelo-fechada-p-rack-de-telecom-1u-19-organizador?gclsrc=aw.ds&amp;gad_source=4&amp;gad_campaignid=23668683544&amp;gbraid=0AAAAADx-HyF7xVFAos6iorHdwHU3xqmmQ&amp;gclid=CjwKCAjwqonVBhA4EiwA9wYJ3Z39Un-us2qgvuMyDonDimKb2_6XtujXXdIhOVF9QPDy05q8CvsA3RoC27EQAvD_BwE</t>
  </si>
  <si>
    <t xml:space="preserve">https://www.policabos.com.br/racks/guia-de-cabo?parceiro=8810&amp;utm_campaign=23969155409&amp;utm_source=adwords&amp;utm_medium=201381930841&amp;utm_term=&amp;matchtype=&amp;device=c&amp;network=g&amp;loc=9219866&amp;placement=&amp;utm_medium_name={cpc}&amp;utm_source_name={google}&amp;gad_source=4&amp;gad_campaignid=23969155409&amp;gbraid=0AAAAAoLD11HAJCSBzw1bsU1Vj35P1igz4&amp;gclid=CjwKCAjwqonVBhA4EiwA9wYJ3QmL4ZmPSWToG5oB-qSfjY-P9k2IDVftrfTkAoDfsezIsEuBOP7Z6hoClFUQAvD_BwE</t>
  </si>
  <si>
    <t xml:space="preserve">CRONOGRAMA FÍSICO- FINANCEIRO</t>
  </si>
  <si>
    <t xml:space="preserve">SERVIÇO/LOCAL</t>
  </si>
  <si>
    <t xml:space="preserve">Valores</t>
  </si>
  <si>
    <t xml:space="preserve">%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</si>
  <si>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</si>
  <si>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</si>
  <si>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</si>
  <si>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</si>
  <si>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</si>
  <si>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</si>
  <si>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MÊS 7</t>
  </si>
  <si>
    <t xml:space="preserve">MÊS 8</t>
  </si>
  <si>
    <t xml:space="preserve">MÊS 9</t>
  </si>
  <si>
    <t xml:space="preserve">R$</t>
  </si>
  <si>
    <t xml:space="preserve">R$ parcial (valor período)</t>
  </si>
  <si>
    <t xml:space="preserve">%_parcial  (período)</t>
  </si>
  <si>
    <t xml:space="preserve">R$_ acumulado</t>
  </si>
  <si>
    <t xml:space="preserve">%_acumulado</t>
  </si>
  <si>
    <t xml:space="preserve">NOTAS: </t>
  </si>
  <si>
    <t xml:space="preserve">A. A ÚLTIMA PARCELA DEVE OBRIGATORIAMENTE SER MAIOR QUE 10%</t>
  </si>
  <si>
    <t xml:space="preserve">B. O PRAZO MÁXIMO PARA EXECUÇÃO É DE 09 MESES.</t>
  </si>
  <si>
    <t xml:space="preserve">COMPOSIÇÃO DO BDI </t>
  </si>
  <si>
    <t xml:space="preserve">CUSTO TOTAL DO SERVIÇO (R$)</t>
  </si>
  <si>
    <t xml:space="preserve">DISCRIMINAÇÃO</t>
  </si>
  <si>
    <t xml:space="preserve">TAXA (%)</t>
  </si>
  <si>
    <t xml:space="preserve">OBSERVAÇÃO</t>
  </si>
  <si>
    <t xml:space="preserve">SITUAÇÃO DO INTERVALO ADMISSÍVEL</t>
  </si>
  <si>
    <t xml:space="preserve">PARCELAS DO BDI (%)</t>
  </si>
  <si>
    <t xml:space="preserve">1 QUARTIL</t>
  </si>
  <si>
    <t xml:space="preserve">MÉDIO</t>
  </si>
  <si>
    <t xml:space="preserve">3 QUARTIL</t>
  </si>
  <si>
    <t xml:space="preserve">AC – ADMINISTRAÇÃO CENTRAL</t>
  </si>
  <si>
    <t xml:space="preserve">-</t>
  </si>
  <si>
    <t xml:space="preserve">SG – SEGUROS + GARANTIA</t>
  </si>
  <si>
    <t xml:space="preserve">R – RISCOS</t>
  </si>
  <si>
    <t xml:space="preserve">DF – DESPESAS FINANCEIRAS</t>
  </si>
  <si>
    <t xml:space="preserve">L – LUCRO BRUTO</t>
  </si>
  <si>
    <t xml:space="preserve">I – IMPOSTOS</t>
  </si>
  <si>
    <t xml:space="preserve">FÓRMULA DO BDI DE ACORDO COM ACÓRDÃO 2.369/2011-TCU- PLENÁRIO</t>
  </si>
  <si>
    <t xml:space="preserve">PIS</t>
  </si>
  <si>
    <t xml:space="preserve">COFINS</t>
  </si>
  <si>
    <t xml:space="preserve">ISS (CONFORME LEGISLAÇÃO MUNICIPAL)</t>
  </si>
  <si>
    <t xml:space="preserve">CONTRIB. PREVIDÊNCIA SOBRE RECEITA BRUTA – CPRB</t>
  </si>
  <si>
    <t xml:space="preserve">TOTAL DO BDI (R$)</t>
  </si>
  <si>
    <t xml:space="preserve">PREÇO DE VENDA (R$)</t>
  </si>
  <si>
    <t xml:space="preserve">ONDE:</t>
  </si>
  <si>
    <t xml:space="preserve">BDI (%)</t>
  </si>
  <si>
    <t xml:space="preserve">AC : TAXA DE ADMINISTRAÇÃO CENTRAL</t>
  </si>
  <si>
    <t xml:space="preserve">S: TAXA DE SEGURO</t>
  </si>
  <si>
    <t xml:space="preserve">Parâmetros do Acórdão 2.622/2013 - Plenário</t>
  </si>
  <si>
    <t xml:space="preserve">G: TAXA DE GARANTIAS</t>
  </si>
  <si>
    <t xml:space="preserve">Sem CPRB</t>
  </si>
  <si>
    <t xml:space="preserve">R: TAXA DE RISCOS</t>
  </si>
  <si>
    <t xml:space="preserve">Com CPRB</t>
  </si>
  <si>
    <t xml:space="preserve">DF: TAXA DE DESPESAS</t>
  </si>
  <si>
    <t xml:space="preserve">L: TAXA DE LUCRO</t>
  </si>
  <si>
    <t xml:space="preserve">I: TAXA DE INCIDÊNCIA DE IMPOSTOS (PIS, COFINS, ISS, CPRB)</t>
  </si>
  <si>
    <t xml:space="preserve"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</si>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</sst>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@"/>
    <numFmt numFmtId="166" formatCode="0.000%"/>
    <numFmt numFmtId="167" formatCode="[$R$ -416]#,##0.00"/>
    <numFmt numFmtId="168" formatCode="0.00%"/>
    <numFmt numFmtId="169" formatCode="[$R$-416]\ #,##0.00;[RED]\-[$R$-416]\ #,##0.00"/>
    <numFmt numFmtId="170" formatCode="[$R$-416]\ #,##0.000;[RED]\-[$R$-416]\ #,##0.000"/>
    <numFmt numFmtId="171" formatCode="#,##0.00"/>
    <numFmt numFmtId="172" formatCode="0.00"/>
    <numFmt numFmtId="173" formatCode="0.0000"/>
    <numFmt numFmtId="174" formatCode="#,##0.000"/>
    <numFmt numFmtId="175" formatCode="#,##0.0000000"/>
    <numFmt numFmtId="176" formatCode="dd/mm/yyyy"/>
    <numFmt numFmtId="177" formatCode="_-&quot;R$ &quot;* #,##0.00_-;&quot;-R$ &quot;* #,##0.00_-;_-&quot;R$ &quot;* \-??_-;_-@"/>
    <numFmt numFmtId="178" formatCode="0.0%"/>
    <numFmt numFmtId="179" formatCode="0%"/>
    <numFmt numFmtId="180" formatCode="d\.m"/>
  </numFmts>
  <fonts count="33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b val="true"/>
      <sz val="12"/>
      <color rgb="FF345168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0"/>
      <color theme="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3"/>
      <color rgb="FF345168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0"/>
      <color rgb="FFFF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6"/>
      <color rgb="FFFF0000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theme="1"/>
      <name val="Arial"/>
      <family val="0"/>
      <charset val="1"/>
    </font>
    <font>
      <sz val="10"/>
      <color rgb="FF0A0A0A"/>
      <name val="Calibri"/>
      <family val="0"/>
      <charset val="1"/>
    </font>
    <font>
      <sz val="10"/>
      <name val="Arial"/>
      <family val="2"/>
    </font>
    <font>
      <b val="true"/>
      <sz val="12"/>
      <color rgb="FF000000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sz val="9"/>
      <color theme="1"/>
      <name val="Calibri"/>
      <family val="0"/>
      <charset val="1"/>
    </font>
    <font>
      <i val="true"/>
      <sz val="11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u val="single"/>
      <sz val="8"/>
      <color rgb="FF0000FF"/>
      <name val="Calibri"/>
      <family val="0"/>
      <charset val="1"/>
    </font>
    <font>
      <u val="single"/>
      <sz val="8"/>
      <color rgb="FF0563C1"/>
      <name val="Calibri"/>
      <family val="0"/>
      <charset val="1"/>
    </font>
    <font>
      <sz val="10"/>
      <color rgb="FF345168"/>
      <name val="Calibri"/>
      <family val="0"/>
      <charset val="1"/>
    </font>
    <font>
      <b val="true"/>
      <sz val="14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b val="true"/>
      <sz val="8"/>
      <color theme="1"/>
      <name val="Arial"/>
      <family val="0"/>
      <charset val="1"/>
    </font>
    <font>
      <b val="true"/>
      <sz val="11"/>
      <color rgb="FF000000"/>
      <name val="Calibri, 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345168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4C7DC"/>
        <bgColor rgb="FFB5C6DB"/>
      </patternFill>
    </fill>
    <fill>
      <patternFill patternType="solid">
        <fgColor rgb="FFB5C6DB"/>
        <bgColor rgb="FFB4C7DC"/>
      </patternFill>
    </fill>
    <fill>
      <patternFill patternType="solid">
        <fgColor rgb="FFD0E0E3"/>
        <bgColor rgb="FFD9D9D9"/>
      </patternFill>
    </fill>
    <fill>
      <patternFill patternType="solid">
        <fgColor rgb="FFD9D9D9"/>
        <bgColor rgb="FFD0E0E3"/>
      </patternFill>
    </fill>
  </fills>
  <borders count="3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 style="thin">
        <color rgb="FFFFFFFF"/>
      </right>
      <top/>
      <bottom style="thin">
        <color rgb="FFFFFFFF"/>
      </bottom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medium">
        <color rgb="FFFFFFFF"/>
      </left>
      <right/>
      <top style="medium">
        <color rgb="FFFFFFFF"/>
      </top>
      <bottom/>
      <diagonal/>
    </border>
    <border diagonalUp="false" diagonalDown="false">
      <left/>
      <right/>
      <top style="medium">
        <color rgb="FFFFFFFF"/>
      </top>
      <bottom/>
      <diagonal/>
    </border>
    <border diagonalUp="false" diagonalDown="false">
      <left/>
      <right style="medium">
        <color rgb="FFFFFFFF"/>
      </right>
      <top style="medium">
        <color rgb="FFFFFFFF"/>
      </top>
      <bottom/>
      <diagonal/>
    </border>
    <border diagonalUp="false" diagonalDown="false">
      <left style="medium">
        <color rgb="FFFFFFFF"/>
      </left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/>
      <top/>
      <bottom style="medium">
        <color rgb="FFFFFFFF"/>
      </bottom>
      <diagonal/>
    </border>
    <border diagonalUp="false" diagonalDown="false">
      <left/>
      <right/>
      <top/>
      <bottom style="medium">
        <color rgb="FFFFFFFF"/>
      </bottom>
      <diagonal/>
    </border>
    <border diagonalUp="false" diagonalDown="false">
      <left/>
      <right style="medium">
        <color rgb="FFFFFFFF"/>
      </right>
      <top/>
      <bottom style="medium">
        <color rgb="FFFFFFFF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medium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0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6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4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4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4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6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6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4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1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7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7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7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8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11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5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6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6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6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7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3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6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1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6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6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6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5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4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6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7" fillId="6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1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6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6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7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7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0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0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1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0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4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5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1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1" fillId="5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5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1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1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11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5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5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25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5" fillId="5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7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1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5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5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8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5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6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6" fontId="15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6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2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5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0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9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7" fontId="0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0" fillId="9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9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3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7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7" fontId="13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7" fontId="13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9" fontId="4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9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6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1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80" fontId="18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30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2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5C6DB"/>
      <rgbColor rgb="FF808080"/>
      <rgbColor rgb="FF9999FF"/>
      <rgbColor rgb="FFA64D79"/>
      <rgbColor rgb="FFFFF2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0E0E3"/>
      <rgbColor rgb="FFFFFF99"/>
      <rgbColor rgb="FFB4C7DC"/>
      <rgbColor rgb="FFFF99CC"/>
      <rgbColor rgb="FFCC99FF"/>
      <rgbColor rgb="FFFFCC99"/>
      <rgbColor rgb="FF1155CC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A0A0A"/>
      <rgbColor rgb="FF274E13"/>
      <rgbColor rgb="FF993300"/>
      <rgbColor rgb="FF993366"/>
      <rgbColor rgb="FF3451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2.png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609480</xdr:colOff>
      <xdr:row>1</xdr:row>
      <xdr:rowOff>171360</xdr:rowOff>
    </xdr:from>
    <xdr:to>
      <xdr:col>1</xdr:col>
      <xdr:colOff>901800</xdr:colOff>
      <xdr:row>7</xdr:row>
      <xdr:rowOff>132840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609480" y="333360"/>
          <a:ext cx="942480" cy="1047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19080</xdr:colOff>
      <xdr:row>1</xdr:row>
      <xdr:rowOff>142920</xdr:rowOff>
    </xdr:from>
    <xdr:to>
      <xdr:col>1</xdr:col>
      <xdr:colOff>1380960</xdr:colOff>
      <xdr:row>8</xdr:row>
      <xdr:rowOff>361800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633240" y="304920"/>
          <a:ext cx="1361880" cy="1466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695160</xdr:colOff>
      <xdr:row>1</xdr:row>
      <xdr:rowOff>104760</xdr:rowOff>
    </xdr:from>
    <xdr:to>
      <xdr:col>2</xdr:col>
      <xdr:colOff>306000</xdr:colOff>
      <xdr:row>8</xdr:row>
      <xdr:rowOff>351360</xdr:rowOff>
    </xdr:to>
    <xdr:pic>
      <xdr:nvPicPr>
        <xdr:cNvPr id="2" name="image1.png" descr=""/>
        <xdr:cNvPicPr/>
      </xdr:nvPicPr>
      <xdr:blipFill>
        <a:blip r:embed="rId1"/>
        <a:stretch/>
      </xdr:blipFill>
      <xdr:spPr>
        <a:xfrm>
          <a:off x="695160" y="295200"/>
          <a:ext cx="1580760" cy="1609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1343160</xdr:colOff>
      <xdr:row>1</xdr:row>
      <xdr:rowOff>114480</xdr:rowOff>
    </xdr:from>
    <xdr:to>
      <xdr:col>1</xdr:col>
      <xdr:colOff>2504880</xdr:colOff>
      <xdr:row>7</xdr:row>
      <xdr:rowOff>156600</xdr:rowOff>
    </xdr:to>
    <xdr:pic>
      <xdr:nvPicPr>
        <xdr:cNvPr id="3" name="image1.png" descr=""/>
        <xdr:cNvPicPr/>
      </xdr:nvPicPr>
      <xdr:blipFill>
        <a:blip r:embed="rId1"/>
        <a:stretch/>
      </xdr:blipFill>
      <xdr:spPr>
        <a:xfrm>
          <a:off x="2030400" y="304920"/>
          <a:ext cx="1161720" cy="1199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752400</xdr:colOff>
      <xdr:row>1</xdr:row>
      <xdr:rowOff>57240</xdr:rowOff>
    </xdr:from>
    <xdr:to>
      <xdr:col>1</xdr:col>
      <xdr:colOff>2314080</xdr:colOff>
      <xdr:row>9</xdr:row>
      <xdr:rowOff>29520</xdr:rowOff>
    </xdr:to>
    <xdr:pic>
      <xdr:nvPicPr>
        <xdr:cNvPr id="4" name="image1.png" descr=""/>
        <xdr:cNvPicPr/>
      </xdr:nvPicPr>
      <xdr:blipFill>
        <a:blip r:embed="rId1"/>
        <a:stretch/>
      </xdr:blipFill>
      <xdr:spPr>
        <a:xfrm>
          <a:off x="1283760" y="247680"/>
          <a:ext cx="1561680" cy="1733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85680</xdr:colOff>
      <xdr:row>18</xdr:row>
      <xdr:rowOff>122400</xdr:rowOff>
    </xdr:from>
    <xdr:to>
      <xdr:col>11</xdr:col>
      <xdr:colOff>69480</xdr:colOff>
      <xdr:row>23</xdr:row>
      <xdr:rowOff>17280</xdr:rowOff>
    </xdr:to>
    <xdr:pic>
      <xdr:nvPicPr>
        <xdr:cNvPr id="5" name="image2.png" descr=""/>
        <xdr:cNvPicPr/>
      </xdr:nvPicPr>
      <xdr:blipFill>
        <a:blip r:embed="rId1"/>
        <a:stretch/>
      </xdr:blipFill>
      <xdr:spPr>
        <a:xfrm>
          <a:off x="5746680" y="3848040"/>
          <a:ext cx="4609800" cy="84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85680</xdr:colOff>
      <xdr:row>44</xdr:row>
      <xdr:rowOff>45360</xdr:rowOff>
    </xdr:from>
    <xdr:to>
      <xdr:col>11</xdr:col>
      <xdr:colOff>69480</xdr:colOff>
      <xdr:row>48</xdr:row>
      <xdr:rowOff>130680</xdr:rowOff>
    </xdr:to>
    <xdr:pic>
      <xdr:nvPicPr>
        <xdr:cNvPr id="6" name="image2.png" descr=""/>
        <xdr:cNvPicPr/>
      </xdr:nvPicPr>
      <xdr:blipFill>
        <a:blip r:embed="rId2"/>
        <a:stretch/>
      </xdr:blipFill>
      <xdr:spPr>
        <a:xfrm>
          <a:off x="5746680" y="8753760"/>
          <a:ext cx="4609800" cy="84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66600</xdr:colOff>
      <xdr:row>1</xdr:row>
      <xdr:rowOff>74880</xdr:rowOff>
    </xdr:from>
    <xdr:to>
      <xdr:col>3</xdr:col>
      <xdr:colOff>693720</xdr:colOff>
      <xdr:row>9</xdr:row>
      <xdr:rowOff>164520</xdr:rowOff>
    </xdr:to>
    <xdr:pic>
      <xdr:nvPicPr>
        <xdr:cNvPr id="7" name="image1.png" descr=""/>
        <xdr:cNvPicPr/>
      </xdr:nvPicPr>
      <xdr:blipFill>
        <a:blip r:embed="rId3"/>
        <a:stretch/>
      </xdr:blipFill>
      <xdr:spPr>
        <a:xfrm>
          <a:off x="1917000" y="295200"/>
          <a:ext cx="1552320" cy="16282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3:Y16" headerRowCount="0" totals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</table>
</file>

<file path=xl/tables/table2.xml><?xml version="1.0" encoding="utf-8"?>
<table xmlns="http://schemas.openxmlformats.org/spreadsheetml/2006/main" id="2" name="Table_2" displayName="Table_2" ref="D17:Y17" headerRowCount="0" totalsRowCount="0" totalsRowShown="0">
  <tableColumns count="22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</tableColumns>
</table>
</file>

<file path=xl/tables/table3.xml><?xml version="1.0" encoding="utf-8"?>
<table xmlns="http://schemas.openxmlformats.org/spreadsheetml/2006/main" id="3" name="Table_3" displayName="Table_3" ref="A18:Y36" headerRowCount="0" totalsRowCount="0" totalsRowShown="0">
  <tableColumns count="2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loja.grupokhronos.com.br/central-de-iluminacao-de-emergencia-siek-1206/p?srsltid=AfmBOoo0RTDDh4owSJHVIFppxEBV49RuuZRWwLXd9EKMMo1T9jZ7ZN7i" TargetMode="External"/><Relationship Id="rId2" Type="http://schemas.openxmlformats.org/officeDocument/2006/relationships/hyperlink" Target="https://mapeengenharia.com.br/loja/produto/central-coletiva-siek-1206/" TargetMode="External"/><Relationship Id="rId3" Type="http://schemas.openxmlformats.org/officeDocument/2006/relationships/hyperlink" Target="https://gasima.com.br/produtos/cs-central-ilum-emerg-600w-12v-siek1206/" TargetMode="External"/><Relationship Id="rId4" Type="http://schemas.openxmlformats.org/officeDocument/2006/relationships/hyperlink" Target="https://www.reidosfp.com.br/sfp-sm-duplex-10g-1310nm-2-km-lc-ddm" TargetMode="External"/><Relationship Id="rId5" Type="http://schemas.openxmlformats.org/officeDocument/2006/relationships/hyperlink" Target="https://loja.celeti.com.br/products/sfp-10g-1310nm-2km-dom-duplex-lc-upc-smf?srsltid=AfmBOoq-PzmJCX2Ro81lKVITNSV7b8v5Xqys7u9C3Ftu_qX4TA5pw6aS" TargetMode="External"/><Relationship Id="rId6" Type="http://schemas.openxmlformats.org/officeDocument/2006/relationships/hyperlink" Target="https://www.raicrom.com.br/conectividade/fibra-sfp-10g-02km-lc-duplex-ddm-1310nm-sfp-10g-lr02d?srsltid=AfmBOop6FDtqO3lOZjRF_KKJ8RzWLrCatWocH9jZuu3uAG4ZTwXwyTZJ" TargetMode="External"/><Relationship Id="rId7" Type="http://schemas.openxmlformats.org/officeDocument/2006/relationships/hyperlink" Target="https://www.unicaserv.com.br/fibras-opticas/cordoes-opticos/cds-cordao-optico-duplex-sm-sc-upclc-upc-9125-2-5m" TargetMode="External"/><Relationship Id="rId8" Type="http://schemas.openxmlformats.org/officeDocument/2006/relationships/hyperlink" Target="https://www.solucaocabos.com.br/extensao-optica-duplex-lc-spc-sm-furukawa-250-metros/p?srsltid=AfmBOopjIZZM63WD8rcXjAEFngQRl7h4n13xsP7pZZG6B8M0nCkRC4e9" TargetMode="External"/><Relationship Id="rId9" Type="http://schemas.openxmlformats.org/officeDocument/2006/relationships/hyperlink" Target="https://www.centralcabos.com.br/cordao-optico-duplex-sm-9-125-sc-sc-upc-2-50-metros/p" TargetMode="External"/><Relationship Id="rId10" Type="http://schemas.openxmlformats.org/officeDocument/2006/relationships/hyperlink" Target="https://www.solucaocabos.com.br/dio-12fo-sc-upc-completo-padrao-rack-/p?idsku=16818&amp;gad_source=1&amp;gad_campaignid=22012104624&amp;gbraid=0AAAAAolx81FBQf4T4A7cIMWupqhNtLpym&amp;gclid=CjwKCAjw7p_UBhBlEiwAhpIs7yCN2oADcxX0wKEB76bP821rWg59SIS14pgSaqZk2dptRbezJQG3FBoCPog" TargetMode="External"/><Relationship Id="rId11" Type="http://schemas.openxmlformats.org/officeDocument/2006/relationships/hyperlink" Target="https://www.policabos.com.br/fibra-otica/dio-optico/dio-24-fibras?parceiro=8810&amp;utm_campaign=Policabos_Shopping&amp;utm_source=google&amp;utm_medium=cpc&amp;utm_term=&amp;gad_source=1&amp;gad_campaignid=23969155409&amp;gbraid=0AAAAAoLD11EjKUbX0i0-CH5fF25V-dTg6&amp;gclid=CjwKCAjw7p_U" TargetMode="External"/><Relationship Id="rId12" Type="http://schemas.openxmlformats.org/officeDocument/2006/relationships/hyperlink" Target="https://www.unicaserv.com.br/fibras-opticas/dios-e-caixas-de-emenda/mini-dio-completo-scpc-para-12-fibras-sm-sc-upc-bandeja-pigtail-e-acopladores-azuis-?parceiro=3738" TargetMode="External"/><Relationship Id="rId13" Type="http://schemas.openxmlformats.org/officeDocument/2006/relationships/hyperlink" Target="https://www.lojamatel.com.br/produto/pigtail-spx-sm-9125-lc-upc-15m.html?srsltid=AfmBOoq2c18D2KLw79vlSCozROx_baRDU4PZa5TIONOf-lVyp3CTHtwJJXs" TargetMode="External"/><Relationship Id="rId14" Type="http://schemas.openxmlformats.org/officeDocument/2006/relationships/hyperlink" Target="https://www.unicaserv.com.br/fibras-opticas/extensoes-opticas/extensao-optica-simplex-sm-lc-apc-9-125-1-5m?parceiro=3738&amp;gad_source=1&amp;gad_campaignid=24007263533&amp;gbraid=0AAAAADMVCf5HPKKmrzofsB3Tbkf-l1dex&amp;gclid=CjwKCAjw7p_UBhBlEiwAhpIs7wDmQgAk8cKK5w43B9qkNO" TargetMode="External"/><Relationship Id="rId15" Type="http://schemas.openxmlformats.org/officeDocument/2006/relationships/hyperlink" Target="https://www.magazineluiza.com.br/ess-extensao-optica-simplex-monomodo-buffer-09mm-pig-tail-150m-sm-lc-upc-pier-telecom/p/bceb97efc8/et/caop/?seller_id=piertelecom&amp;srsltid=AfmBOop2J-S1o1tOq7NETPizGfvQ9S7hrbeEfEO2jjATSGEWCANCzM1OdLo" TargetMode="External"/><Relationship Id="rId16" Type="http://schemas.openxmlformats.org/officeDocument/2006/relationships/hyperlink" Target="https://br.store.ui.com/br/pt/products/usw-48-poe" TargetMode="External"/><Relationship Id="rId17" Type="http://schemas.openxmlformats.org/officeDocument/2006/relationships/hyperlink" Target="https://www.fourserv.com.br/switch-huawei-48-portas-gigabit-4x-sfp-layer-2-gerenciavel-mpn-s310-48t4x/p?utm_source=google&amp;utm_medium=cpc&amp;utm_campaign=PMax%3A+Switches&amp;gad_source=1&amp;gad_campaignid=18631578224&amp;gbraid=0AAAAAD9qFBkvpCHIaJ669zdU9wLAVG6J3&amp;gclid=" TargetMode="External"/><Relationship Id="rId18" Type="http://schemas.openxmlformats.org/officeDocument/2006/relationships/hyperlink" Target="https://www.centralcabos.com.br/switch-unifi-48-portas-gigabit-gerenciavel---4-sfp-layer-2/p" TargetMode="External"/><Relationship Id="rId19" Type="http://schemas.openxmlformats.org/officeDocument/2006/relationships/hyperlink" Target="https://www.mundodarede.com.br/access-point-u7-pro-unifi-ubiquiti?utm_source=Site&amp;utm_medium=GoogleMerchant&amp;utm_campaign=GoogleMerchant&amp;utm_source=&amp;utm_medium=&amp;utm_campaign=pmax-19-05&amp;utm_content=&amp;utm_term=&amp;gad_source=1&amp;gad_campaignid=23863709975&amp;gbraid=0" TargetMode="External"/><Relationship Id="rId20" Type="http://schemas.openxmlformats.org/officeDocument/2006/relationships/hyperlink" Target="https://www.liztelecom.com.br/acess-point-unifi-u7-pro-ubiquiti?utm_source=Site&amp;utm_medium=GoogleMerchant&amp;utm_campaign=GoogleMerchant&amp;utm_source=&amp;utm_medium=&amp;utm_campaign=PMAX-VALOR-DA-CONV&amp;utm_content=&amp;utm_term=&amp;gad_source=1&amp;gad_campaignid=24025102924&amp;gb" TargetMode="External"/><Relationship Id="rId21" Type="http://schemas.openxmlformats.org/officeDocument/2006/relationships/hyperlink" Target="https://www.upperseg.com.br/informatica/roteadores-wireless/access-point/access-point-de-longo-alcance-wifi-7-unifi-u7-lr-long-range-ubiquiti/?gad_source=1&amp;gad_campaignid=17071887064&amp;gbraid=0AAAAADtWOg9ux5qLcn7u9Ku9dgv73N4JR&amp;gclid=CjwKCAjw7p_UBhBlEiwAhpIs" TargetMode="External"/><Relationship Id="rId22" Type="http://schemas.openxmlformats.org/officeDocument/2006/relationships/hyperlink" Target="https://www.lojaeletrica.com.br/espacador-losangular-auto-travante-50-150mm-15kv.html?mp_feed=MTozOkNPVmxWWTBFU0J4akI3ZW42VUd2ek1pM2wzMUlEdGpFWXBQSXZLTT0=&amp;srsltid=AfmBOopJsNRCSbOP_76ywvFE8BdNhVqeKu5esBnI4Ekau1Gy2vCRIjY5KA0" TargetMode="External"/><Relationship Id="rId23" Type="http://schemas.openxmlformats.org/officeDocument/2006/relationships/hyperlink" Target="https://www.plenobras.com.br/646a5aa0d496504d21df6d5a/espacador-losangular-polimerico-15-kv-para-cabo-coberto-sem-anel-(an-01)-rede-compacta-diametro:-1200a-3200-mm?srsltid=AfmBOorpinunM3dBe5eU1m4l47zqGm8KXVbAwAENnyQ2fUnQ32fTfB6BN7w" TargetMode="External"/><Relationship Id="rId24" Type="http://schemas.openxmlformats.org/officeDocument/2006/relationships/hyperlink" Target="https://judycabos.com.br/produto/espacador-losangular-polimerico-c-garra-15kv-rpc/" TargetMode="External"/><Relationship Id="rId25" Type="http://schemas.openxmlformats.org/officeDocument/2006/relationships/hyperlink" Target="https://loja.conduscamp.com.br/cabo-de-aluminio-protegido-35mm-tr-15kv-aereo-cinza-1/p?sku=6308708&amp;srsltid=AfmBOornwSks6iHnhGhWDYaBlQ3aCPWhVNjllJyKfzVk1SeYxhy176L_0CM" TargetMode="External"/><Relationship Id="rId26" Type="http://schemas.openxmlformats.org/officeDocument/2006/relationships/hyperlink" Target="https://loja.ccabos.com.br/produtos/cabo-15kv-35mm-aluminio-protegido-uso-aereo-cinza/" TargetMode="External"/><Relationship Id="rId27" Type="http://schemas.openxmlformats.org/officeDocument/2006/relationships/hyperlink" Target="https://www.plenobras.com.br/6503ad00df6973c3d9c80558/cabo-aluminio-coberto-xlpe-90g-15-kv-1x-3500-mm-entre-arvores-cinza-nbr-11873-ecologico-greater-diam.nominal-1305-mm?srsltid=AfmBOoq5bQhzi-C7oNMYUtDR_2uJxQy1ZdiLEtOIrLheWhQ-LS6pBIIjVvE" TargetMode="External"/><Relationship Id="rId28" Type="http://schemas.openxmlformats.org/officeDocument/2006/relationships/hyperlink" Target="https://loja.fortrek.com.br/cabo-de-rede-patch-cord-cat6-fortrek-fkcat6-1-5m-internet-azul?gad_source=4&amp;gad_campaignid=23546801924&amp;gbraid=0AAAAADBMXD92g_MhbwjBu7xgKBUqG-_vz&amp;gclid=CjwKCAjwqonVBhA4EiwA9wYJ3WwUeQYxeV1IA9e5x9SPOSVpL8yBq6T5vLlCpBcIJIOneh9HQfFe" TargetMode="External"/><Relationship Id="rId29" Type="http://schemas.openxmlformats.org/officeDocument/2006/relationships/hyperlink" Target="https://www.kabum.com.br/produto/347290/cabo-de-rede-patch-cord-cat-6-plus-cable-1-5m-azul-pc-eth6u15bl?gclsrc=aw.ds&amp;gad_source=4&amp;gad_campaignid=24027879827&amp;gbraid=0AAAAADx-HyFuDj4ZJhlmrxaILFzxDybRd&amp;gclid=CjwKCAjwqonVBhA4EiwA9wYJ3W3iqtjth_BA4nH5xexXlFD4Cs" TargetMode="External"/><Relationship Id="rId30" Type="http://schemas.openxmlformats.org/officeDocument/2006/relationships/hyperlink" Target="https://www.policabos.com.br/cabo-de-rede/patch-cord-cat6?variant_id=1399&amp;parceiro=8810&amp;utm_campaign=23969155409&amp;utm_source=adwords&amp;utm_medium=201381930841&amp;utm_term=&amp;matchtype=&amp;device=c&amp;network=g&amp;loc=9219866&amp;placement=&amp;utm_medium_name=%7Bcpc%7D&amp;utm_source" TargetMode="External"/><Relationship Id="rId31" Type="http://schemas.openxmlformats.org/officeDocument/2006/relationships/hyperlink" Target="https://www.dhcp.com.br/guia-de-cabos-19-maxmetal-4416-1u-50mm.html" TargetMode="External"/><Relationship Id="rId32" Type="http://schemas.openxmlformats.org/officeDocument/2006/relationships/hyperlink" Target="https://www.kabum.com.br/produto/467909/guia-de-cabos-paralelo-fechada-p-rack-de-telecom-1u-19-organizador?gclsrc=aw.ds&amp;gad_source=4&amp;gad_campaignid=23668683544&amp;gbraid=0AAAAADx-HyF7xVFAos6iorHdwHU3xqmmQ&amp;gclid=CjwKCAjwqonVBhA4EiwA9wYJ3Z39Un-us2qgvuMyDonDimK" TargetMode="External"/><Relationship Id="rId33" Type="http://schemas.openxmlformats.org/officeDocument/2006/relationships/hyperlink" Target="https://www.policabos.com.br/racks/guia-de-cabo?parceiro=8810&amp;utm_campaign=23969155409&amp;utm_source=adwords&amp;utm_medium=201381930841&amp;utm_term=&amp;matchtype=&amp;device=c&amp;network=g&amp;loc=9219866&amp;placement=&amp;utm_medium_name=%7Bcpc%7D&amp;utm_source_name=%7Bgoogle%7D&amp;gad_sou" TargetMode="External"/><Relationship Id="rId34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table" Target="../tables/table1.xml"/><Relationship Id="rId3" Type="http://schemas.openxmlformats.org/officeDocument/2006/relationships/table" Target="../tables/table2.xml"/><Relationship Id="rId4" Type="http://schemas.openxmlformats.org/officeDocument/2006/relationships/table" Target="../tables/table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H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0.14"/>
    <col collapsed="false" customWidth="true" hidden="false" outlineLevel="0" max="2" min="2" style="0" width="20.86"/>
    <col collapsed="false" customWidth="true" hidden="false" outlineLevel="0" max="3" min="3" style="0" width="47.29"/>
    <col collapsed="false" customWidth="true" hidden="false" outlineLevel="0" max="4" min="4" style="0" width="37.57"/>
    <col collapsed="false" customWidth="true" hidden="false" outlineLevel="0" max="5" min="5" style="0" width="12.71"/>
    <col collapsed="false" customWidth="true" hidden="false" outlineLevel="0" max="7" min="6" style="0" width="8.71"/>
    <col collapsed="false" customWidth="true" hidden="false" outlineLevel="0" max="8" min="8" style="0" width="16.14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2"/>
      <c r="F1" s="3"/>
      <c r="G1" s="2"/>
      <c r="H1" s="2"/>
    </row>
    <row r="2" customFormat="false" ht="16.5" hidden="false" customHeight="true" outlineLevel="0" collapsed="false">
      <c r="A2" s="4" t="s">
        <v>1</v>
      </c>
      <c r="B2" s="4"/>
      <c r="C2" s="4"/>
      <c r="D2" s="4"/>
      <c r="E2" s="2"/>
      <c r="F2" s="3"/>
      <c r="G2" s="2"/>
      <c r="H2" s="2"/>
    </row>
    <row r="3" customFormat="false" ht="12.75" hidden="false" customHeight="true" outlineLevel="0" collapsed="false">
      <c r="A3" s="4"/>
      <c r="B3" s="4"/>
      <c r="C3" s="4"/>
      <c r="D3" s="4"/>
      <c r="E3" s="2"/>
      <c r="F3" s="3"/>
      <c r="G3" s="2"/>
      <c r="H3" s="2"/>
    </row>
    <row r="4" customFormat="false" ht="12.75" hidden="false" customHeight="true" outlineLevel="0" collapsed="false">
      <c r="A4" s="4"/>
      <c r="B4" s="4"/>
      <c r="C4" s="4"/>
      <c r="D4" s="4"/>
      <c r="E4" s="2"/>
      <c r="F4" s="3"/>
      <c r="G4" s="2"/>
      <c r="H4" s="2"/>
    </row>
    <row r="5" customFormat="false" ht="15" hidden="false" customHeight="true" outlineLevel="0" collapsed="false">
      <c r="A5" s="4"/>
      <c r="B5" s="4"/>
      <c r="C5" s="4"/>
      <c r="D5" s="4"/>
      <c r="E5" s="2"/>
      <c r="F5" s="3"/>
      <c r="G5" s="2"/>
      <c r="H5" s="2"/>
    </row>
    <row r="6" customFormat="false" ht="13.5" hidden="false" customHeight="true" outlineLevel="0" collapsed="false">
      <c r="A6" s="4"/>
      <c r="B6" s="4"/>
      <c r="C6" s="4"/>
      <c r="D6" s="4"/>
      <c r="E6" s="2"/>
      <c r="F6" s="3"/>
      <c r="G6" s="2"/>
      <c r="H6" s="2"/>
    </row>
    <row r="7" customFormat="false" ht="15" hidden="false" customHeight="false" outlineLevel="0" collapsed="false">
      <c r="A7" s="4"/>
      <c r="B7" s="4"/>
      <c r="C7" s="4"/>
      <c r="D7" s="4"/>
      <c r="E7" s="2"/>
      <c r="F7" s="3"/>
      <c r="G7" s="2"/>
      <c r="H7" s="2"/>
    </row>
    <row r="8" customFormat="false" ht="27.75" hidden="false" customHeight="true" outlineLevel="0" collapsed="false">
      <c r="A8" s="4"/>
      <c r="B8" s="4"/>
      <c r="C8" s="4"/>
      <c r="D8" s="4"/>
      <c r="E8" s="2"/>
      <c r="F8" s="3"/>
      <c r="G8" s="2"/>
      <c r="H8" s="2"/>
    </row>
    <row r="9" customFormat="false" ht="15" hidden="false" customHeight="true" outlineLevel="0" collapsed="false">
      <c r="A9" s="5"/>
      <c r="B9" s="6"/>
      <c r="C9" s="6"/>
      <c r="D9" s="6"/>
      <c r="E9" s="7"/>
      <c r="F9" s="8"/>
      <c r="G9" s="7"/>
      <c r="H9" s="7"/>
    </row>
    <row r="10" customFormat="false" ht="12.75" hidden="false" customHeight="true" outlineLevel="0" collapsed="false">
      <c r="A10" s="9"/>
      <c r="B10" s="9"/>
      <c r="C10" s="9"/>
      <c r="D10" s="9"/>
      <c r="E10" s="2"/>
      <c r="F10" s="3"/>
      <c r="G10" s="2"/>
      <c r="H10" s="2"/>
    </row>
    <row r="11" customFormat="false" ht="12.75" hidden="false" customHeight="true" outlineLevel="0" collapsed="false">
      <c r="A11" s="9"/>
      <c r="B11" s="9" t="s">
        <v>2</v>
      </c>
      <c r="C11" s="10" t="s">
        <v>3</v>
      </c>
      <c r="D11" s="9"/>
      <c r="E11" s="2"/>
      <c r="F11" s="3"/>
      <c r="G11" s="2"/>
      <c r="H11" s="2"/>
    </row>
    <row r="12" customFormat="false" ht="12.75" hidden="false" customHeight="true" outlineLevel="0" collapsed="false">
      <c r="A12" s="9"/>
      <c r="B12" s="9"/>
      <c r="C12" s="10"/>
      <c r="D12" s="9"/>
      <c r="E12" s="2"/>
      <c r="F12" s="3"/>
      <c r="G12" s="2"/>
      <c r="H12" s="2"/>
    </row>
    <row r="13" customFormat="false" ht="12.75" hidden="false" customHeight="true" outlineLevel="0" collapsed="false">
      <c r="A13" s="9"/>
      <c r="B13" s="9" t="s">
        <v>4</v>
      </c>
      <c r="C13" s="10"/>
      <c r="D13" s="9"/>
      <c r="E13" s="2"/>
      <c r="F13" s="3"/>
      <c r="G13" s="2"/>
      <c r="H13" s="2"/>
    </row>
    <row r="14" customFormat="false" ht="12.75" hidden="false" customHeight="true" outlineLevel="0" collapsed="false">
      <c r="A14" s="9"/>
      <c r="B14" s="9"/>
      <c r="C14" s="10"/>
      <c r="D14" s="9"/>
      <c r="E14" s="2"/>
      <c r="F14" s="3"/>
      <c r="G14" s="2"/>
      <c r="H14" s="2"/>
    </row>
    <row r="15" customFormat="false" ht="12.75" hidden="false" customHeight="true" outlineLevel="0" collapsed="false">
      <c r="A15" s="9"/>
      <c r="B15" s="9" t="s">
        <v>5</v>
      </c>
      <c r="C15" s="10"/>
      <c r="D15" s="9"/>
      <c r="E15" s="2"/>
      <c r="F15" s="3"/>
      <c r="G15" s="2"/>
      <c r="H15" s="2"/>
    </row>
    <row r="16" customFormat="false" ht="15" hidden="false" customHeight="false" outlineLevel="0" collapsed="false">
      <c r="B16" s="9"/>
      <c r="C16" s="10"/>
    </row>
    <row r="17" customFormat="false" ht="12.75" hidden="false" customHeight="true" outlineLevel="0" collapsed="false">
      <c r="A17" s="9"/>
      <c r="B17" s="9" t="s">
        <v>6</v>
      </c>
      <c r="C17" s="10"/>
      <c r="D17" s="9"/>
      <c r="E17" s="2"/>
      <c r="F17" s="3"/>
      <c r="G17" s="2"/>
      <c r="H17" s="2"/>
    </row>
    <row r="18" customFormat="false" ht="12.75" hidden="false" customHeight="true" outlineLevel="0" collapsed="false">
      <c r="A18" s="9"/>
      <c r="B18" s="9"/>
      <c r="C18" s="10"/>
      <c r="D18" s="9"/>
      <c r="E18" s="2"/>
      <c r="F18" s="3"/>
      <c r="G18" s="2"/>
      <c r="H18" s="2"/>
    </row>
    <row r="19" customFormat="false" ht="12.75" hidden="false" customHeight="true" outlineLevel="0" collapsed="false">
      <c r="A19" s="9"/>
      <c r="B19" s="9" t="s">
        <v>7</v>
      </c>
      <c r="C19" s="10"/>
      <c r="D19" s="9"/>
      <c r="E19" s="2"/>
      <c r="F19" s="3"/>
      <c r="G19" s="2"/>
      <c r="H19" s="2"/>
    </row>
    <row r="20" customFormat="false" ht="12.75" hidden="false" customHeight="true" outlineLevel="0" collapsed="false">
      <c r="A20" s="9"/>
      <c r="B20" s="9"/>
      <c r="C20" s="10"/>
      <c r="D20" s="9"/>
      <c r="E20" s="2"/>
      <c r="F20" s="3"/>
      <c r="G20" s="2"/>
      <c r="H20" s="2"/>
    </row>
    <row r="21" customFormat="false" ht="12.75" hidden="false" customHeight="true" outlineLevel="0" collapsed="false">
      <c r="A21" s="9"/>
      <c r="B21" s="9" t="s">
        <v>8</v>
      </c>
      <c r="C21" s="10"/>
      <c r="D21" s="9"/>
      <c r="E21" s="2"/>
      <c r="F21" s="3"/>
      <c r="G21" s="2"/>
      <c r="H21" s="2"/>
    </row>
    <row r="22" customFormat="false" ht="12.75" hidden="false" customHeight="true" outlineLevel="0" collapsed="false">
      <c r="A22" s="9"/>
      <c r="B22" s="9" t="s">
        <v>9</v>
      </c>
      <c r="C22" s="10"/>
      <c r="D22" s="9"/>
      <c r="E22" s="2"/>
      <c r="F22" s="3"/>
      <c r="G22" s="2"/>
      <c r="H22" s="2"/>
    </row>
    <row r="23" customFormat="false" ht="12.75" hidden="false" customHeight="true" outlineLevel="0" collapsed="false">
      <c r="A23" s="9"/>
      <c r="B23" s="9"/>
      <c r="C23" s="10"/>
      <c r="D23" s="9"/>
      <c r="E23" s="2"/>
      <c r="F23" s="3"/>
      <c r="G23" s="2"/>
      <c r="H23" s="2"/>
    </row>
    <row r="24" customFormat="false" ht="15" hidden="false" customHeight="false" outlineLevel="0" collapsed="false">
      <c r="A24" s="9"/>
      <c r="B24" s="9" t="s">
        <v>10</v>
      </c>
      <c r="C24" s="11"/>
      <c r="D24" s="9"/>
      <c r="E24" s="2"/>
      <c r="F24" s="3"/>
      <c r="G24" s="2"/>
      <c r="H24" s="2"/>
    </row>
    <row r="25" customFormat="false" ht="12.75" hidden="false" customHeight="true" outlineLevel="0" collapsed="false">
      <c r="A25" s="9"/>
      <c r="B25" s="9"/>
      <c r="C25" s="11"/>
      <c r="D25" s="9"/>
      <c r="E25" s="2"/>
      <c r="F25" s="3"/>
      <c r="G25" s="2"/>
      <c r="H25" s="2"/>
    </row>
    <row r="26" customFormat="false" ht="12.75" hidden="false" customHeight="true" outlineLevel="0" collapsed="false">
      <c r="A26" s="9"/>
      <c r="B26" s="9" t="s">
        <v>8</v>
      </c>
      <c r="C26" s="11"/>
      <c r="D26" s="9"/>
      <c r="E26" s="2"/>
      <c r="F26" s="3"/>
      <c r="G26" s="2"/>
      <c r="H26" s="2"/>
    </row>
    <row r="27" customFormat="false" ht="12.75" hidden="false" customHeight="true" outlineLevel="0" collapsed="false">
      <c r="A27" s="9"/>
      <c r="B27" s="9" t="s">
        <v>11</v>
      </c>
      <c r="C27" s="11"/>
      <c r="D27" s="9"/>
      <c r="E27" s="2"/>
      <c r="F27" s="3"/>
      <c r="G27" s="2"/>
      <c r="H27" s="2"/>
    </row>
    <row r="28" customFormat="false" ht="12.75" hidden="false" customHeight="true" outlineLevel="0" collapsed="false">
      <c r="A28" s="9"/>
      <c r="B28" s="9"/>
      <c r="C28" s="11"/>
      <c r="D28" s="9"/>
      <c r="E28" s="2"/>
      <c r="F28" s="3"/>
      <c r="G28" s="2"/>
      <c r="H28" s="2"/>
    </row>
    <row r="29" customFormat="false" ht="15" hidden="false" customHeight="false" outlineLevel="0" collapsed="false">
      <c r="A29" s="9"/>
      <c r="B29" s="9" t="s">
        <v>10</v>
      </c>
      <c r="C29" s="11"/>
      <c r="D29" s="9"/>
      <c r="E29" s="2"/>
      <c r="F29" s="3"/>
      <c r="G29" s="2"/>
      <c r="H29" s="2"/>
    </row>
    <row r="30" customFormat="false" ht="12.75" hidden="false" customHeight="true" outlineLevel="0" collapsed="false">
      <c r="A30" s="9"/>
      <c r="B30" s="9"/>
      <c r="C30" s="11"/>
      <c r="D30" s="9"/>
      <c r="E30" s="2"/>
      <c r="F30" s="3"/>
      <c r="G30" s="2"/>
      <c r="H30" s="2"/>
    </row>
    <row r="31" customFormat="false" ht="12.75" hidden="false" customHeight="true" outlineLevel="0" collapsed="false">
      <c r="A31" s="9"/>
      <c r="B31" s="9" t="s">
        <v>12</v>
      </c>
      <c r="C31" s="11" t="n">
        <f aca="false">ORÇAMENTO!M6</f>
        <v>0</v>
      </c>
      <c r="D31" s="9"/>
      <c r="E31" s="2"/>
      <c r="F31" s="3"/>
      <c r="G31" s="2"/>
      <c r="H31" s="2"/>
    </row>
    <row r="32" customFormat="false" ht="12.75" hidden="false" customHeight="true" outlineLevel="0" collapsed="false">
      <c r="A32" s="9"/>
      <c r="B32" s="9"/>
      <c r="C32" s="11"/>
      <c r="D32" s="9"/>
      <c r="E32" s="2"/>
      <c r="F32" s="3"/>
      <c r="G32" s="2"/>
      <c r="H32" s="2"/>
    </row>
    <row r="33" customFormat="false" ht="12.75" hidden="false" customHeight="true" outlineLevel="0" collapsed="false">
      <c r="A33" s="9"/>
      <c r="B33" s="9" t="s">
        <v>13</v>
      </c>
      <c r="C33" s="11" t="e">
        <f aca="false">ORÇAMENTO!N5</f>
        <v>#REF!</v>
      </c>
      <c r="D33" s="12" t="e">
        <f aca="false">C33/C31</f>
        <v>#REF!</v>
      </c>
      <c r="E33" s="2"/>
      <c r="F33" s="3"/>
      <c r="G33" s="2"/>
      <c r="H33" s="2"/>
    </row>
    <row r="34" customFormat="false" ht="12.75" hidden="false" customHeight="true" outlineLevel="0" collapsed="false">
      <c r="A34" s="9"/>
      <c r="B34" s="9" t="s">
        <v>14</v>
      </c>
      <c r="C34" s="11" t="e">
        <f aca="false">ORÇAMENTO!O5</f>
        <v>#REF!</v>
      </c>
      <c r="D34" s="12" t="e">
        <f aca="false">C34/C31</f>
        <v>#REF!</v>
      </c>
      <c r="E34" s="2"/>
      <c r="F34" s="3"/>
      <c r="G34" s="2"/>
      <c r="H34" s="2"/>
    </row>
    <row r="35" customFormat="false" ht="12.75" hidden="false" customHeight="true" outlineLevel="0" collapsed="false">
      <c r="A35" s="9"/>
      <c r="B35" s="9"/>
      <c r="C35" s="10"/>
      <c r="D35" s="9"/>
      <c r="E35" s="2"/>
      <c r="F35" s="3"/>
      <c r="G35" s="2"/>
      <c r="H35" s="2"/>
    </row>
    <row r="36" customFormat="false" ht="12.75" hidden="false" customHeight="true" outlineLevel="0" collapsed="false">
      <c r="A36" s="9"/>
      <c r="B36" s="9" t="s">
        <v>15</v>
      </c>
      <c r="C36" s="12" t="n">
        <f aca="false">ORÇAMENTO!M4</f>
        <v>0.2354</v>
      </c>
      <c r="D36" s="9"/>
      <c r="E36" s="2"/>
      <c r="F36" s="3"/>
      <c r="G36" s="2"/>
      <c r="H36" s="2"/>
    </row>
    <row r="37" customFormat="false" ht="12.75" hidden="false" customHeight="true" outlineLevel="0" collapsed="false">
      <c r="A37" s="9"/>
      <c r="B37" s="9" t="s">
        <v>16</v>
      </c>
      <c r="C37" s="12" t="n">
        <f aca="false">ORÇAMENTO!M5</f>
        <v>0.1635</v>
      </c>
      <c r="D37" s="9"/>
      <c r="E37" s="2"/>
      <c r="F37" s="3"/>
      <c r="G37" s="2"/>
      <c r="H37" s="2"/>
    </row>
    <row r="38" customFormat="false" ht="12.75" hidden="false" customHeight="true" outlineLevel="0" collapsed="false">
      <c r="A38" s="9"/>
      <c r="B38" s="9"/>
      <c r="C38" s="10"/>
      <c r="D38" s="9"/>
      <c r="E38" s="2"/>
      <c r="F38" s="3"/>
      <c r="G38" s="2"/>
      <c r="H38" s="2"/>
    </row>
    <row r="39" customFormat="false" ht="12.75" hidden="false" customHeight="true" outlineLevel="0" collapsed="false">
      <c r="A39" s="9"/>
      <c r="B39" s="9" t="s">
        <v>17</v>
      </c>
      <c r="C39" s="11" t="n">
        <f aca="false">ORÇAMENTO!M7</f>
        <v>0</v>
      </c>
      <c r="D39" s="9"/>
      <c r="E39" s="2"/>
      <c r="F39" s="3"/>
      <c r="G39" s="2"/>
      <c r="H39" s="2"/>
    </row>
    <row r="40" customFormat="false" ht="12.75" hidden="false" customHeight="true" outlineLevel="0" collapsed="false">
      <c r="A40" s="9"/>
      <c r="B40" s="9"/>
      <c r="C40" s="10"/>
      <c r="D40" s="9"/>
      <c r="E40" s="2"/>
      <c r="F40" s="3"/>
      <c r="G40" s="2"/>
      <c r="H40" s="2"/>
    </row>
    <row r="41" customFormat="false" ht="12.75" hidden="false" customHeight="true" outlineLevel="0" collapsed="false">
      <c r="A41" s="9"/>
      <c r="B41" s="9" t="s">
        <v>18</v>
      </c>
      <c r="C41" s="10" t="n">
        <f aca="false">ORÇAMENTO!C8</f>
        <v>0</v>
      </c>
      <c r="D41" s="9"/>
      <c r="E41" s="2"/>
      <c r="F41" s="3"/>
      <c r="G41" s="2"/>
      <c r="H41" s="2"/>
    </row>
    <row r="42" customFormat="false" ht="12.75" hidden="false" customHeight="true" outlineLevel="0" collapsed="false">
      <c r="A42" s="9"/>
      <c r="B42" s="9"/>
      <c r="C42" s="9"/>
      <c r="D42" s="9"/>
      <c r="E42" s="2"/>
      <c r="F42" s="3"/>
      <c r="G42" s="2"/>
      <c r="H42" s="2"/>
    </row>
    <row r="43" customFormat="false" ht="12.75" hidden="false" customHeight="true" outlineLevel="0" collapsed="false">
      <c r="A43" s="9"/>
      <c r="B43" s="9"/>
      <c r="C43" s="9"/>
      <c r="D43" s="9"/>
      <c r="E43" s="2"/>
      <c r="F43" s="3"/>
      <c r="G43" s="2"/>
      <c r="H43" s="2"/>
    </row>
    <row r="44" customFormat="false" ht="12.75" hidden="false" customHeight="true" outlineLevel="0" collapsed="false">
      <c r="A44" s="5"/>
      <c r="B44" s="6"/>
      <c r="C44" s="6"/>
      <c r="D44" s="6"/>
      <c r="E44" s="2"/>
      <c r="F44" s="3"/>
      <c r="G44" s="2"/>
      <c r="H44" s="2"/>
    </row>
  </sheetData>
  <mergeCells count="1">
    <mergeCell ref="A2:D8"/>
  </mergeCells>
  <printOptions headings="false" gridLines="false" gridLinesSet="true" horizontalCentered="false" verticalCentered="false"/>
  <pageMargins left="0.25" right="0.25" top="0.75" bottom="0.75" header="0.511811023622047" footer="0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FF"/>
    <pageSetUpPr fitToPage="true"/>
  </sheetPr>
  <dimension ref="A1:AJ4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9.58"/>
    <col collapsed="false" customWidth="true" hidden="false" outlineLevel="0" max="2" min="2" style="0" width="29.58"/>
    <col collapsed="false" customWidth="true" hidden="false" outlineLevel="0" max="3" min="3" style="0" width="12.86"/>
    <col collapsed="false" customWidth="true" hidden="false" outlineLevel="0" max="4" min="4" style="0" width="48.14"/>
    <col collapsed="false" customWidth="true" hidden="false" outlineLevel="0" max="5" min="5" style="0" width="7.71"/>
    <col collapsed="false" customWidth="true" hidden="false" outlineLevel="0" max="6" min="6" style="0" width="8.14"/>
    <col collapsed="false" customWidth="true" hidden="false" outlineLevel="0" max="8" min="8" style="0" width="13.86"/>
    <col collapsed="false" customWidth="true" hidden="false" outlineLevel="0" max="9" min="9" style="0" width="12.43"/>
    <col collapsed="false" customWidth="true" hidden="false" outlineLevel="0" max="12" min="10" style="0" width="15.28"/>
    <col collapsed="false" customWidth="true" hidden="false" outlineLevel="0" max="13" min="13" style="0" width="18"/>
    <col collapsed="false" customWidth="true" hidden="true" outlineLevel="0" max="14" min="14" style="0" width="17.42"/>
    <col collapsed="false" customWidth="true" hidden="true" outlineLevel="0" max="36" min="15" style="0" width="17.72"/>
  </cols>
  <sheetData>
    <row r="1" customFormat="false" ht="12.75" hidden="false" customHeight="true" outlineLevel="0" collapsed="false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customFormat="false" ht="12.75" hidden="false" customHeight="true" outlineLevel="0" collapsed="false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 t="s">
        <v>19</v>
      </c>
      <c r="O2" s="18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customFormat="false" ht="16.5" hidden="false" customHeight="true" outlineLevel="0" collapsed="false">
      <c r="A3" s="16"/>
      <c r="B3" s="19"/>
      <c r="C3" s="20" t="s">
        <v>20</v>
      </c>
      <c r="D3" s="20"/>
      <c r="E3" s="20"/>
      <c r="F3" s="20"/>
      <c r="G3" s="21"/>
      <c r="H3" s="22"/>
      <c r="I3" s="22"/>
      <c r="J3" s="22"/>
      <c r="K3" s="22"/>
      <c r="L3" s="23"/>
      <c r="M3" s="23"/>
      <c r="N3" s="24" t="n">
        <v>1934513.02</v>
      </c>
      <c r="O3" s="25" t="n">
        <f aca="false">N3-M7</f>
        <v>1934513.02</v>
      </c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</row>
    <row r="4" customFormat="false" ht="12.75" hidden="false" customHeight="true" outlineLevel="0" collapsed="false">
      <c r="A4" s="16"/>
      <c r="B4" s="19"/>
      <c r="C4" s="27" t="s">
        <v>21</v>
      </c>
      <c r="D4" s="27"/>
      <c r="E4" s="27"/>
      <c r="F4" s="27"/>
      <c r="G4" s="21"/>
      <c r="H4" s="22"/>
      <c r="I4" s="22"/>
      <c r="J4" s="22"/>
      <c r="K4" s="28"/>
      <c r="L4" s="29" t="s">
        <v>22</v>
      </c>
      <c r="M4" s="30" t="n">
        <f aca="false">BDI!F28</f>
        <v>0.2354</v>
      </c>
      <c r="N4" s="31" t="s">
        <v>13</v>
      </c>
      <c r="O4" s="31" t="s">
        <v>14</v>
      </c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customFormat="false" ht="12.75" hidden="false" customHeight="true" outlineLevel="0" collapsed="false">
      <c r="A5" s="16"/>
      <c r="B5" s="19"/>
      <c r="C5" s="32" t="s">
        <v>23</v>
      </c>
      <c r="D5" s="32"/>
      <c r="E5" s="32"/>
      <c r="F5" s="32"/>
      <c r="G5" s="21"/>
      <c r="H5" s="22"/>
      <c r="I5" s="22"/>
      <c r="J5" s="22"/>
      <c r="K5" s="28"/>
      <c r="L5" s="29" t="s">
        <v>24</v>
      </c>
      <c r="M5" s="30" t="n">
        <v>0.1635</v>
      </c>
      <c r="N5" s="33" t="e">
        <f aca="false">#REF!</f>
        <v>#REF!</v>
      </c>
      <c r="O5" s="33" t="e">
        <f aca="false">#REF!</f>
        <v>#REF!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</row>
    <row r="6" customFormat="false" ht="15" hidden="false" customHeight="true" outlineLevel="0" collapsed="false">
      <c r="A6" s="16"/>
      <c r="B6" s="19"/>
      <c r="C6" s="34" t="s">
        <v>25</v>
      </c>
      <c r="D6" s="34"/>
      <c r="E6" s="34"/>
      <c r="F6" s="34"/>
      <c r="G6" s="21"/>
      <c r="H6" s="35"/>
      <c r="I6" s="35"/>
      <c r="J6" s="35"/>
      <c r="K6" s="36"/>
      <c r="L6" s="37" t="s">
        <v>26</v>
      </c>
      <c r="M6" s="29" t="n">
        <f aca="false">V12</f>
        <v>0</v>
      </c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customFormat="false" ht="13.5" hidden="false" customHeight="true" outlineLevel="0" collapsed="false">
      <c r="A7" s="16"/>
      <c r="B7" s="19"/>
      <c r="C7" s="38" t="s">
        <v>27</v>
      </c>
      <c r="D7" s="38"/>
      <c r="E7" s="38"/>
      <c r="F7" s="38"/>
      <c r="G7" s="21"/>
      <c r="H7" s="35"/>
      <c r="I7" s="35"/>
      <c r="J7" s="35"/>
      <c r="K7" s="36"/>
      <c r="L7" s="37" t="s">
        <v>28</v>
      </c>
      <c r="M7" s="37" t="n">
        <f aca="false">SUM(N14:N445)</f>
        <v>0</v>
      </c>
      <c r="N7" s="39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</row>
    <row r="8" customFormat="false" ht="15" hidden="false" customHeight="false" outlineLevel="0" collapsed="false">
      <c r="A8" s="16"/>
      <c r="B8" s="19"/>
      <c r="C8" s="38"/>
      <c r="D8" s="38"/>
      <c r="E8" s="38"/>
      <c r="F8" s="38"/>
      <c r="G8" s="21"/>
      <c r="H8" s="22"/>
      <c r="I8" s="22"/>
      <c r="J8" s="22"/>
      <c r="K8" s="22"/>
      <c r="L8" s="41"/>
      <c r="M8" s="42"/>
      <c r="N8" s="14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customFormat="false" ht="45" hidden="false" customHeight="true" outlineLevel="0" collapsed="false">
      <c r="A9" s="16"/>
      <c r="B9" s="19"/>
      <c r="C9" s="43"/>
      <c r="D9" s="44" t="s">
        <v>29</v>
      </c>
      <c r="E9" s="45"/>
      <c r="F9" s="45"/>
      <c r="G9" s="45"/>
      <c r="H9" s="45"/>
      <c r="I9" s="45"/>
      <c r="J9" s="45"/>
      <c r="K9" s="45"/>
      <c r="L9" s="45"/>
      <c r="M9" s="46"/>
      <c r="N9" s="1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customFormat="false" ht="12.75" hidden="false" customHeight="true" outlineLevel="0" collapsed="false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1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customFormat="false" ht="15" hidden="false" customHeight="true" outlineLevel="0" collapsed="false">
      <c r="A11" s="48" t="s">
        <v>30</v>
      </c>
      <c r="B11" s="49" t="s">
        <v>31</v>
      </c>
      <c r="C11" s="48" t="s">
        <v>32</v>
      </c>
      <c r="D11" s="50" t="s">
        <v>33</v>
      </c>
      <c r="E11" s="48" t="s">
        <v>34</v>
      </c>
      <c r="F11" s="51" t="s">
        <v>35</v>
      </c>
      <c r="G11" s="50" t="s">
        <v>36</v>
      </c>
      <c r="H11" s="50"/>
      <c r="I11" s="50"/>
      <c r="J11" s="50" t="s">
        <v>37</v>
      </c>
      <c r="K11" s="50"/>
      <c r="L11" s="50"/>
      <c r="M11" s="50" t="s">
        <v>38</v>
      </c>
      <c r="N11" s="52"/>
      <c r="O11" s="53"/>
      <c r="P11" s="53"/>
      <c r="Q11" s="53"/>
      <c r="R11" s="53"/>
      <c r="S11" s="53"/>
      <c r="T11" s="53"/>
      <c r="U11" s="54" t="s">
        <v>38</v>
      </c>
      <c r="V11" s="54" t="s">
        <v>39</v>
      </c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customFormat="false" ht="12.75" hidden="false" customHeight="true" outlineLevel="0" collapsed="false">
      <c r="A12" s="48"/>
      <c r="B12" s="48"/>
      <c r="C12" s="48"/>
      <c r="D12" s="48"/>
      <c r="E12" s="48"/>
      <c r="F12" s="48"/>
      <c r="G12" s="55" t="s">
        <v>40</v>
      </c>
      <c r="H12" s="55" t="s">
        <v>14</v>
      </c>
      <c r="I12" s="55" t="s">
        <v>41</v>
      </c>
      <c r="J12" s="55" t="s">
        <v>13</v>
      </c>
      <c r="K12" s="55" t="s">
        <v>14</v>
      </c>
      <c r="L12" s="55" t="s">
        <v>41</v>
      </c>
      <c r="M12" s="50"/>
      <c r="N12" s="52"/>
      <c r="O12" s="53"/>
      <c r="P12" s="53"/>
      <c r="Q12" s="53"/>
      <c r="R12" s="53"/>
      <c r="S12" s="53"/>
      <c r="T12" s="53"/>
      <c r="U12" s="54" t="n">
        <f aca="false">SUM(U13:U448)</f>
        <v>0</v>
      </c>
      <c r="V12" s="54" t="n">
        <f aca="false">SUM(V13:V448)</f>
        <v>0</v>
      </c>
      <c r="W12" s="53"/>
      <c r="X12" s="56" t="s">
        <v>42</v>
      </c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</row>
    <row r="13" customFormat="false" ht="12.75" hidden="false" customHeight="true" outlineLevel="0" collapsed="false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  <c r="N13" s="14"/>
      <c r="O13" s="15"/>
      <c r="P13" s="15"/>
      <c r="Q13" s="15"/>
      <c r="R13" s="15"/>
      <c r="S13" s="15"/>
      <c r="T13" s="60" t="str">
        <f aca="false">IF(A13="", "", IF(LEN(A13)-LEN(SUBSTITUTE(A13, ".", "")) = 0, "ETAPA_PRINCIPAL", IF(LEN(A13)-LEN(SUBSTITUTE(A13, ".", "")) = 1, "SUBETAPA", "ITEM_OBRA")))</f>
        <v/>
      </c>
      <c r="U13" s="61"/>
      <c r="V13" s="61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customFormat="false" ht="15" hidden="false" customHeight="true" outlineLevel="0" collapsed="false">
      <c r="A14" s="62" t="s">
        <v>43</v>
      </c>
      <c r="B14" s="63" t="s">
        <v>44</v>
      </c>
      <c r="C14" s="63"/>
      <c r="D14" s="63"/>
      <c r="E14" s="64"/>
      <c r="F14" s="64"/>
      <c r="G14" s="64"/>
      <c r="H14" s="64"/>
      <c r="I14" s="65"/>
      <c r="J14" s="65" t="n">
        <f aca="false">SUM(J15)</f>
        <v>0</v>
      </c>
      <c r="K14" s="65" t="n">
        <f aca="false">SUM(K15)</f>
        <v>0</v>
      </c>
      <c r="L14" s="65" t="n">
        <f aca="false">SUM(L15)</f>
        <v>0</v>
      </c>
      <c r="M14" s="65" t="n">
        <f aca="false">SUM(M15:M16)</f>
        <v>0</v>
      </c>
      <c r="N14" s="54" t="n">
        <f aca="false">M14</f>
        <v>0</v>
      </c>
      <c r="O14" s="66"/>
      <c r="P14" s="66"/>
      <c r="Q14" s="66"/>
      <c r="R14" s="66"/>
      <c r="S14" s="66"/>
      <c r="T14" s="67" t="str">
        <f aca="false">IF(A14="", "", IF(LEN(A14)-LEN(SUBSTITUTE(A14, ".", "")) = 0, "ETAPA_PRINCIPAL", IF(LEN(A14)-LEN(SUBSTITUTE(A14, ".", "")) = 1, "SUBETAPA", "ITEM_OBRA")))</f>
        <v>ETAPA_PRINCIPAL</v>
      </c>
      <c r="U14" s="68" t="n">
        <f aca="false">IF(T14="ETAPA_PRINCIPAL",M14,0)</f>
        <v>0</v>
      </c>
      <c r="V14" s="68" t="n">
        <f aca="false">IF($T14="ETAPA_PRINCIPAL",$L14,0)</f>
        <v>0</v>
      </c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</row>
    <row r="15" customFormat="false" ht="21.65" hidden="false" customHeight="false" outlineLevel="0" collapsed="false">
      <c r="A15" s="69" t="s">
        <v>45</v>
      </c>
      <c r="B15" s="70" t="s">
        <v>46</v>
      </c>
      <c r="C15" s="71" t="s">
        <v>47</v>
      </c>
      <c r="D15" s="72" t="s">
        <v>48</v>
      </c>
      <c r="E15" s="71" t="s">
        <v>49</v>
      </c>
      <c r="F15" s="73" t="n">
        <v>360</v>
      </c>
      <c r="G15" s="74"/>
      <c r="H15" s="74"/>
      <c r="I15" s="74" t="n">
        <f aca="false">G15+H15</f>
        <v>0</v>
      </c>
      <c r="J15" s="75" t="n">
        <f aca="false">G15*F15</f>
        <v>0</v>
      </c>
      <c r="K15" s="75" t="n">
        <f aca="false">H15*F15</f>
        <v>0</v>
      </c>
      <c r="L15" s="75" t="n">
        <f aca="false">J15+K15</f>
        <v>0</v>
      </c>
      <c r="M15" s="76" t="n">
        <f aca="false">L15*(1+$M$4)</f>
        <v>0</v>
      </c>
      <c r="N15" s="77"/>
      <c r="O15" s="78"/>
      <c r="P15" s="78"/>
      <c r="Q15" s="78"/>
      <c r="R15" s="78"/>
      <c r="S15" s="78"/>
      <c r="T15" s="67" t="str">
        <f aca="false">IF(A15="", "", IF(LEN(A15)-LEN(SUBSTITUTE(A15, ".", "")) = 0, "ETAPA_PRINCIPAL", IF(LEN(A15)-LEN(SUBSTITUTE(A15, ".", "")) = 1, "SUBETAPA", "ITEM_OBRA")))</f>
        <v>SUBETAPA</v>
      </c>
      <c r="U15" s="68" t="n">
        <f aca="false">IF(T15="ETAPA_PRINCIPAL",M15,0)</f>
        <v>0</v>
      </c>
      <c r="V15" s="68" t="n">
        <f aca="false">IF($T15="ETAPA_PRINCIPAL",$L15,0)</f>
        <v>0</v>
      </c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</row>
    <row r="16" customFormat="false" ht="21.65" hidden="false" customHeight="false" outlineLevel="0" collapsed="false">
      <c r="A16" s="69" t="s">
        <v>50</v>
      </c>
      <c r="B16" s="70" t="s">
        <v>46</v>
      </c>
      <c r="C16" s="71" t="s">
        <v>51</v>
      </c>
      <c r="D16" s="72" t="s">
        <v>52</v>
      </c>
      <c r="E16" s="71" t="s">
        <v>53</v>
      </c>
      <c r="F16" s="73" t="n">
        <v>9</v>
      </c>
      <c r="G16" s="74"/>
      <c r="H16" s="74"/>
      <c r="I16" s="74" t="n">
        <f aca="false">G16+H16</f>
        <v>0</v>
      </c>
      <c r="J16" s="75" t="n">
        <f aca="false">G16*F16</f>
        <v>0</v>
      </c>
      <c r="K16" s="75" t="n">
        <f aca="false">H16*F16</f>
        <v>0</v>
      </c>
      <c r="L16" s="75" t="n">
        <f aca="false">J16+K16</f>
        <v>0</v>
      </c>
      <c r="M16" s="76" t="n">
        <f aca="false">L16*(1+$M$4)</f>
        <v>0</v>
      </c>
      <c r="N16" s="77"/>
      <c r="O16" s="78"/>
      <c r="P16" s="78"/>
      <c r="Q16" s="78"/>
      <c r="R16" s="78"/>
      <c r="S16" s="78"/>
      <c r="T16" s="67"/>
      <c r="U16" s="68"/>
      <c r="V16" s="6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</row>
    <row r="17" customFormat="false" ht="15" hidden="false" customHeight="false" outlineLevel="0" collapsed="false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1"/>
      <c r="N17" s="77"/>
      <c r="O17" s="78"/>
      <c r="P17" s="78"/>
      <c r="Q17" s="78"/>
      <c r="R17" s="78"/>
      <c r="S17" s="78"/>
      <c r="T17" s="67" t="str">
        <f aca="false">IF(A17="", "", IF(LEN(A17)-LEN(SUBSTITUTE(A17, ".", "")) = 0, "ETAPA_PRINCIPAL", IF(LEN(A17)-LEN(SUBSTITUTE(A17, ".", "")) = 1, "SUBETAPA", "ITEM_OBRA")))</f>
        <v/>
      </c>
      <c r="U17" s="68" t="n">
        <f aca="false">IF(T17="ETAPA_PRINCIPAL",M17,0)</f>
        <v>0</v>
      </c>
      <c r="V17" s="68" t="n">
        <f aca="false">IF($T17="ETAPA_PRINCIPAL",$L17,0)</f>
        <v>0</v>
      </c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</row>
    <row r="18" customFormat="false" ht="15" hidden="false" customHeight="true" outlineLevel="0" collapsed="false">
      <c r="A18" s="82" t="s">
        <v>54</v>
      </c>
      <c r="B18" s="83" t="s">
        <v>55</v>
      </c>
      <c r="C18" s="83"/>
      <c r="D18" s="83"/>
      <c r="E18" s="84"/>
      <c r="F18" s="84"/>
      <c r="G18" s="84"/>
      <c r="H18" s="84"/>
      <c r="I18" s="85"/>
      <c r="J18" s="86" t="n">
        <f aca="false">SUM(J19:J28)</f>
        <v>0</v>
      </c>
      <c r="K18" s="86" t="n">
        <f aca="false">SUM(K19:K28)</f>
        <v>0</v>
      </c>
      <c r="L18" s="86" t="n">
        <f aca="false">SUM(L19:L28)</f>
        <v>0</v>
      </c>
      <c r="M18" s="86" t="n">
        <f aca="false">SUM(M19:M28)</f>
        <v>0</v>
      </c>
      <c r="N18" s="87" t="n">
        <f aca="false">M18</f>
        <v>0</v>
      </c>
      <c r="O18" s="78"/>
      <c r="P18" s="78"/>
      <c r="Q18" s="78"/>
      <c r="R18" s="78"/>
      <c r="S18" s="78"/>
      <c r="T18" s="67" t="str">
        <f aca="false">IF(A18="", "", IF(LEN(A18)-LEN(SUBSTITUTE(A18, ".", "")) = 0, "ETAPA_PRINCIPAL", IF(LEN(A18)-LEN(SUBSTITUTE(A18, ".", "")) = 1, "SUBETAPA", "ITEM_OBRA")))</f>
        <v>ETAPA_PRINCIPAL</v>
      </c>
      <c r="U18" s="68" t="n">
        <f aca="false">IF(T18="ETAPA_PRINCIPAL",M18,0)</f>
        <v>0</v>
      </c>
      <c r="V18" s="68" t="n">
        <f aca="false">IF($T18="ETAPA_PRINCIPAL",$L18,0)</f>
        <v>0</v>
      </c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</row>
    <row r="19" customFormat="false" ht="31.9" hidden="false" customHeight="false" outlineLevel="0" collapsed="false">
      <c r="A19" s="69" t="s">
        <v>56</v>
      </c>
      <c r="B19" s="70" t="s">
        <v>57</v>
      </c>
      <c r="C19" s="71" t="s">
        <v>58</v>
      </c>
      <c r="D19" s="88" t="s">
        <v>59</v>
      </c>
      <c r="E19" s="71" t="s">
        <v>60</v>
      </c>
      <c r="F19" s="73" t="n">
        <v>5.25</v>
      </c>
      <c r="G19" s="74"/>
      <c r="H19" s="74"/>
      <c r="I19" s="74" t="n">
        <f aca="false">G19+H19</f>
        <v>0</v>
      </c>
      <c r="J19" s="75" t="n">
        <f aca="false">G19*F19</f>
        <v>0</v>
      </c>
      <c r="K19" s="75" t="n">
        <f aca="false">H19*F19</f>
        <v>0</v>
      </c>
      <c r="L19" s="75" t="n">
        <f aca="false">J19+K19</f>
        <v>0</v>
      </c>
      <c r="M19" s="76" t="n">
        <f aca="false">L19*(1+$M$4)</f>
        <v>0</v>
      </c>
      <c r="N19" s="77"/>
      <c r="O19" s="78"/>
      <c r="P19" s="78"/>
      <c r="Q19" s="78"/>
      <c r="R19" s="78"/>
      <c r="S19" s="78"/>
      <c r="T19" s="67" t="str">
        <f aca="false">IF(A19="", "", IF(LEN(A19)-LEN(SUBSTITUTE(A19, ".", "")) = 0, "ETAPA_PRINCIPAL", IF(LEN(A19)-LEN(SUBSTITUTE(A19, ".", "")) = 1, "SUBETAPA", "ITEM_OBRA")))</f>
        <v>SUBETAPA</v>
      </c>
      <c r="U19" s="68" t="n">
        <f aca="false">IF(T19="ETAPA_PRINCIPAL",M19,0)</f>
        <v>0</v>
      </c>
      <c r="V19" s="68" t="n">
        <f aca="false">IF($T19="ETAPA_PRINCIPAL",$L19,0)</f>
        <v>0</v>
      </c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</row>
    <row r="20" customFormat="false" ht="31.9" hidden="false" customHeight="false" outlineLevel="0" collapsed="false">
      <c r="A20" s="69" t="s">
        <v>61</v>
      </c>
      <c r="B20" s="70" t="s">
        <v>62</v>
      </c>
      <c r="C20" s="71" t="s">
        <v>63</v>
      </c>
      <c r="D20" s="88" t="s">
        <v>64</v>
      </c>
      <c r="E20" s="71" t="s">
        <v>34</v>
      </c>
      <c r="F20" s="73" t="n">
        <v>1</v>
      </c>
      <c r="G20" s="74"/>
      <c r="H20" s="74"/>
      <c r="I20" s="74" t="n">
        <f aca="false">G20+H20</f>
        <v>0</v>
      </c>
      <c r="J20" s="75" t="n">
        <f aca="false">G20*F20</f>
        <v>0</v>
      </c>
      <c r="K20" s="75" t="n">
        <f aca="false">H20*F20</f>
        <v>0</v>
      </c>
      <c r="L20" s="75" t="n">
        <f aca="false">J20+K20</f>
        <v>0</v>
      </c>
      <c r="M20" s="76" t="n">
        <f aca="false">L20*(1+$M$4)</f>
        <v>0</v>
      </c>
      <c r="N20" s="77"/>
      <c r="O20" s="78"/>
      <c r="P20" s="78"/>
      <c r="Q20" s="78"/>
      <c r="R20" s="78"/>
      <c r="S20" s="78"/>
      <c r="T20" s="67" t="str">
        <f aca="false">IF(A20="", "", IF(LEN(A20)-LEN(SUBSTITUTE(A20, ".", "")) = 0, "ETAPA_PRINCIPAL", IF(LEN(A20)-LEN(SUBSTITUTE(A20, ".", "")) = 1, "SUBETAPA", "ITEM_OBRA")))</f>
        <v>SUBETAPA</v>
      </c>
      <c r="U20" s="68" t="n">
        <f aca="false">IF(T20="ETAPA_PRINCIPAL",M20,0)</f>
        <v>0</v>
      </c>
      <c r="V20" s="68" t="n">
        <f aca="false">IF($T20="ETAPA_PRINCIPAL",$L20,0)</f>
        <v>0</v>
      </c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</row>
    <row r="21" customFormat="false" ht="21.65" hidden="false" customHeight="false" outlineLevel="0" collapsed="false">
      <c r="A21" s="69" t="s">
        <v>65</v>
      </c>
      <c r="B21" s="70" t="s">
        <v>66</v>
      </c>
      <c r="C21" s="71" t="s">
        <v>67</v>
      </c>
      <c r="D21" s="88" t="s">
        <v>68</v>
      </c>
      <c r="E21" s="71" t="s">
        <v>34</v>
      </c>
      <c r="F21" s="73" t="n">
        <v>1</v>
      </c>
      <c r="G21" s="74"/>
      <c r="H21" s="74"/>
      <c r="I21" s="74" t="n">
        <f aca="false">G21+H21</f>
        <v>0</v>
      </c>
      <c r="J21" s="75" t="n">
        <f aca="false">G21*F21</f>
        <v>0</v>
      </c>
      <c r="K21" s="75" t="n">
        <f aca="false">H21*F21</f>
        <v>0</v>
      </c>
      <c r="L21" s="75" t="n">
        <f aca="false">J21+K21</f>
        <v>0</v>
      </c>
      <c r="M21" s="76" t="n">
        <f aca="false">L21*(1+$M$4)</f>
        <v>0</v>
      </c>
      <c r="N21" s="77"/>
      <c r="O21" s="78"/>
      <c r="P21" s="78"/>
      <c r="Q21" s="78"/>
      <c r="R21" s="78"/>
      <c r="S21" s="78"/>
      <c r="T21" s="67" t="str">
        <f aca="false">IF(A21="", "", IF(LEN(A21)-LEN(SUBSTITUTE(A21, ".", "")) = 0, "ETAPA_PRINCIPAL", IF(LEN(A21)-LEN(SUBSTITUTE(A21, ".", "")) = 1, "SUBETAPA", "ITEM_OBRA")))</f>
        <v>SUBETAPA</v>
      </c>
      <c r="U21" s="68" t="n">
        <f aca="false">IF(T21="ETAPA_PRINCIPAL",M21,0)</f>
        <v>0</v>
      </c>
      <c r="V21" s="68" t="n">
        <f aca="false">IF($T21="ETAPA_PRINCIPAL",$L21,0)</f>
        <v>0</v>
      </c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</row>
    <row r="22" customFormat="false" ht="21.65" hidden="false" customHeight="false" outlineLevel="0" collapsed="false">
      <c r="A22" s="69" t="s">
        <v>69</v>
      </c>
      <c r="B22" s="89" t="s">
        <v>70</v>
      </c>
      <c r="C22" s="90" t="s">
        <v>71</v>
      </c>
      <c r="D22" s="91" t="s">
        <v>72</v>
      </c>
      <c r="E22" s="90" t="s">
        <v>73</v>
      </c>
      <c r="F22" s="92" t="n">
        <v>45</v>
      </c>
      <c r="G22" s="93"/>
      <c r="H22" s="93"/>
      <c r="I22" s="93" t="n">
        <f aca="false">G22+H22</f>
        <v>0</v>
      </c>
      <c r="J22" s="94" t="n">
        <f aca="false">G22*F22</f>
        <v>0</v>
      </c>
      <c r="K22" s="94" t="n">
        <f aca="false">H22*F22</f>
        <v>0</v>
      </c>
      <c r="L22" s="94" t="n">
        <f aca="false">J22+K22</f>
        <v>0</v>
      </c>
      <c r="M22" s="95" t="n">
        <f aca="false">L22*(1+$M$4)</f>
        <v>0</v>
      </c>
      <c r="N22" s="14"/>
      <c r="O22" s="96"/>
      <c r="P22" s="96"/>
      <c r="Q22" s="78"/>
      <c r="R22" s="96"/>
      <c r="S22" s="96"/>
      <c r="T22" s="67" t="str">
        <f aca="false">IF(A22="", "", IF(LEN(A22)-LEN(SUBSTITUTE(A22, ".", "")) = 0, "ETAPA_PRINCIPAL", IF(LEN(A22)-LEN(SUBSTITUTE(A22, ".", "")) = 1, "SUBETAPA", "ITEM_OBRA")))</f>
        <v>SUBETAPA</v>
      </c>
      <c r="U22" s="68" t="n">
        <f aca="false">IF(T22="ETAPA_PRINCIPAL",M22,0)</f>
        <v>0</v>
      </c>
      <c r="V22" s="68" t="n">
        <f aca="false">IF($T22="ETAPA_PRINCIPAL",$L22,0)</f>
        <v>0</v>
      </c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</row>
    <row r="23" customFormat="false" ht="52.4" hidden="false" customHeight="false" outlineLevel="0" collapsed="false">
      <c r="A23" s="69" t="s">
        <v>74</v>
      </c>
      <c r="B23" s="70" t="s">
        <v>66</v>
      </c>
      <c r="C23" s="71" t="s">
        <v>75</v>
      </c>
      <c r="D23" s="88" t="s">
        <v>76</v>
      </c>
      <c r="E23" s="71" t="s">
        <v>34</v>
      </c>
      <c r="F23" s="73" t="n">
        <v>1</v>
      </c>
      <c r="G23" s="74"/>
      <c r="H23" s="74"/>
      <c r="I23" s="74" t="n">
        <f aca="false">G23+H23</f>
        <v>0</v>
      </c>
      <c r="J23" s="75" t="n">
        <f aca="false">G23*F23</f>
        <v>0</v>
      </c>
      <c r="K23" s="75" t="n">
        <f aca="false">H23*F23</f>
        <v>0</v>
      </c>
      <c r="L23" s="75" t="n">
        <f aca="false">J23+K23</f>
        <v>0</v>
      </c>
      <c r="M23" s="76" t="n">
        <f aca="false">L23*(1+$M$4)</f>
        <v>0</v>
      </c>
      <c r="N23" s="77"/>
      <c r="O23" s="78"/>
      <c r="P23" s="78"/>
      <c r="Q23" s="78"/>
      <c r="R23" s="78"/>
      <c r="S23" s="78"/>
      <c r="T23" s="67" t="str">
        <f aca="false">IF(A23="", "", IF(LEN(A23)-LEN(SUBSTITUTE(A23, ".", "")) = 0, "ETAPA_PRINCIPAL", IF(LEN(A23)-LEN(SUBSTITUTE(A23, ".", "")) = 1, "SUBETAPA", "ITEM_OBRA")))</f>
        <v>SUBETAPA</v>
      </c>
      <c r="U23" s="68" t="n">
        <f aca="false">IF(T23="ETAPA_PRINCIPAL",M23,0)</f>
        <v>0</v>
      </c>
      <c r="V23" s="68" t="n">
        <f aca="false">IF($T23="ETAPA_PRINCIPAL",$L23,0)</f>
        <v>0</v>
      </c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</row>
    <row r="24" customFormat="false" ht="31.9" hidden="false" customHeight="false" outlineLevel="0" collapsed="false">
      <c r="A24" s="69" t="s">
        <v>77</v>
      </c>
      <c r="B24" s="89" t="s">
        <v>78</v>
      </c>
      <c r="C24" s="71" t="s">
        <v>79</v>
      </c>
      <c r="D24" s="91" t="s">
        <v>80</v>
      </c>
      <c r="E24" s="71" t="s">
        <v>34</v>
      </c>
      <c r="F24" s="92" t="n">
        <v>1</v>
      </c>
      <c r="G24" s="97"/>
      <c r="H24" s="97"/>
      <c r="I24" s="93" t="n">
        <f aca="false">G24+H24</f>
        <v>0</v>
      </c>
      <c r="J24" s="94" t="n">
        <f aca="false">G24*F24</f>
        <v>0</v>
      </c>
      <c r="K24" s="94" t="n">
        <f aca="false">H24*F24</f>
        <v>0</v>
      </c>
      <c r="L24" s="94" t="n">
        <f aca="false">J24+K24</f>
        <v>0</v>
      </c>
      <c r="M24" s="95" t="n">
        <f aca="false">L24*(1+$M$4)</f>
        <v>0</v>
      </c>
      <c r="N24" s="14"/>
      <c r="O24" s="78"/>
      <c r="P24" s="78"/>
      <c r="Q24" s="78"/>
      <c r="R24" s="78"/>
      <c r="S24" s="78"/>
      <c r="T24" s="67" t="str">
        <f aca="false">IF(A24="", "", IF(LEN(A24)-LEN(SUBSTITUTE(A24, ".", "")) = 0, "ETAPA_PRINCIPAL", IF(LEN(A24)-LEN(SUBSTITUTE(A24, ".", "")) = 1, "SUBETAPA", "ITEM_OBRA")))</f>
        <v>SUBETAPA</v>
      </c>
      <c r="U24" s="68" t="n">
        <f aca="false">IF(T24="ETAPA_PRINCIPAL",M24,0)</f>
        <v>0</v>
      </c>
      <c r="V24" s="68" t="n">
        <f aca="false">IF($T24="ETAPA_PRINCIPAL",$L24,0)</f>
        <v>0</v>
      </c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</row>
    <row r="25" customFormat="false" ht="42.15" hidden="false" customHeight="false" outlineLevel="0" collapsed="false">
      <c r="A25" s="69" t="s">
        <v>81</v>
      </c>
      <c r="B25" s="89" t="s">
        <v>78</v>
      </c>
      <c r="C25" s="71" t="s">
        <v>82</v>
      </c>
      <c r="D25" s="91" t="s">
        <v>83</v>
      </c>
      <c r="E25" s="71" t="s">
        <v>53</v>
      </c>
      <c r="F25" s="92" t="n">
        <v>8</v>
      </c>
      <c r="G25" s="97"/>
      <c r="H25" s="97"/>
      <c r="I25" s="93" t="n">
        <f aca="false">G25+H25</f>
        <v>0</v>
      </c>
      <c r="J25" s="94" t="n">
        <f aca="false">G25*F25</f>
        <v>0</v>
      </c>
      <c r="K25" s="94" t="n">
        <f aca="false">H25*F25</f>
        <v>0</v>
      </c>
      <c r="L25" s="94" t="n">
        <f aca="false">J25+K25</f>
        <v>0</v>
      </c>
      <c r="M25" s="95" t="n">
        <f aca="false">L25*(1+$M$5)</f>
        <v>0</v>
      </c>
      <c r="N25" s="77"/>
      <c r="O25" s="78"/>
      <c r="P25" s="78"/>
      <c r="Q25" s="78"/>
      <c r="R25" s="78"/>
      <c r="S25" s="78"/>
      <c r="T25" s="67" t="str">
        <f aca="false">IF(A25="", "", IF(LEN(A25)-LEN(SUBSTITUTE(A25, ".", "")) = 0, "ETAPA_PRINCIPAL", IF(LEN(A25)-LEN(SUBSTITUTE(A25, ".", "")) = 1, "SUBETAPA", "ITEM_OBRA")))</f>
        <v>SUBETAPA</v>
      </c>
      <c r="U25" s="68" t="n">
        <f aca="false">IF(T25="ETAPA_PRINCIPAL",M25,0)</f>
        <v>0</v>
      </c>
      <c r="V25" s="68" t="n">
        <f aca="false">IF($T25="ETAPA_PRINCIPAL",$L25,0)</f>
        <v>0</v>
      </c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</row>
    <row r="26" customFormat="false" ht="31.9" hidden="false" customHeight="false" outlineLevel="0" collapsed="false">
      <c r="A26" s="69" t="s">
        <v>84</v>
      </c>
      <c r="B26" s="89" t="s">
        <v>85</v>
      </c>
      <c r="C26" s="90" t="s">
        <v>86</v>
      </c>
      <c r="D26" s="91" t="s">
        <v>87</v>
      </c>
      <c r="E26" s="90" t="s">
        <v>73</v>
      </c>
      <c r="F26" s="92" t="n">
        <v>45</v>
      </c>
      <c r="G26" s="93"/>
      <c r="H26" s="93"/>
      <c r="I26" s="93" t="n">
        <f aca="false">G26+H26</f>
        <v>0</v>
      </c>
      <c r="J26" s="94" t="n">
        <f aca="false">G26*F26</f>
        <v>0</v>
      </c>
      <c r="K26" s="94" t="n">
        <f aca="false">H26*F26</f>
        <v>0</v>
      </c>
      <c r="L26" s="94" t="n">
        <f aca="false">J26+K26</f>
        <v>0</v>
      </c>
      <c r="M26" s="95" t="n">
        <f aca="false">L26*(1+$M$4)</f>
        <v>0</v>
      </c>
      <c r="N26" s="14"/>
      <c r="O26" s="96"/>
      <c r="P26" s="96"/>
      <c r="Q26" s="78"/>
      <c r="R26" s="96"/>
      <c r="S26" s="96"/>
      <c r="T26" s="67" t="str">
        <f aca="false">IF(A26="", "", IF(LEN(A26)-LEN(SUBSTITUTE(A26, ".", "")) = 0, "ETAPA_PRINCIPAL", IF(LEN(A26)-LEN(SUBSTITUTE(A26, ".", "")) = 1, "SUBETAPA", "ITEM_OBRA")))</f>
        <v>SUBETAPA</v>
      </c>
      <c r="U26" s="68" t="n">
        <f aca="false">IF(T26="ETAPA_PRINCIPAL",M26,0)</f>
        <v>0</v>
      </c>
      <c r="V26" s="68" t="n">
        <f aca="false">IF($T26="ETAPA_PRINCIPAL",$L26,0)</f>
        <v>0</v>
      </c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</row>
    <row r="27" customFormat="false" ht="21.65" hidden="false" customHeight="false" outlineLevel="0" collapsed="false">
      <c r="A27" s="69" t="s">
        <v>88</v>
      </c>
      <c r="B27" s="70" t="s">
        <v>89</v>
      </c>
      <c r="C27" s="98" t="s">
        <v>90</v>
      </c>
      <c r="D27" s="72" t="s">
        <v>91</v>
      </c>
      <c r="E27" s="98" t="s">
        <v>34</v>
      </c>
      <c r="F27" s="73" t="n">
        <v>1</v>
      </c>
      <c r="G27" s="97"/>
      <c r="H27" s="97"/>
      <c r="I27" s="74" t="n">
        <f aca="false">G27+H27</f>
        <v>0</v>
      </c>
      <c r="J27" s="75" t="n">
        <f aca="false">G27*F27</f>
        <v>0</v>
      </c>
      <c r="K27" s="75" t="n">
        <f aca="false">H27*F27</f>
        <v>0</v>
      </c>
      <c r="L27" s="75" t="n">
        <f aca="false">J27+K27</f>
        <v>0</v>
      </c>
      <c r="M27" s="76" t="n">
        <f aca="false">L27*(1+$M$4)</f>
        <v>0</v>
      </c>
      <c r="N27" s="77"/>
      <c r="O27" s="78"/>
      <c r="P27" s="78"/>
      <c r="Q27" s="78"/>
      <c r="R27" s="78"/>
      <c r="S27" s="78"/>
      <c r="T27" s="67" t="str">
        <f aca="false">IF(A27="", "", IF(LEN(A27)-LEN(SUBSTITUTE(A27, ".", "")) = 0, "ETAPA_PRINCIPAL", IF(LEN(A27)-LEN(SUBSTITUTE(A27, ".", "")) = 1, "SUBETAPA", "ITEM_OBRA")))</f>
        <v>SUBETAPA</v>
      </c>
      <c r="U27" s="68" t="n">
        <f aca="false">IF(T27="ETAPA_PRINCIPAL",M27,0)</f>
        <v>0</v>
      </c>
      <c r="V27" s="68" t="n">
        <f aca="false">IF($T27="ETAPA_PRINCIPAL",$L27,0)</f>
        <v>0</v>
      </c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</row>
    <row r="28" customFormat="false" ht="15" hidden="false" customHeight="false" outlineLevel="0" collapsed="false">
      <c r="A28" s="69" t="s">
        <v>92</v>
      </c>
      <c r="B28" s="70" t="s">
        <v>93</v>
      </c>
      <c r="C28" s="71" t="s">
        <v>94</v>
      </c>
      <c r="D28" s="88" t="s">
        <v>95</v>
      </c>
      <c r="E28" s="71" t="s">
        <v>60</v>
      </c>
      <c r="F28" s="73" t="n">
        <v>130</v>
      </c>
      <c r="G28" s="74"/>
      <c r="H28" s="74"/>
      <c r="I28" s="74" t="n">
        <f aca="false">G28+H28</f>
        <v>0</v>
      </c>
      <c r="J28" s="75" t="n">
        <f aca="false">G28*F28</f>
        <v>0</v>
      </c>
      <c r="K28" s="75" t="n">
        <f aca="false">H28*F28</f>
        <v>0</v>
      </c>
      <c r="L28" s="75" t="n">
        <f aca="false">J28+K28</f>
        <v>0</v>
      </c>
      <c r="M28" s="76" t="n">
        <f aca="false">L28*(1+$M$4)</f>
        <v>0</v>
      </c>
      <c r="N28" s="77"/>
      <c r="O28" s="78"/>
      <c r="P28" s="78"/>
      <c r="Q28" s="78"/>
      <c r="R28" s="78"/>
      <c r="S28" s="78"/>
      <c r="T28" s="67" t="str">
        <f aca="false">IF(A28="", "", IF(LEN(A28)-LEN(SUBSTITUTE(A28, ".", "")) = 0, "ETAPA_PRINCIPAL", IF(LEN(A28)-LEN(SUBSTITUTE(A28, ".", "")) = 1, "SUBETAPA", "ITEM_OBRA")))</f>
        <v>SUBETAPA</v>
      </c>
      <c r="U28" s="68" t="n">
        <f aca="false">IF(T28="ETAPA_PRINCIPAL",M28,0)</f>
        <v>0</v>
      </c>
      <c r="V28" s="68" t="n">
        <f aca="false">IF($T28="ETAPA_PRINCIPAL",$L28,0)</f>
        <v>0</v>
      </c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</row>
    <row r="29" customFormat="false" ht="15" hidden="false" customHeight="false" outlineLevel="0" collapsed="false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1"/>
      <c r="N29" s="77"/>
      <c r="O29" s="78"/>
      <c r="P29" s="78"/>
      <c r="Q29" s="78"/>
      <c r="R29" s="78"/>
      <c r="S29" s="78"/>
      <c r="T29" s="67" t="str">
        <f aca="false">IF(A29="", "", IF(LEN(A29)-LEN(SUBSTITUTE(A29, ".", "")) = 0, "ETAPA_PRINCIPAL", IF(LEN(A29)-LEN(SUBSTITUTE(A29, ".", "")) = 1, "SUBETAPA", "ITEM_OBRA")))</f>
        <v/>
      </c>
      <c r="U29" s="68" t="n">
        <f aca="false">IF(T29="ETAPA_PRINCIPAL",M29,0)</f>
        <v>0</v>
      </c>
      <c r="V29" s="68" t="n">
        <f aca="false">IF($T29="ETAPA_PRINCIPAL",$L29,0)</f>
        <v>0</v>
      </c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</row>
    <row r="30" customFormat="false" ht="15" hidden="false" customHeight="true" outlineLevel="0" collapsed="false">
      <c r="A30" s="82" t="s">
        <v>96</v>
      </c>
      <c r="B30" s="83" t="s">
        <v>97</v>
      </c>
      <c r="C30" s="83"/>
      <c r="D30" s="83"/>
      <c r="E30" s="84"/>
      <c r="F30" s="84"/>
      <c r="G30" s="84"/>
      <c r="H30" s="84"/>
      <c r="I30" s="85"/>
      <c r="J30" s="65" t="n">
        <f aca="false">SUM(J31:J39)</f>
        <v>0</v>
      </c>
      <c r="K30" s="65" t="n">
        <f aca="false">SUM(K31:K39)</f>
        <v>0</v>
      </c>
      <c r="L30" s="65" t="n">
        <f aca="false">SUM(L31:L39)</f>
        <v>0</v>
      </c>
      <c r="M30" s="65" t="n">
        <f aca="false">SUM(M31:M39)</f>
        <v>0</v>
      </c>
      <c r="N30" s="87" t="n">
        <f aca="false">M30</f>
        <v>0</v>
      </c>
      <c r="O30" s="78"/>
      <c r="P30" s="78"/>
      <c r="Q30" s="78"/>
      <c r="R30" s="78"/>
      <c r="S30" s="78"/>
      <c r="T30" s="67" t="str">
        <f aca="false">IF(A30="", "", IF(LEN(A30)-LEN(SUBSTITUTE(A30, ".", "")) = 0, "ETAPA_PRINCIPAL", IF(LEN(A30)-LEN(SUBSTITUTE(A30, ".", "")) = 1, "SUBETAPA", "ITEM_OBRA")))</f>
        <v>ETAPA_PRINCIPAL</v>
      </c>
      <c r="U30" s="68" t="n">
        <f aca="false">IF(T30="ETAPA_PRINCIPAL",M30,0)</f>
        <v>0</v>
      </c>
      <c r="V30" s="68" t="n">
        <f aca="false">IF($T30="ETAPA_PRINCIPAL",$L30,0)</f>
        <v>0</v>
      </c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</row>
    <row r="31" customFormat="false" ht="42.15" hidden="false" customHeight="false" outlineLevel="0" collapsed="false">
      <c r="A31" s="69" t="s">
        <v>98</v>
      </c>
      <c r="B31" s="70" t="s">
        <v>99</v>
      </c>
      <c r="C31" s="71" t="s">
        <v>100</v>
      </c>
      <c r="D31" s="88" t="s">
        <v>101</v>
      </c>
      <c r="E31" s="71" t="s">
        <v>60</v>
      </c>
      <c r="F31" s="92" t="n">
        <v>842</v>
      </c>
      <c r="G31" s="74"/>
      <c r="H31" s="74"/>
      <c r="I31" s="74" t="n">
        <f aca="false">G31+H31</f>
        <v>0</v>
      </c>
      <c r="J31" s="75" t="n">
        <f aca="false">G31*F31</f>
        <v>0</v>
      </c>
      <c r="K31" s="75" t="n">
        <f aca="false">H31*F31</f>
        <v>0</v>
      </c>
      <c r="L31" s="75" t="n">
        <f aca="false">J31+K31</f>
        <v>0</v>
      </c>
      <c r="M31" s="76" t="n">
        <f aca="false">L31*(1+$M$4)</f>
        <v>0</v>
      </c>
      <c r="N31" s="77"/>
      <c r="O31" s="78"/>
      <c r="P31" s="78"/>
      <c r="Q31" s="78"/>
      <c r="R31" s="78"/>
      <c r="S31" s="78"/>
      <c r="T31" s="67" t="str">
        <f aca="false">IF(A31="", "", IF(LEN(A31)-LEN(SUBSTITUTE(A31, ".", "")) = 0, "ETAPA_PRINCIPAL", IF(LEN(A31)-LEN(SUBSTITUTE(A31, ".", "")) = 1, "SUBETAPA", "ITEM_OBRA")))</f>
        <v>SUBETAPA</v>
      </c>
      <c r="U31" s="68" t="n">
        <f aca="false">IF(T31="ETAPA_PRINCIPAL",M31,0)</f>
        <v>0</v>
      </c>
      <c r="V31" s="68" t="n">
        <f aca="false">IF($T31="ETAPA_PRINCIPAL",$L31,0)</f>
        <v>0</v>
      </c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</row>
    <row r="32" customFormat="false" ht="62.65" hidden="false" customHeight="false" outlineLevel="0" collapsed="false">
      <c r="A32" s="69" t="s">
        <v>102</v>
      </c>
      <c r="B32" s="70" t="s">
        <v>103</v>
      </c>
      <c r="C32" s="71" t="s">
        <v>104</v>
      </c>
      <c r="D32" s="88" t="s">
        <v>105</v>
      </c>
      <c r="E32" s="90" t="s">
        <v>106</v>
      </c>
      <c r="F32" s="92" t="n">
        <f aca="false">393.73*1/2+(88.4*1*1/2)</f>
        <v>241.065</v>
      </c>
      <c r="G32" s="74"/>
      <c r="H32" s="74"/>
      <c r="I32" s="74" t="n">
        <f aca="false">G32+H32</f>
        <v>0</v>
      </c>
      <c r="J32" s="75" t="n">
        <f aca="false">G32*F32</f>
        <v>0</v>
      </c>
      <c r="K32" s="75" t="n">
        <f aca="false">H32*F32</f>
        <v>0</v>
      </c>
      <c r="L32" s="75" t="n">
        <f aca="false">J32+K32</f>
        <v>0</v>
      </c>
      <c r="M32" s="76" t="n">
        <f aca="false">L32*(1+$M$4)</f>
        <v>0</v>
      </c>
      <c r="N32" s="77"/>
      <c r="O32" s="78"/>
      <c r="P32" s="78"/>
      <c r="Q32" s="78"/>
      <c r="R32" s="78"/>
      <c r="S32" s="78"/>
      <c r="T32" s="67" t="str">
        <f aca="false">IF(A32="", "", IF(LEN(A32)-LEN(SUBSTITUTE(A32, ".", "")) = 0, "ETAPA_PRINCIPAL", IF(LEN(A32)-LEN(SUBSTITUTE(A32, ".", "")) = 1, "SUBETAPA", "ITEM_OBRA")))</f>
        <v>SUBETAPA</v>
      </c>
      <c r="U32" s="68" t="n">
        <f aca="false">IF(T32="ETAPA_PRINCIPAL",M32,0)</f>
        <v>0</v>
      </c>
      <c r="V32" s="68" t="n">
        <f aca="false">IF($T32="ETAPA_PRINCIPAL",$L32,0)</f>
        <v>0</v>
      </c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</row>
    <row r="33" customFormat="false" ht="42.15" hidden="false" customHeight="false" outlineLevel="0" collapsed="false">
      <c r="A33" s="69" t="s">
        <v>107</v>
      </c>
      <c r="B33" s="99" t="s">
        <v>108</v>
      </c>
      <c r="C33" s="100" t="s">
        <v>109</v>
      </c>
      <c r="D33" s="101" t="s">
        <v>110</v>
      </c>
      <c r="E33" s="100" t="s">
        <v>60</v>
      </c>
      <c r="F33" s="102" t="n">
        <v>470</v>
      </c>
      <c r="G33" s="103"/>
      <c r="H33" s="103"/>
      <c r="I33" s="103" t="n">
        <f aca="false">G33+H33</f>
        <v>0</v>
      </c>
      <c r="J33" s="75" t="n">
        <f aca="false">G33*F33</f>
        <v>0</v>
      </c>
      <c r="K33" s="75" t="n">
        <f aca="false">H33*F33</f>
        <v>0</v>
      </c>
      <c r="L33" s="75" t="n">
        <f aca="false">J33+K33</f>
        <v>0</v>
      </c>
      <c r="M33" s="76" t="n">
        <f aca="false">L33*(1+$M$4)</f>
        <v>0</v>
      </c>
      <c r="N33" s="77"/>
      <c r="O33" s="78"/>
      <c r="P33" s="78"/>
      <c r="Q33" s="78"/>
      <c r="R33" s="78"/>
      <c r="S33" s="78"/>
      <c r="T33" s="67" t="str">
        <f aca="false">IF(A33="", "", IF(LEN(A33)-LEN(SUBSTITUTE(A33, ".", "")) = 0, "ETAPA_PRINCIPAL", IF(LEN(A33)-LEN(SUBSTITUTE(A33, ".", "")) = 1, "SUBETAPA", "ITEM_OBRA")))</f>
        <v>SUBETAPA</v>
      </c>
      <c r="U33" s="68" t="n">
        <f aca="false">IF(T33="ETAPA_PRINCIPAL",M33,0)</f>
        <v>0</v>
      </c>
      <c r="V33" s="68" t="n">
        <f aca="false">IF($T33="ETAPA_PRINCIPAL",$L33,0)</f>
        <v>0</v>
      </c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</row>
    <row r="34" customFormat="false" ht="31.9" hidden="false" customHeight="false" outlineLevel="0" collapsed="false">
      <c r="A34" s="69" t="s">
        <v>111</v>
      </c>
      <c r="B34" s="99" t="s">
        <v>112</v>
      </c>
      <c r="C34" s="104" t="s">
        <v>113</v>
      </c>
      <c r="D34" s="105" t="s">
        <v>114</v>
      </c>
      <c r="E34" s="104" t="s">
        <v>73</v>
      </c>
      <c r="F34" s="102" t="n">
        <v>100.8</v>
      </c>
      <c r="G34" s="103"/>
      <c r="H34" s="103"/>
      <c r="I34" s="103" t="n">
        <f aca="false">G34+H34</f>
        <v>0</v>
      </c>
      <c r="J34" s="75" t="n">
        <f aca="false">G34*F34</f>
        <v>0</v>
      </c>
      <c r="K34" s="75" t="n">
        <f aca="false">H34*F34</f>
        <v>0</v>
      </c>
      <c r="L34" s="75" t="n">
        <f aca="false">J34+K34</f>
        <v>0</v>
      </c>
      <c r="M34" s="76" t="n">
        <f aca="false">L34*(1+$M$4)</f>
        <v>0</v>
      </c>
      <c r="N34" s="77"/>
      <c r="O34" s="78"/>
      <c r="P34" s="78"/>
      <c r="Q34" s="78"/>
      <c r="R34" s="78"/>
      <c r="S34" s="78"/>
      <c r="T34" s="67" t="str">
        <f aca="false">IF(A34="", "", IF(LEN(A34)-LEN(SUBSTITUTE(A34, ".", "")) = 0, "ETAPA_PRINCIPAL", IF(LEN(A34)-LEN(SUBSTITUTE(A34, ".", "")) = 1, "SUBETAPA", "ITEM_OBRA")))</f>
        <v>SUBETAPA</v>
      </c>
      <c r="U34" s="68" t="n">
        <f aca="false">IF(T34="ETAPA_PRINCIPAL",M34,0)</f>
        <v>0</v>
      </c>
      <c r="V34" s="68" t="n">
        <f aca="false">IF($T34="ETAPA_PRINCIPAL",$L34,0)</f>
        <v>0</v>
      </c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</row>
    <row r="35" customFormat="false" ht="31.9" hidden="false" customHeight="false" outlineLevel="0" collapsed="false">
      <c r="A35" s="69" t="s">
        <v>115</v>
      </c>
      <c r="B35" s="99" t="s">
        <v>116</v>
      </c>
      <c r="C35" s="106" t="s">
        <v>117</v>
      </c>
      <c r="D35" s="105" t="s">
        <v>118</v>
      </c>
      <c r="E35" s="104" t="s">
        <v>60</v>
      </c>
      <c r="F35" s="102" t="n">
        <v>8.7</v>
      </c>
      <c r="G35" s="103"/>
      <c r="H35" s="103"/>
      <c r="I35" s="103" t="n">
        <f aca="false">G35+H35</f>
        <v>0</v>
      </c>
      <c r="J35" s="75" t="n">
        <f aca="false">G35*F35</f>
        <v>0</v>
      </c>
      <c r="K35" s="75" t="n">
        <f aca="false">H35*F35</f>
        <v>0</v>
      </c>
      <c r="L35" s="75" t="n">
        <f aca="false">J35+K35</f>
        <v>0</v>
      </c>
      <c r="M35" s="76" t="n">
        <f aca="false">L35*(1+$M$4)</f>
        <v>0</v>
      </c>
      <c r="N35" s="77"/>
      <c r="O35" s="78"/>
      <c r="P35" s="78"/>
      <c r="Q35" s="78"/>
      <c r="R35" s="78"/>
      <c r="S35" s="78"/>
      <c r="T35" s="67" t="str">
        <f aca="false">IF(A35="", "", IF(LEN(A35)-LEN(SUBSTITUTE(A35, ".", "")) = 0, "ETAPA_PRINCIPAL", IF(LEN(A35)-LEN(SUBSTITUTE(A35, ".", "")) = 1, "SUBETAPA", "ITEM_OBRA")))</f>
        <v>SUBETAPA</v>
      </c>
      <c r="U35" s="68" t="n">
        <f aca="false">IF(T35="ETAPA_PRINCIPAL",M35,0)</f>
        <v>0</v>
      </c>
      <c r="V35" s="68" t="n">
        <f aca="false">IF($T35="ETAPA_PRINCIPAL",$L35,0)</f>
        <v>0</v>
      </c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</row>
    <row r="36" customFormat="false" ht="31.9" hidden="false" customHeight="false" outlineLevel="0" collapsed="false">
      <c r="A36" s="69" t="s">
        <v>119</v>
      </c>
      <c r="B36" s="99" t="s">
        <v>120</v>
      </c>
      <c r="C36" s="106" t="s">
        <v>117</v>
      </c>
      <c r="D36" s="105" t="s">
        <v>118</v>
      </c>
      <c r="E36" s="104" t="s">
        <v>60</v>
      </c>
      <c r="F36" s="102" t="n">
        <v>15</v>
      </c>
      <c r="G36" s="103"/>
      <c r="H36" s="103"/>
      <c r="I36" s="103" t="n">
        <f aca="false">G36+H36</f>
        <v>0</v>
      </c>
      <c r="J36" s="75" t="n">
        <f aca="false">G36*F36</f>
        <v>0</v>
      </c>
      <c r="K36" s="75" t="n">
        <f aca="false">H36*F36</f>
        <v>0</v>
      </c>
      <c r="L36" s="75" t="n">
        <f aca="false">J36+K36</f>
        <v>0</v>
      </c>
      <c r="M36" s="76" t="n">
        <f aca="false">L36*(1+$M$4)</f>
        <v>0</v>
      </c>
      <c r="N36" s="77"/>
      <c r="O36" s="78"/>
      <c r="P36" s="78"/>
      <c r="Q36" s="78"/>
      <c r="R36" s="78"/>
      <c r="S36" s="78"/>
      <c r="T36" s="67" t="str">
        <f aca="false">IF(A36="", "", IF(LEN(A36)-LEN(SUBSTITUTE(A36, ".", "")) = 0, "ETAPA_PRINCIPAL", IF(LEN(A36)-LEN(SUBSTITUTE(A36, ".", "")) = 1, "SUBETAPA", "ITEM_OBRA")))</f>
        <v>SUBETAPA</v>
      </c>
      <c r="U36" s="68" t="n">
        <f aca="false">IF(T36="ETAPA_PRINCIPAL",M36,0)</f>
        <v>0</v>
      </c>
      <c r="V36" s="68" t="n">
        <f aca="false">IF($T36="ETAPA_PRINCIPAL",$L36,0)</f>
        <v>0</v>
      </c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</row>
    <row r="37" customFormat="false" ht="31.9" hidden="false" customHeight="false" outlineLevel="0" collapsed="false">
      <c r="A37" s="69" t="s">
        <v>121</v>
      </c>
      <c r="B37" s="99" t="s">
        <v>122</v>
      </c>
      <c r="C37" s="106" t="s">
        <v>117</v>
      </c>
      <c r="D37" s="105" t="s">
        <v>123</v>
      </c>
      <c r="E37" s="104" t="s">
        <v>106</v>
      </c>
      <c r="F37" s="102" t="n">
        <v>1.25</v>
      </c>
      <c r="G37" s="103"/>
      <c r="H37" s="103"/>
      <c r="I37" s="103" t="n">
        <f aca="false">G37+H37</f>
        <v>0</v>
      </c>
      <c r="J37" s="75" t="n">
        <f aca="false">G37*F37</f>
        <v>0</v>
      </c>
      <c r="K37" s="75" t="n">
        <f aca="false">H37*F37</f>
        <v>0</v>
      </c>
      <c r="L37" s="75" t="n">
        <f aca="false">J37+K37</f>
        <v>0</v>
      </c>
      <c r="M37" s="76" t="n">
        <f aca="false">L37*(1+$M$4)</f>
        <v>0</v>
      </c>
      <c r="N37" s="77"/>
      <c r="O37" s="78"/>
      <c r="P37" s="78"/>
      <c r="Q37" s="78"/>
      <c r="R37" s="78"/>
      <c r="S37" s="78"/>
      <c r="T37" s="67" t="str">
        <f aca="false">IF(A37="", "", IF(LEN(A37)-LEN(SUBSTITUTE(A37, ".", "")) = 0, "ETAPA_PRINCIPAL", IF(LEN(A37)-LEN(SUBSTITUTE(A37, ".", "")) = 1, "SUBETAPA", "ITEM_OBRA")))</f>
        <v>SUBETAPA</v>
      </c>
      <c r="U37" s="68" t="n">
        <f aca="false">IF(T37="ETAPA_PRINCIPAL",M37,0)</f>
        <v>0</v>
      </c>
      <c r="V37" s="68" t="n">
        <f aca="false">IF($T37="ETAPA_PRINCIPAL",$L37,0)</f>
        <v>0</v>
      </c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</row>
    <row r="38" customFormat="false" ht="42.15" hidden="false" customHeight="false" outlineLevel="0" collapsed="false">
      <c r="A38" s="69" t="s">
        <v>124</v>
      </c>
      <c r="B38" s="99" t="s">
        <v>125</v>
      </c>
      <c r="C38" s="106" t="s">
        <v>126</v>
      </c>
      <c r="D38" s="105" t="s">
        <v>127</v>
      </c>
      <c r="E38" s="104" t="s">
        <v>106</v>
      </c>
      <c r="F38" s="102" t="n">
        <v>1.25</v>
      </c>
      <c r="G38" s="103"/>
      <c r="H38" s="103"/>
      <c r="I38" s="103" t="n">
        <f aca="false">G38+H38</f>
        <v>0</v>
      </c>
      <c r="J38" s="75" t="n">
        <f aca="false">G38*F38</f>
        <v>0</v>
      </c>
      <c r="K38" s="75" t="n">
        <f aca="false">H38*F38</f>
        <v>0</v>
      </c>
      <c r="L38" s="75" t="n">
        <f aca="false">J38+K38</f>
        <v>0</v>
      </c>
      <c r="M38" s="76" t="n">
        <f aca="false">L38*(1+$M$4)</f>
        <v>0</v>
      </c>
      <c r="N38" s="77"/>
      <c r="O38" s="78"/>
      <c r="P38" s="78"/>
      <c r="Q38" s="78"/>
      <c r="R38" s="78"/>
      <c r="S38" s="78"/>
      <c r="T38" s="67" t="str">
        <f aca="false">IF(A38="", "", IF(LEN(A38)-LEN(SUBSTITUTE(A38, ".", "")) = 0, "ETAPA_PRINCIPAL", IF(LEN(A38)-LEN(SUBSTITUTE(A38, ".", "")) = 1, "SUBETAPA", "ITEM_OBRA")))</f>
        <v>SUBETAPA</v>
      </c>
      <c r="U38" s="68" t="n">
        <f aca="false">IF(T38="ETAPA_PRINCIPAL",M38,0)</f>
        <v>0</v>
      </c>
      <c r="V38" s="68" t="n">
        <f aca="false">IF($T38="ETAPA_PRINCIPAL",$L38,0)</f>
        <v>0</v>
      </c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</row>
    <row r="39" customFormat="false" ht="42.15" hidden="false" customHeight="false" outlineLevel="0" collapsed="false">
      <c r="A39" s="69" t="s">
        <v>128</v>
      </c>
      <c r="B39" s="99" t="s">
        <v>129</v>
      </c>
      <c r="C39" s="104" t="s">
        <v>130</v>
      </c>
      <c r="D39" s="105" t="s">
        <v>131</v>
      </c>
      <c r="E39" s="104" t="s">
        <v>60</v>
      </c>
      <c r="F39" s="102" t="n">
        <v>38</v>
      </c>
      <c r="G39" s="103"/>
      <c r="H39" s="103"/>
      <c r="I39" s="103" t="n">
        <f aca="false">G39+H39</f>
        <v>0</v>
      </c>
      <c r="J39" s="75" t="n">
        <f aca="false">G39*F39</f>
        <v>0</v>
      </c>
      <c r="K39" s="75" t="n">
        <f aca="false">H39*F39</f>
        <v>0</v>
      </c>
      <c r="L39" s="75" t="n">
        <f aca="false">J39+K39</f>
        <v>0</v>
      </c>
      <c r="M39" s="76" t="n">
        <f aca="false">L39*(1+$M$4)</f>
        <v>0</v>
      </c>
      <c r="N39" s="77"/>
      <c r="O39" s="78"/>
      <c r="P39" s="78"/>
      <c r="Q39" s="78"/>
      <c r="R39" s="78"/>
      <c r="S39" s="78"/>
      <c r="T39" s="67" t="str">
        <f aca="false">IF(A39="", "", IF(LEN(A39)-LEN(SUBSTITUTE(A39, ".", "")) = 0, "ETAPA_PRINCIPAL", IF(LEN(A39)-LEN(SUBSTITUTE(A39, ".", "")) = 1, "SUBETAPA", "ITEM_OBRA")))</f>
        <v>SUBETAPA</v>
      </c>
      <c r="U39" s="68" t="n">
        <f aca="false">IF(T39="ETAPA_PRINCIPAL",M39,0)</f>
        <v>0</v>
      </c>
      <c r="V39" s="68" t="n">
        <f aca="false">IF($T39="ETAPA_PRINCIPAL",$L39,0)</f>
        <v>0</v>
      </c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</row>
    <row r="40" customFormat="false" ht="15" hidden="false" customHeight="false" outlineLevel="0" collapsed="false">
      <c r="A40" s="107"/>
      <c r="B40" s="108"/>
      <c r="C40" s="108"/>
      <c r="D40" s="108"/>
      <c r="E40" s="108"/>
      <c r="F40" s="109"/>
      <c r="G40" s="108"/>
      <c r="H40" s="108"/>
      <c r="I40" s="108"/>
      <c r="J40" s="108"/>
      <c r="K40" s="108"/>
      <c r="L40" s="108"/>
      <c r="M40" s="91"/>
      <c r="N40" s="77"/>
      <c r="O40" s="78"/>
      <c r="P40" s="78"/>
      <c r="Q40" s="78"/>
      <c r="R40" s="78"/>
      <c r="S40" s="78"/>
      <c r="T40" s="67" t="str">
        <f aca="false">IF(A40="", "", IF(LEN(A40)-LEN(SUBSTITUTE(A40, ".", "")) = 0, "ETAPA_PRINCIPAL", IF(LEN(A40)-LEN(SUBSTITUTE(A40, ".", "")) = 1, "SUBETAPA", "ITEM_OBRA")))</f>
        <v/>
      </c>
      <c r="U40" s="68" t="n">
        <f aca="false">IF(T40="ETAPA_PRINCIPAL",M40,0)</f>
        <v>0</v>
      </c>
      <c r="V40" s="68" t="n">
        <f aca="false">IF($T40="ETAPA_PRINCIPAL",$L40,0)</f>
        <v>0</v>
      </c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</row>
    <row r="41" customFormat="false" ht="15" hidden="false" customHeight="true" outlineLevel="0" collapsed="false">
      <c r="A41" s="82" t="s">
        <v>132</v>
      </c>
      <c r="B41" s="83" t="s">
        <v>133</v>
      </c>
      <c r="C41" s="83"/>
      <c r="D41" s="83"/>
      <c r="E41" s="84"/>
      <c r="F41" s="84"/>
      <c r="G41" s="84"/>
      <c r="H41" s="84"/>
      <c r="I41" s="85"/>
      <c r="J41" s="65" t="n">
        <f aca="false">SUM(J42:J71)</f>
        <v>0</v>
      </c>
      <c r="K41" s="65" t="n">
        <f aca="false">SUM(K42:K71)</f>
        <v>0</v>
      </c>
      <c r="L41" s="65" t="n">
        <f aca="false">SUM(L42:L71)</f>
        <v>0</v>
      </c>
      <c r="M41" s="65" t="n">
        <f aca="false">SUM(M42:M71)</f>
        <v>0</v>
      </c>
      <c r="N41" s="87" t="n">
        <f aca="false">M41</f>
        <v>0</v>
      </c>
      <c r="O41" s="78"/>
      <c r="P41" s="78"/>
      <c r="Q41" s="78"/>
      <c r="R41" s="78"/>
      <c r="S41" s="78"/>
      <c r="T41" s="67" t="str">
        <f aca="false">IF(A41="", "", IF(LEN(A41)-LEN(SUBSTITUTE(A41, ".", "")) = 0, "ETAPA_PRINCIPAL", IF(LEN(A41)-LEN(SUBSTITUTE(A41, ".", "")) = 1, "SUBETAPA", "ITEM_OBRA")))</f>
        <v>ETAPA_PRINCIPAL</v>
      </c>
      <c r="U41" s="68" t="n">
        <f aca="false">IF(T41="ETAPA_PRINCIPAL",M41,0)</f>
        <v>0</v>
      </c>
      <c r="V41" s="68" t="n">
        <f aca="false">IF($T41="ETAPA_PRINCIPAL",$L41,0)</f>
        <v>0</v>
      </c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</row>
    <row r="42" customFormat="false" ht="15" hidden="false" customHeight="true" outlineLevel="0" collapsed="false">
      <c r="A42" s="110" t="s">
        <v>134</v>
      </c>
      <c r="B42" s="111" t="s">
        <v>135</v>
      </c>
      <c r="C42" s="111"/>
      <c r="D42" s="111"/>
      <c r="E42" s="112"/>
      <c r="F42" s="113"/>
      <c r="G42" s="114"/>
      <c r="H42" s="114"/>
      <c r="I42" s="114"/>
      <c r="J42" s="114"/>
      <c r="K42" s="114"/>
      <c r="L42" s="114"/>
      <c r="M42" s="114"/>
      <c r="N42" s="115"/>
      <c r="O42" s="116"/>
      <c r="P42" s="116"/>
      <c r="Q42" s="78"/>
      <c r="R42" s="116"/>
      <c r="S42" s="116"/>
      <c r="T42" s="67" t="str">
        <f aca="false">IF(A42="", "", IF(LEN(A42)-LEN(SUBSTITUTE(A42, ".", "")) = 0, "ETAPA_PRINCIPAL", IF(LEN(A42)-LEN(SUBSTITUTE(A42, ".", "")) = 1, "SUBETAPA", "ITEM_OBRA")))</f>
        <v>SUBETAPA</v>
      </c>
      <c r="U42" s="68" t="n">
        <f aca="false">IF(T42="ETAPA_PRINCIPAL",M42,0)</f>
        <v>0</v>
      </c>
      <c r="V42" s="68" t="n">
        <f aca="false">IF($T42="ETAPA_PRINCIPAL",$L42,0)</f>
        <v>0</v>
      </c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</row>
    <row r="43" customFormat="false" ht="15" hidden="false" customHeight="false" outlineLevel="0" collapsed="false">
      <c r="A43" s="117" t="s">
        <v>136</v>
      </c>
      <c r="B43" s="118" t="s">
        <v>137</v>
      </c>
      <c r="C43" s="119" t="s">
        <v>138</v>
      </c>
      <c r="D43" s="118" t="s">
        <v>139</v>
      </c>
      <c r="E43" s="119" t="s">
        <v>106</v>
      </c>
      <c r="F43" s="120" t="n">
        <f aca="false">12.7*1.4</f>
        <v>17.78</v>
      </c>
      <c r="G43" s="121"/>
      <c r="H43" s="121"/>
      <c r="I43" s="121" t="n">
        <f aca="false">G43+H43</f>
        <v>0</v>
      </c>
      <c r="J43" s="122" t="n">
        <f aca="false">G43*F43</f>
        <v>0</v>
      </c>
      <c r="K43" s="122" t="n">
        <f aca="false">H43*F43</f>
        <v>0</v>
      </c>
      <c r="L43" s="122" t="n">
        <f aca="false">J43+K43</f>
        <v>0</v>
      </c>
      <c r="M43" s="123" t="n">
        <f aca="false">L43*(1+$M$4)</f>
        <v>0</v>
      </c>
      <c r="N43" s="124"/>
      <c r="O43" s="125"/>
      <c r="P43" s="126"/>
      <c r="Q43" s="78"/>
      <c r="R43" s="127"/>
      <c r="S43" s="127"/>
      <c r="T43" s="67" t="str">
        <f aca="false">IF(A43="", "", IF(LEN(A43)-LEN(SUBSTITUTE(A43, ".", "")) = 0, "ETAPA_PRINCIPAL", IF(LEN(A43)-LEN(SUBSTITUTE(A43, ".", "")) = 1, "SUBETAPA", "ITEM_OBRA")))</f>
        <v>ITEM_OBRA</v>
      </c>
      <c r="U43" s="68" t="n">
        <f aca="false">IF(T43="ETAPA_PRINCIPAL",M43,0)</f>
        <v>0</v>
      </c>
      <c r="V43" s="68" t="n">
        <f aca="false">IF($T43="ETAPA_PRINCIPAL",$L43,0)</f>
        <v>0</v>
      </c>
      <c r="W43" s="127"/>
      <c r="X43" s="127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</row>
    <row r="44" customFormat="false" ht="24.05" hidden="false" customHeight="false" outlineLevel="0" collapsed="false">
      <c r="A44" s="117" t="s">
        <v>140</v>
      </c>
      <c r="B44" s="118" t="s">
        <v>141</v>
      </c>
      <c r="C44" s="119" t="s">
        <v>142</v>
      </c>
      <c r="D44" s="118" t="s">
        <v>143</v>
      </c>
      <c r="E44" s="119" t="s">
        <v>106</v>
      </c>
      <c r="F44" s="120" t="n">
        <f aca="false">F43</f>
        <v>17.78</v>
      </c>
      <c r="G44" s="121"/>
      <c r="H44" s="121"/>
      <c r="I44" s="121" t="n">
        <f aca="false">G44+H44</f>
        <v>0</v>
      </c>
      <c r="J44" s="122" t="n">
        <f aca="false">G44*F44</f>
        <v>0</v>
      </c>
      <c r="K44" s="122" t="n">
        <f aca="false">H44*F44</f>
        <v>0</v>
      </c>
      <c r="L44" s="122" t="n">
        <f aca="false">J44+K44</f>
        <v>0</v>
      </c>
      <c r="M44" s="123" t="n">
        <f aca="false">L44*(1+$M$4)</f>
        <v>0</v>
      </c>
      <c r="N44" s="124"/>
      <c r="O44" s="125"/>
      <c r="P44" s="126"/>
      <c r="Q44" s="78"/>
      <c r="R44" s="127"/>
      <c r="S44" s="127"/>
      <c r="T44" s="67" t="str">
        <f aca="false">IF(A44="", "", IF(LEN(A44)-LEN(SUBSTITUTE(A44, ".", "")) = 0, "ETAPA_PRINCIPAL", IF(LEN(A44)-LEN(SUBSTITUTE(A44, ".", "")) = 1, "SUBETAPA", "ITEM_OBRA")))</f>
        <v>ITEM_OBRA</v>
      </c>
      <c r="U44" s="68" t="n">
        <f aca="false">IF(T44="ETAPA_PRINCIPAL",M44,0)</f>
        <v>0</v>
      </c>
      <c r="V44" s="68" t="n">
        <f aca="false">IF($T44="ETAPA_PRINCIPAL",$L44,0)</f>
        <v>0</v>
      </c>
      <c r="W44" s="127"/>
      <c r="X44" s="127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</row>
    <row r="45" customFormat="false" ht="35.5" hidden="false" customHeight="false" outlineLevel="0" collapsed="false">
      <c r="A45" s="117" t="s">
        <v>144</v>
      </c>
      <c r="B45" s="118" t="s">
        <v>145</v>
      </c>
      <c r="C45" s="119" t="s">
        <v>146</v>
      </c>
      <c r="D45" s="118" t="s">
        <v>147</v>
      </c>
      <c r="E45" s="119" t="s">
        <v>60</v>
      </c>
      <c r="F45" s="120" t="n">
        <v>66.2</v>
      </c>
      <c r="G45" s="121"/>
      <c r="H45" s="121"/>
      <c r="I45" s="121" t="n">
        <f aca="false">G45+H45</f>
        <v>0</v>
      </c>
      <c r="J45" s="122" t="n">
        <f aca="false">G45*F45</f>
        <v>0</v>
      </c>
      <c r="K45" s="122" t="n">
        <f aca="false">H45*F45</f>
        <v>0</v>
      </c>
      <c r="L45" s="122" t="n">
        <f aca="false">J45+K45</f>
        <v>0</v>
      </c>
      <c r="M45" s="123" t="n">
        <f aca="false">L45*(1+$M$4)</f>
        <v>0</v>
      </c>
      <c r="N45" s="124"/>
      <c r="O45" s="128"/>
      <c r="P45" s="128"/>
      <c r="Q45" s="78"/>
      <c r="R45" s="128"/>
      <c r="S45" s="128"/>
      <c r="T45" s="67" t="str">
        <f aca="false">IF(A45="", "", IF(LEN(A45)-LEN(SUBSTITUTE(A45, ".", "")) = 0, "ETAPA_PRINCIPAL", IF(LEN(A45)-LEN(SUBSTITUTE(A45, ".", "")) = 1, "SUBETAPA", "ITEM_OBRA")))</f>
        <v>ITEM_OBRA</v>
      </c>
      <c r="U45" s="68" t="n">
        <f aca="false">IF(T45="ETAPA_PRINCIPAL",M45,0)</f>
        <v>0</v>
      </c>
      <c r="V45" s="68" t="n">
        <f aca="false">IF($T45="ETAPA_PRINCIPAL",$L45,0)</f>
        <v>0</v>
      </c>
      <c r="W45" s="128"/>
      <c r="X45" s="128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</row>
    <row r="46" customFormat="false" ht="46.95" hidden="false" customHeight="false" outlineLevel="0" collapsed="false">
      <c r="A46" s="117" t="s">
        <v>148</v>
      </c>
      <c r="B46" s="118" t="s">
        <v>149</v>
      </c>
      <c r="C46" s="119" t="s">
        <v>150</v>
      </c>
      <c r="D46" s="118" t="s">
        <v>151</v>
      </c>
      <c r="E46" s="119" t="s">
        <v>106</v>
      </c>
      <c r="F46" s="120" t="n">
        <f aca="false">12.7/0.4*0.03</f>
        <v>0.9525</v>
      </c>
      <c r="G46" s="121"/>
      <c r="H46" s="121"/>
      <c r="I46" s="121" t="n">
        <f aca="false">G46+H46</f>
        <v>0</v>
      </c>
      <c r="J46" s="122" t="n">
        <f aca="false">G46*F46</f>
        <v>0</v>
      </c>
      <c r="K46" s="122" t="n">
        <f aca="false">H46*F46</f>
        <v>0</v>
      </c>
      <c r="L46" s="122" t="n">
        <f aca="false">J46+K46</f>
        <v>0</v>
      </c>
      <c r="M46" s="123" t="n">
        <f aca="false">L46*(1+$M$4)</f>
        <v>0</v>
      </c>
      <c r="N46" s="124"/>
      <c r="O46" s="128"/>
      <c r="P46" s="128"/>
      <c r="Q46" s="78"/>
      <c r="R46" s="128"/>
      <c r="S46" s="128"/>
      <c r="T46" s="67" t="str">
        <f aca="false">IF(A46="", "", IF(LEN(A46)-LEN(SUBSTITUTE(A46, ".", "")) = 0, "ETAPA_PRINCIPAL", IF(LEN(A46)-LEN(SUBSTITUTE(A46, ".", "")) = 1, "SUBETAPA", "ITEM_OBRA")))</f>
        <v>ITEM_OBRA</v>
      </c>
      <c r="U46" s="68" t="n">
        <f aca="false">IF(T46="ETAPA_PRINCIPAL",M46,0)</f>
        <v>0</v>
      </c>
      <c r="V46" s="68" t="n">
        <f aca="false">IF($T46="ETAPA_PRINCIPAL",$L46,0)</f>
        <v>0</v>
      </c>
      <c r="W46" s="128"/>
      <c r="X46" s="128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</row>
    <row r="47" customFormat="false" ht="35.5" hidden="false" customHeight="false" outlineLevel="0" collapsed="false">
      <c r="A47" s="117" t="s">
        <v>152</v>
      </c>
      <c r="B47" s="118" t="s">
        <v>153</v>
      </c>
      <c r="C47" s="119" t="s">
        <v>154</v>
      </c>
      <c r="D47" s="118" t="s">
        <v>155</v>
      </c>
      <c r="E47" s="119" t="s">
        <v>156</v>
      </c>
      <c r="F47" s="120" t="n">
        <v>22.7</v>
      </c>
      <c r="G47" s="121"/>
      <c r="H47" s="121"/>
      <c r="I47" s="121" t="n">
        <f aca="false">G47+H47</f>
        <v>0</v>
      </c>
      <c r="J47" s="122" t="n">
        <f aca="false">G47*F47</f>
        <v>0</v>
      </c>
      <c r="K47" s="122" t="n">
        <f aca="false">H47*F47</f>
        <v>0</v>
      </c>
      <c r="L47" s="122" t="n">
        <f aca="false">J47+K47</f>
        <v>0</v>
      </c>
      <c r="M47" s="123" t="n">
        <f aca="false">L47*(1+$M$4)</f>
        <v>0</v>
      </c>
      <c r="N47" s="124"/>
      <c r="O47" s="116"/>
      <c r="P47" s="127"/>
      <c r="Q47" s="78"/>
      <c r="R47" s="127"/>
      <c r="S47" s="127"/>
      <c r="T47" s="67" t="str">
        <f aca="false">IF(A47="", "", IF(LEN(A47)-LEN(SUBSTITUTE(A47, ".", "")) = 0, "ETAPA_PRINCIPAL", IF(LEN(A47)-LEN(SUBSTITUTE(A47, ".", "")) = 1, "SUBETAPA", "ITEM_OBRA")))</f>
        <v>ITEM_OBRA</v>
      </c>
      <c r="U47" s="68" t="n">
        <f aca="false">IF(T47="ETAPA_PRINCIPAL",M47,0)</f>
        <v>0</v>
      </c>
      <c r="V47" s="68" t="n">
        <f aca="false">IF($T47="ETAPA_PRINCIPAL",$L47,0)</f>
        <v>0</v>
      </c>
      <c r="W47" s="127"/>
      <c r="X47" s="127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</row>
    <row r="48" customFormat="false" ht="35.5" hidden="false" customHeight="false" outlineLevel="0" collapsed="false">
      <c r="A48" s="117" t="s">
        <v>157</v>
      </c>
      <c r="B48" s="118" t="s">
        <v>153</v>
      </c>
      <c r="C48" s="119" t="s">
        <v>158</v>
      </c>
      <c r="D48" s="118" t="s">
        <v>159</v>
      </c>
      <c r="E48" s="119" t="s">
        <v>156</v>
      </c>
      <c r="F48" s="120" t="n">
        <f aca="false">536.2+114</f>
        <v>650.2</v>
      </c>
      <c r="G48" s="121"/>
      <c r="H48" s="121"/>
      <c r="I48" s="121" t="n">
        <f aca="false">G48+H48</f>
        <v>0</v>
      </c>
      <c r="J48" s="122" t="n">
        <f aca="false">G48*F48</f>
        <v>0</v>
      </c>
      <c r="K48" s="122" t="n">
        <f aca="false">H48*F48</f>
        <v>0</v>
      </c>
      <c r="L48" s="122" t="n">
        <f aca="false">J48+K48</f>
        <v>0</v>
      </c>
      <c r="M48" s="123" t="n">
        <f aca="false">L48*(1+$M$4)</f>
        <v>0</v>
      </c>
      <c r="N48" s="124"/>
      <c r="O48" s="116"/>
      <c r="P48" s="127"/>
      <c r="Q48" s="78"/>
      <c r="R48" s="127"/>
      <c r="S48" s="127"/>
      <c r="T48" s="67" t="str">
        <f aca="false">IF(A48="", "", IF(LEN(A48)-LEN(SUBSTITUTE(A48, ".", "")) = 0, "ETAPA_PRINCIPAL", IF(LEN(A48)-LEN(SUBSTITUTE(A48, ".", "")) = 1, "SUBETAPA", "ITEM_OBRA")))</f>
        <v>ITEM_OBRA</v>
      </c>
      <c r="U48" s="68" t="n">
        <f aca="false">IF(T48="ETAPA_PRINCIPAL",M48,0)</f>
        <v>0</v>
      </c>
      <c r="V48" s="68" t="n">
        <f aca="false">IF($T48="ETAPA_PRINCIPAL",$L48,0)</f>
        <v>0</v>
      </c>
      <c r="W48" s="127"/>
      <c r="X48" s="127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</row>
    <row r="49" customFormat="false" ht="24.05" hidden="false" customHeight="false" outlineLevel="0" collapsed="false">
      <c r="A49" s="117" t="s">
        <v>160</v>
      </c>
      <c r="B49" s="118" t="s">
        <v>161</v>
      </c>
      <c r="C49" s="119" t="s">
        <v>162</v>
      </c>
      <c r="D49" s="118" t="s">
        <v>163</v>
      </c>
      <c r="E49" s="119" t="s">
        <v>156</v>
      </c>
      <c r="F49" s="120" t="n">
        <f aca="false">122.5+17</f>
        <v>139.5</v>
      </c>
      <c r="G49" s="121"/>
      <c r="H49" s="121"/>
      <c r="I49" s="121" t="n">
        <f aca="false">G49+H49</f>
        <v>0</v>
      </c>
      <c r="J49" s="122" t="n">
        <f aca="false">G49*F49</f>
        <v>0</v>
      </c>
      <c r="K49" s="122" t="n">
        <f aca="false">H49*F49</f>
        <v>0</v>
      </c>
      <c r="L49" s="122" t="n">
        <f aca="false">J49+K49</f>
        <v>0</v>
      </c>
      <c r="M49" s="123" t="n">
        <f aca="false">L49*(1+$M$4)</f>
        <v>0</v>
      </c>
      <c r="N49" s="124"/>
      <c r="O49" s="125"/>
      <c r="P49" s="126"/>
      <c r="Q49" s="78"/>
      <c r="R49" s="127"/>
      <c r="S49" s="127"/>
      <c r="T49" s="67" t="str">
        <f aca="false">IF(A49="", "", IF(LEN(A49)-LEN(SUBSTITUTE(A49, ".", "")) = 0, "ETAPA_PRINCIPAL", IF(LEN(A49)-LEN(SUBSTITUTE(A49, ".", "")) = 1, "SUBETAPA", "ITEM_OBRA")))</f>
        <v>ITEM_OBRA</v>
      </c>
      <c r="U49" s="68" t="n">
        <f aca="false">IF(T49="ETAPA_PRINCIPAL",M49,0)</f>
        <v>0</v>
      </c>
      <c r="V49" s="68" t="n">
        <f aca="false">IF($T49="ETAPA_PRINCIPAL",$L49,0)</f>
        <v>0</v>
      </c>
      <c r="W49" s="127"/>
      <c r="X49" s="127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</row>
    <row r="50" customFormat="false" ht="46.95" hidden="false" customHeight="false" outlineLevel="0" collapsed="false">
      <c r="A50" s="117" t="s">
        <v>164</v>
      </c>
      <c r="B50" s="118" t="s">
        <v>165</v>
      </c>
      <c r="C50" s="119" t="s">
        <v>166</v>
      </c>
      <c r="D50" s="118" t="s">
        <v>167</v>
      </c>
      <c r="E50" s="119" t="s">
        <v>106</v>
      </c>
      <c r="F50" s="120" t="n">
        <v>12.7</v>
      </c>
      <c r="G50" s="121"/>
      <c r="H50" s="121"/>
      <c r="I50" s="121" t="n">
        <f aca="false">G50+H50</f>
        <v>0</v>
      </c>
      <c r="J50" s="122" t="n">
        <f aca="false">G50*F50</f>
        <v>0</v>
      </c>
      <c r="K50" s="122" t="n">
        <f aca="false">H50*F50</f>
        <v>0</v>
      </c>
      <c r="L50" s="122" t="n">
        <f aca="false">J50+K50</f>
        <v>0</v>
      </c>
      <c r="M50" s="123" t="n">
        <f aca="false">L50*(1+$M$4)</f>
        <v>0</v>
      </c>
      <c r="N50" s="124"/>
      <c r="O50" s="125"/>
      <c r="P50" s="126"/>
      <c r="Q50" s="78"/>
      <c r="R50" s="127"/>
      <c r="S50" s="127"/>
      <c r="T50" s="67" t="str">
        <f aca="false">IF(A50="", "", IF(LEN(A50)-LEN(SUBSTITUTE(A50, ".", "")) = 0, "ETAPA_PRINCIPAL", IF(LEN(A50)-LEN(SUBSTITUTE(A50, ".", "")) = 1, "SUBETAPA", "ITEM_OBRA")))</f>
        <v>ITEM_OBRA</v>
      </c>
      <c r="U50" s="68" t="n">
        <f aca="false">IF(T50="ETAPA_PRINCIPAL",M50,0)</f>
        <v>0</v>
      </c>
      <c r="V50" s="68" t="n">
        <f aca="false">IF($T50="ETAPA_PRINCIPAL",$L50,0)</f>
        <v>0</v>
      </c>
      <c r="W50" s="127"/>
      <c r="X50" s="127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</row>
    <row r="51" customFormat="false" ht="24.05" hidden="false" customHeight="false" outlineLevel="0" collapsed="false">
      <c r="A51" s="117" t="s">
        <v>168</v>
      </c>
      <c r="B51" s="118" t="s">
        <v>169</v>
      </c>
      <c r="C51" s="119" t="n">
        <v>98557</v>
      </c>
      <c r="D51" s="118" t="s">
        <v>170</v>
      </c>
      <c r="E51" s="119" t="s">
        <v>60</v>
      </c>
      <c r="F51" s="120" t="n">
        <v>66.2</v>
      </c>
      <c r="G51" s="121"/>
      <c r="H51" s="121"/>
      <c r="I51" s="121" t="n">
        <f aca="false">G51+H51</f>
        <v>0</v>
      </c>
      <c r="J51" s="122" t="n">
        <f aca="false">G51*F51</f>
        <v>0</v>
      </c>
      <c r="K51" s="122" t="n">
        <f aca="false">H51*F51</f>
        <v>0</v>
      </c>
      <c r="L51" s="122" t="n">
        <f aca="false">J51+K51</f>
        <v>0</v>
      </c>
      <c r="M51" s="123" t="n">
        <f aca="false">L51*(1+$M$4)</f>
        <v>0</v>
      </c>
      <c r="N51" s="124"/>
      <c r="O51" s="125"/>
      <c r="P51" s="126"/>
      <c r="Q51" s="78"/>
      <c r="R51" s="127"/>
      <c r="S51" s="127"/>
      <c r="T51" s="67" t="str">
        <f aca="false">IF(A51="", "", IF(LEN(A51)-LEN(SUBSTITUTE(A51, ".", "")) = 0, "ETAPA_PRINCIPAL", IF(LEN(A51)-LEN(SUBSTITUTE(A51, ".", "")) = 1, "SUBETAPA", "ITEM_OBRA")))</f>
        <v>ITEM_OBRA</v>
      </c>
      <c r="U51" s="68" t="n">
        <f aca="false">IF(T51="ETAPA_PRINCIPAL",M51,0)</f>
        <v>0</v>
      </c>
      <c r="V51" s="68" t="n">
        <f aca="false">IF($T51="ETAPA_PRINCIPAL",$L51,0)</f>
        <v>0</v>
      </c>
      <c r="W51" s="127"/>
      <c r="X51" s="127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</row>
    <row r="52" customFormat="false" ht="15" hidden="false" customHeight="false" outlineLevel="0" collapsed="false">
      <c r="A52" s="108"/>
      <c r="B52" s="108"/>
      <c r="C52" s="108"/>
      <c r="D52" s="108"/>
      <c r="E52" s="108"/>
      <c r="F52" s="109"/>
      <c r="G52" s="108"/>
      <c r="H52" s="108"/>
      <c r="I52" s="108"/>
      <c r="J52" s="108"/>
      <c r="K52" s="108"/>
      <c r="L52" s="108"/>
      <c r="M52" s="91"/>
      <c r="N52" s="14"/>
      <c r="O52" s="96"/>
      <c r="P52" s="96"/>
      <c r="Q52" s="78"/>
      <c r="R52" s="96"/>
      <c r="S52" s="96"/>
      <c r="T52" s="67" t="str">
        <f aca="false">IF(A52="", "", IF(LEN(A52)-LEN(SUBSTITUTE(A52, ".", "")) = 0, "ETAPA_PRINCIPAL", IF(LEN(A52)-LEN(SUBSTITUTE(A52, ".", "")) = 1, "SUBETAPA", "ITEM_OBRA")))</f>
        <v/>
      </c>
      <c r="U52" s="68" t="n">
        <f aca="false">IF(T52="ETAPA_PRINCIPAL",M52,0)</f>
        <v>0</v>
      </c>
      <c r="V52" s="68" t="n">
        <f aca="false">IF($T52="ETAPA_PRINCIPAL",$L52,0)</f>
        <v>0</v>
      </c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</row>
    <row r="53" customFormat="false" ht="15" hidden="false" customHeight="true" outlineLevel="0" collapsed="false">
      <c r="A53" s="131" t="s">
        <v>171</v>
      </c>
      <c r="B53" s="132" t="s">
        <v>172</v>
      </c>
      <c r="C53" s="132"/>
      <c r="D53" s="132"/>
      <c r="E53" s="133"/>
      <c r="F53" s="134"/>
      <c r="G53" s="134"/>
      <c r="H53" s="134"/>
      <c r="I53" s="134"/>
      <c r="J53" s="135"/>
      <c r="K53" s="135"/>
      <c r="L53" s="135"/>
      <c r="M53" s="135"/>
      <c r="N53" s="77"/>
      <c r="O53" s="54"/>
      <c r="P53" s="54"/>
      <c r="Q53" s="78"/>
      <c r="R53" s="54"/>
      <c r="S53" s="54"/>
      <c r="T53" s="67" t="str">
        <f aca="false">IF(A53="", "", IF(LEN(A53)-LEN(SUBSTITUTE(A53, ".", "")) = 0, "ETAPA_PRINCIPAL", IF(LEN(A53)-LEN(SUBSTITUTE(A53, ".", "")) = 1, "SUBETAPA", "ITEM_OBRA")))</f>
        <v>SUBETAPA</v>
      </c>
      <c r="U53" s="68" t="n">
        <f aca="false">IF(T53="ETAPA_PRINCIPAL",M53,0)</f>
        <v>0</v>
      </c>
      <c r="V53" s="68" t="n">
        <f aca="false">IF($T53="ETAPA_PRINCIPAL",$L53,0)</f>
        <v>0</v>
      </c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</row>
    <row r="54" customFormat="false" ht="42.15" hidden="false" customHeight="false" outlineLevel="0" collapsed="false">
      <c r="A54" s="136" t="s">
        <v>173</v>
      </c>
      <c r="B54" s="89" t="s">
        <v>174</v>
      </c>
      <c r="C54" s="90" t="s">
        <v>175</v>
      </c>
      <c r="D54" s="91" t="s">
        <v>176</v>
      </c>
      <c r="E54" s="90" t="s">
        <v>60</v>
      </c>
      <c r="F54" s="92" t="n">
        <v>21.2</v>
      </c>
      <c r="G54" s="74"/>
      <c r="H54" s="74"/>
      <c r="I54" s="93" t="n">
        <f aca="false">G54+H54</f>
        <v>0</v>
      </c>
      <c r="J54" s="94" t="n">
        <f aca="false">G54*F54</f>
        <v>0</v>
      </c>
      <c r="K54" s="94" t="n">
        <f aca="false">H54*F54</f>
        <v>0</v>
      </c>
      <c r="L54" s="94" t="n">
        <f aca="false">J54+K54</f>
        <v>0</v>
      </c>
      <c r="M54" s="123" t="n">
        <f aca="false">L54*(1+$M$4)</f>
        <v>0</v>
      </c>
      <c r="N54" s="77"/>
      <c r="O54" s="78"/>
      <c r="P54" s="78"/>
      <c r="Q54" s="78"/>
      <c r="R54" s="78"/>
      <c r="S54" s="78"/>
      <c r="T54" s="67" t="str">
        <f aca="false">IF(A54="", "", IF(LEN(A54)-LEN(SUBSTITUTE(A54, ".", "")) = 0, "ETAPA_PRINCIPAL", IF(LEN(A54)-LEN(SUBSTITUTE(A54, ".", "")) = 1, "SUBETAPA", "ITEM_OBRA")))</f>
        <v>ITEM_OBRA</v>
      </c>
      <c r="U54" s="68" t="n">
        <f aca="false">IF(T54="ETAPA_PRINCIPAL",M54,0)</f>
        <v>0</v>
      </c>
      <c r="V54" s="68" t="n">
        <f aca="false">IF($T54="ETAPA_PRINCIPAL",$L54,0)</f>
        <v>0</v>
      </c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</row>
    <row r="55" customFormat="false" ht="31.9" hidden="false" customHeight="false" outlineLevel="0" collapsed="false">
      <c r="A55" s="136" t="s">
        <v>177</v>
      </c>
      <c r="B55" s="89" t="s">
        <v>178</v>
      </c>
      <c r="C55" s="90" t="s">
        <v>179</v>
      </c>
      <c r="D55" s="91" t="s">
        <v>180</v>
      </c>
      <c r="E55" s="90" t="s">
        <v>156</v>
      </c>
      <c r="F55" s="92" t="n">
        <v>27.6</v>
      </c>
      <c r="G55" s="74"/>
      <c r="H55" s="74"/>
      <c r="I55" s="93" t="n">
        <f aca="false">G55+H55</f>
        <v>0</v>
      </c>
      <c r="J55" s="94" t="n">
        <f aca="false">G55*F55</f>
        <v>0</v>
      </c>
      <c r="K55" s="94" t="n">
        <f aca="false">H55*F55</f>
        <v>0</v>
      </c>
      <c r="L55" s="94" t="n">
        <f aca="false">J55+K55</f>
        <v>0</v>
      </c>
      <c r="M55" s="123" t="n">
        <f aca="false">L55*(1+$M$4)</f>
        <v>0</v>
      </c>
      <c r="N55" s="77"/>
      <c r="O55" s="78"/>
      <c r="P55" s="78"/>
      <c r="Q55" s="78"/>
      <c r="R55" s="78"/>
      <c r="S55" s="78"/>
      <c r="T55" s="67" t="str">
        <f aca="false">IF(A55="", "", IF(LEN(A55)-LEN(SUBSTITUTE(A55, ".", "")) = 0, "ETAPA_PRINCIPAL", IF(LEN(A55)-LEN(SUBSTITUTE(A55, ".", "")) = 1, "SUBETAPA", "ITEM_OBRA")))</f>
        <v>ITEM_OBRA</v>
      </c>
      <c r="U55" s="68" t="n">
        <f aca="false">IF(T55="ETAPA_PRINCIPAL",M55,0)</f>
        <v>0</v>
      </c>
      <c r="V55" s="68" t="n">
        <f aca="false">IF($T55="ETAPA_PRINCIPAL",$L55,0)</f>
        <v>0</v>
      </c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</row>
    <row r="56" customFormat="false" ht="31.9" hidden="false" customHeight="false" outlineLevel="0" collapsed="false">
      <c r="A56" s="136" t="s">
        <v>181</v>
      </c>
      <c r="B56" s="137" t="s">
        <v>182</v>
      </c>
      <c r="C56" s="100" t="s">
        <v>183</v>
      </c>
      <c r="D56" s="101" t="s">
        <v>184</v>
      </c>
      <c r="E56" s="100" t="s">
        <v>156</v>
      </c>
      <c r="F56" s="102" t="n">
        <v>30</v>
      </c>
      <c r="G56" s="103"/>
      <c r="H56" s="103"/>
      <c r="I56" s="138" t="n">
        <f aca="false">G56+H56</f>
        <v>0</v>
      </c>
      <c r="J56" s="94" t="n">
        <f aca="false">G56*F56</f>
        <v>0</v>
      </c>
      <c r="K56" s="94" t="n">
        <f aca="false">H56*F56</f>
        <v>0</v>
      </c>
      <c r="L56" s="94" t="n">
        <f aca="false">J56+K56</f>
        <v>0</v>
      </c>
      <c r="M56" s="123" t="n">
        <f aca="false">L56*(1+$M$4)</f>
        <v>0</v>
      </c>
      <c r="N56" s="77"/>
      <c r="O56" s="78"/>
      <c r="P56" s="78"/>
      <c r="Q56" s="78"/>
      <c r="R56" s="78"/>
      <c r="S56" s="78"/>
      <c r="T56" s="67" t="str">
        <f aca="false">IF(A56="", "", IF(LEN(A56)-LEN(SUBSTITUTE(A56, ".", "")) = 0, "ETAPA_PRINCIPAL", IF(LEN(A56)-LEN(SUBSTITUTE(A56, ".", "")) = 1, "SUBETAPA", "ITEM_OBRA")))</f>
        <v>ITEM_OBRA</v>
      </c>
      <c r="U56" s="68" t="n">
        <f aca="false">IF(T56="ETAPA_PRINCIPAL",M56,0)</f>
        <v>0</v>
      </c>
      <c r="V56" s="68" t="n">
        <f aca="false">IF($T56="ETAPA_PRINCIPAL",$L56,0)</f>
        <v>0</v>
      </c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</row>
    <row r="57" customFormat="false" ht="42.15" hidden="false" customHeight="false" outlineLevel="0" collapsed="false">
      <c r="A57" s="136" t="s">
        <v>185</v>
      </c>
      <c r="B57" s="137" t="s">
        <v>186</v>
      </c>
      <c r="C57" s="100" t="s">
        <v>187</v>
      </c>
      <c r="D57" s="101" t="s">
        <v>188</v>
      </c>
      <c r="E57" s="100" t="s">
        <v>156</v>
      </c>
      <c r="F57" s="102" t="n">
        <v>218.7</v>
      </c>
      <c r="G57" s="103"/>
      <c r="H57" s="103"/>
      <c r="I57" s="138" t="n">
        <f aca="false">G57+H57</f>
        <v>0</v>
      </c>
      <c r="J57" s="94" t="n">
        <f aca="false">G57*F57</f>
        <v>0</v>
      </c>
      <c r="K57" s="94" t="n">
        <f aca="false">H57*F57</f>
        <v>0</v>
      </c>
      <c r="L57" s="94" t="n">
        <f aca="false">J57+K57</f>
        <v>0</v>
      </c>
      <c r="M57" s="123" t="n">
        <f aca="false">L57*(1+$M$4)</f>
        <v>0</v>
      </c>
      <c r="N57" s="77"/>
      <c r="O57" s="78"/>
      <c r="P57" s="78"/>
      <c r="Q57" s="78"/>
      <c r="R57" s="78"/>
      <c r="S57" s="78"/>
      <c r="T57" s="67" t="str">
        <f aca="false">IF(A57="", "", IF(LEN(A57)-LEN(SUBSTITUTE(A57, ".", "")) = 0, "ETAPA_PRINCIPAL", IF(LEN(A57)-LEN(SUBSTITUTE(A57, ".", "")) = 1, "SUBETAPA", "ITEM_OBRA")))</f>
        <v>ITEM_OBRA</v>
      </c>
      <c r="U57" s="68" t="n">
        <f aca="false">IF(T57="ETAPA_PRINCIPAL",M57,0)</f>
        <v>0</v>
      </c>
      <c r="V57" s="68" t="n">
        <f aca="false">IF($T57="ETAPA_PRINCIPAL",$L57,0)</f>
        <v>0</v>
      </c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</row>
    <row r="58" customFormat="false" ht="31.9" hidden="false" customHeight="false" outlineLevel="0" collapsed="false">
      <c r="A58" s="136" t="s">
        <v>189</v>
      </c>
      <c r="B58" s="137" t="s">
        <v>190</v>
      </c>
      <c r="C58" s="100" t="s">
        <v>191</v>
      </c>
      <c r="D58" s="101" t="s">
        <v>192</v>
      </c>
      <c r="E58" s="100" t="s">
        <v>156</v>
      </c>
      <c r="F58" s="102" t="n">
        <v>55.4</v>
      </c>
      <c r="G58" s="103"/>
      <c r="H58" s="103"/>
      <c r="I58" s="138" t="n">
        <f aca="false">G58+H58</f>
        <v>0</v>
      </c>
      <c r="J58" s="94" t="n">
        <f aca="false">G58*F58</f>
        <v>0</v>
      </c>
      <c r="K58" s="94" t="n">
        <f aca="false">H58*F58</f>
        <v>0</v>
      </c>
      <c r="L58" s="94" t="n">
        <f aca="false">J58+K58</f>
        <v>0</v>
      </c>
      <c r="M58" s="123" t="n">
        <f aca="false">L58*(1+$M$4)</f>
        <v>0</v>
      </c>
      <c r="N58" s="77"/>
      <c r="O58" s="78"/>
      <c r="P58" s="78"/>
      <c r="Q58" s="78"/>
      <c r="R58" s="78"/>
      <c r="S58" s="78"/>
      <c r="T58" s="67" t="str">
        <f aca="false">IF(A58="", "", IF(LEN(A58)-LEN(SUBSTITUTE(A58, ".", "")) = 0, "ETAPA_PRINCIPAL", IF(LEN(A58)-LEN(SUBSTITUTE(A58, ".", "")) = 1, "SUBETAPA", "ITEM_OBRA")))</f>
        <v>ITEM_OBRA</v>
      </c>
      <c r="U58" s="68" t="n">
        <f aca="false">IF(T58="ETAPA_PRINCIPAL",M58,0)</f>
        <v>0</v>
      </c>
      <c r="V58" s="68" t="n">
        <f aca="false">IF($T58="ETAPA_PRINCIPAL",$L58,0)</f>
        <v>0</v>
      </c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</row>
    <row r="59" customFormat="false" ht="31.9" hidden="false" customHeight="false" outlineLevel="0" collapsed="false">
      <c r="A59" s="136" t="s">
        <v>193</v>
      </c>
      <c r="B59" s="137" t="s">
        <v>194</v>
      </c>
      <c r="C59" s="100" t="s">
        <v>195</v>
      </c>
      <c r="D59" s="101" t="s">
        <v>196</v>
      </c>
      <c r="E59" s="100" t="s">
        <v>106</v>
      </c>
      <c r="F59" s="102" t="n">
        <v>1</v>
      </c>
      <c r="G59" s="103"/>
      <c r="H59" s="103"/>
      <c r="I59" s="138" t="n">
        <f aca="false">G59+H59</f>
        <v>0</v>
      </c>
      <c r="J59" s="94" t="n">
        <f aca="false">G59*F59</f>
        <v>0</v>
      </c>
      <c r="K59" s="94" t="n">
        <f aca="false">H59*F59</f>
        <v>0</v>
      </c>
      <c r="L59" s="94" t="n">
        <f aca="false">J59+K59</f>
        <v>0</v>
      </c>
      <c r="M59" s="123" t="n">
        <f aca="false">L59*(1+$M$4)</f>
        <v>0</v>
      </c>
      <c r="N59" s="77"/>
      <c r="O59" s="78"/>
      <c r="P59" s="78"/>
      <c r="Q59" s="78"/>
      <c r="R59" s="78"/>
      <c r="S59" s="78"/>
      <c r="T59" s="67" t="str">
        <f aca="false">IF(A59="", "", IF(LEN(A59)-LEN(SUBSTITUTE(A59, ".", "")) = 0, "ETAPA_PRINCIPAL", IF(LEN(A59)-LEN(SUBSTITUTE(A59, ".", "")) = 1, "SUBETAPA", "ITEM_OBRA")))</f>
        <v>ITEM_OBRA</v>
      </c>
      <c r="U59" s="68" t="n">
        <f aca="false">IF(T59="ETAPA_PRINCIPAL",M59,0)</f>
        <v>0</v>
      </c>
      <c r="V59" s="68" t="n">
        <f aca="false">IF($T59="ETAPA_PRINCIPAL",$L59,0)</f>
        <v>0</v>
      </c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</row>
    <row r="60" customFormat="false" ht="24.05" hidden="false" customHeight="false" outlineLevel="0" collapsed="false">
      <c r="A60" s="136" t="s">
        <v>197</v>
      </c>
      <c r="B60" s="118" t="s">
        <v>198</v>
      </c>
      <c r="C60" s="119" t="n">
        <v>98557</v>
      </c>
      <c r="D60" s="118" t="s">
        <v>170</v>
      </c>
      <c r="E60" s="119" t="s">
        <v>60</v>
      </c>
      <c r="F60" s="120" t="n">
        <v>21.2</v>
      </c>
      <c r="G60" s="121"/>
      <c r="H60" s="121"/>
      <c r="I60" s="121" t="n">
        <f aca="false">G60+H60</f>
        <v>0</v>
      </c>
      <c r="J60" s="122" t="n">
        <f aca="false">G60*F60</f>
        <v>0</v>
      </c>
      <c r="K60" s="122" t="n">
        <f aca="false">H60*F60</f>
        <v>0</v>
      </c>
      <c r="L60" s="122" t="n">
        <f aca="false">J60+K60</f>
        <v>0</v>
      </c>
      <c r="M60" s="123" t="n">
        <f aca="false">L60*(1+$M$4)</f>
        <v>0</v>
      </c>
      <c r="N60" s="124"/>
      <c r="O60" s="125"/>
      <c r="P60" s="126"/>
      <c r="Q60" s="78"/>
      <c r="R60" s="127"/>
      <c r="S60" s="127"/>
      <c r="T60" s="67" t="str">
        <f aca="false">IF(A60="", "", IF(LEN(A60)-LEN(SUBSTITUTE(A60, ".", "")) = 0, "ETAPA_PRINCIPAL", IF(LEN(A60)-LEN(SUBSTITUTE(A60, ".", "")) = 1, "SUBETAPA", "ITEM_OBRA")))</f>
        <v>ITEM_OBRA</v>
      </c>
      <c r="U60" s="68" t="n">
        <f aca="false">IF(T60="ETAPA_PRINCIPAL",M60,0)</f>
        <v>0</v>
      </c>
      <c r="V60" s="68" t="n">
        <f aca="false">IF($T60="ETAPA_PRINCIPAL",$L60,0)</f>
        <v>0</v>
      </c>
      <c r="W60" s="127"/>
      <c r="X60" s="127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</row>
    <row r="61" customFormat="false" ht="15" hidden="false" customHeight="false" outlineLevel="0" collapsed="false">
      <c r="A61" s="108"/>
      <c r="B61" s="108"/>
      <c r="C61" s="108"/>
      <c r="D61" s="108"/>
      <c r="E61" s="108"/>
      <c r="F61" s="109"/>
      <c r="G61" s="108"/>
      <c r="H61" s="108"/>
      <c r="I61" s="108"/>
      <c r="J61" s="108"/>
      <c r="K61" s="108"/>
      <c r="L61" s="108"/>
      <c r="M61" s="91"/>
      <c r="N61" s="14"/>
      <c r="O61" s="96"/>
      <c r="P61" s="96"/>
      <c r="Q61" s="78"/>
      <c r="R61" s="96"/>
      <c r="S61" s="96"/>
      <c r="T61" s="67" t="str">
        <f aca="false">IF(A61="", "", IF(LEN(A61)-LEN(SUBSTITUTE(A61, ".", "")) = 0, "ETAPA_PRINCIPAL", IF(LEN(A61)-LEN(SUBSTITUTE(A61, ".", "")) = 1, "SUBETAPA", "ITEM_OBRA")))</f>
        <v/>
      </c>
      <c r="U61" s="68" t="n">
        <f aca="false">IF(T61="ETAPA_PRINCIPAL",M61,0)</f>
        <v>0</v>
      </c>
      <c r="V61" s="68" t="n">
        <f aca="false">IF($T61="ETAPA_PRINCIPAL",$L61,0)</f>
        <v>0</v>
      </c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</row>
    <row r="62" customFormat="false" ht="15" hidden="false" customHeight="true" outlineLevel="0" collapsed="false">
      <c r="A62" s="110" t="s">
        <v>199</v>
      </c>
      <c r="B62" s="111" t="s">
        <v>200</v>
      </c>
      <c r="C62" s="111"/>
      <c r="D62" s="111"/>
      <c r="E62" s="112"/>
      <c r="F62" s="113"/>
      <c r="G62" s="114"/>
      <c r="H62" s="114"/>
      <c r="I62" s="114"/>
      <c r="J62" s="114"/>
      <c r="K62" s="114"/>
      <c r="L62" s="114"/>
      <c r="M62" s="114"/>
      <c r="N62" s="115"/>
      <c r="O62" s="116"/>
      <c r="P62" s="116"/>
      <c r="Q62" s="78"/>
      <c r="R62" s="116"/>
      <c r="S62" s="116"/>
      <c r="T62" s="67" t="str">
        <f aca="false">IF(A62="", "", IF(LEN(A62)-LEN(SUBSTITUTE(A62, ".", "")) = 0, "ETAPA_PRINCIPAL", IF(LEN(A62)-LEN(SUBSTITUTE(A62, ".", "")) = 1, "SUBETAPA", "ITEM_OBRA")))</f>
        <v>SUBETAPA</v>
      </c>
      <c r="U62" s="68" t="n">
        <f aca="false">IF(T62="ETAPA_PRINCIPAL",M62,0)</f>
        <v>0</v>
      </c>
      <c r="V62" s="68" t="n">
        <f aca="false">IF($T62="ETAPA_PRINCIPAL",$L62,0)</f>
        <v>0</v>
      </c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</row>
    <row r="63" customFormat="false" ht="35.5" hidden="false" customHeight="false" outlineLevel="0" collapsed="false">
      <c r="A63" s="117" t="s">
        <v>201</v>
      </c>
      <c r="B63" s="118" t="s">
        <v>202</v>
      </c>
      <c r="C63" s="119" t="n">
        <v>96536</v>
      </c>
      <c r="D63" s="118" t="s">
        <v>203</v>
      </c>
      <c r="E63" s="119" t="s">
        <v>60</v>
      </c>
      <c r="F63" s="120" t="n">
        <v>173.2</v>
      </c>
      <c r="G63" s="121"/>
      <c r="H63" s="121"/>
      <c r="I63" s="121" t="n">
        <f aca="false">G63+H63</f>
        <v>0</v>
      </c>
      <c r="J63" s="122" t="n">
        <f aca="false">G63*F63</f>
        <v>0</v>
      </c>
      <c r="K63" s="122" t="n">
        <f aca="false">H63*F63</f>
        <v>0</v>
      </c>
      <c r="L63" s="122" t="n">
        <f aca="false">J63+K63</f>
        <v>0</v>
      </c>
      <c r="M63" s="123" t="n">
        <f aca="false">L63*(1+$M$4)</f>
        <v>0</v>
      </c>
      <c r="N63" s="124"/>
      <c r="O63" s="125"/>
      <c r="P63" s="126"/>
      <c r="Q63" s="78"/>
      <c r="R63" s="127"/>
      <c r="S63" s="127"/>
      <c r="T63" s="67" t="str">
        <f aca="false">IF(A63="", "", IF(LEN(A63)-LEN(SUBSTITUTE(A63, ".", "")) = 0, "ETAPA_PRINCIPAL", IF(LEN(A63)-LEN(SUBSTITUTE(A63, ".", "")) = 1, "SUBETAPA", "ITEM_OBRA")))</f>
        <v>ITEM_OBRA</v>
      </c>
      <c r="U63" s="68" t="n">
        <f aca="false">IF(T63="ETAPA_PRINCIPAL",M63,0)</f>
        <v>0</v>
      </c>
      <c r="V63" s="68" t="n">
        <f aca="false">IF($T63="ETAPA_PRINCIPAL",$L63,0)</f>
        <v>0</v>
      </c>
      <c r="W63" s="127"/>
      <c r="X63" s="127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</row>
    <row r="64" customFormat="false" ht="35.5" hidden="false" customHeight="false" outlineLevel="0" collapsed="false">
      <c r="A64" s="117" t="s">
        <v>204</v>
      </c>
      <c r="B64" s="118" t="s">
        <v>205</v>
      </c>
      <c r="C64" s="119" t="n">
        <v>96624</v>
      </c>
      <c r="D64" s="118" t="s">
        <v>206</v>
      </c>
      <c r="E64" s="119" t="s">
        <v>106</v>
      </c>
      <c r="F64" s="120" t="n">
        <f aca="false">(9.8/0.3)*0.03</f>
        <v>0.98</v>
      </c>
      <c r="G64" s="121"/>
      <c r="H64" s="121"/>
      <c r="I64" s="121" t="n">
        <f aca="false">G64+H64</f>
        <v>0</v>
      </c>
      <c r="J64" s="122" t="n">
        <f aca="false">G64*F64</f>
        <v>0</v>
      </c>
      <c r="K64" s="122" t="n">
        <f aca="false">H64*F64</f>
        <v>0</v>
      </c>
      <c r="L64" s="122" t="n">
        <f aca="false">J64+K64</f>
        <v>0</v>
      </c>
      <c r="M64" s="123" t="n">
        <f aca="false">L64*(1+$M$4)</f>
        <v>0</v>
      </c>
      <c r="N64" s="124"/>
      <c r="O64" s="125"/>
      <c r="P64" s="126"/>
      <c r="Q64" s="78"/>
      <c r="R64" s="127"/>
      <c r="S64" s="127"/>
      <c r="T64" s="67" t="str">
        <f aca="false">IF(A64="", "", IF(LEN(A64)-LEN(SUBSTITUTE(A64, ".", "")) = 0, "ETAPA_PRINCIPAL", IF(LEN(A64)-LEN(SUBSTITUTE(A64, ".", "")) = 1, "SUBETAPA", "ITEM_OBRA")))</f>
        <v>ITEM_OBRA</v>
      </c>
      <c r="U64" s="68" t="n">
        <f aca="false">IF(T64="ETAPA_PRINCIPAL",M64,0)</f>
        <v>0</v>
      </c>
      <c r="V64" s="68" t="n">
        <f aca="false">IF($T64="ETAPA_PRINCIPAL",$L64,0)</f>
        <v>0</v>
      </c>
      <c r="W64" s="127"/>
      <c r="X64" s="127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</row>
    <row r="65" customFormat="false" ht="35.5" hidden="false" customHeight="false" outlineLevel="0" collapsed="false">
      <c r="A65" s="117" t="s">
        <v>207</v>
      </c>
      <c r="B65" s="118" t="s">
        <v>208</v>
      </c>
      <c r="C65" s="119" t="s">
        <v>154</v>
      </c>
      <c r="D65" s="118" t="s">
        <v>155</v>
      </c>
      <c r="E65" s="119" t="s">
        <v>156</v>
      </c>
      <c r="F65" s="120" t="n">
        <v>202.8</v>
      </c>
      <c r="G65" s="121"/>
      <c r="H65" s="121"/>
      <c r="I65" s="121" t="n">
        <f aca="false">G65+H65</f>
        <v>0</v>
      </c>
      <c r="J65" s="122" t="n">
        <f aca="false">G65*F65</f>
        <v>0</v>
      </c>
      <c r="K65" s="122" t="n">
        <f aca="false">H65*F65</f>
        <v>0</v>
      </c>
      <c r="L65" s="122" t="n">
        <f aca="false">J65+K65</f>
        <v>0</v>
      </c>
      <c r="M65" s="123" t="n">
        <f aca="false">L65*(1+$M$4)</f>
        <v>0</v>
      </c>
      <c r="N65" s="124"/>
      <c r="O65" s="125"/>
      <c r="P65" s="126"/>
      <c r="Q65" s="78"/>
      <c r="R65" s="127"/>
      <c r="S65" s="127"/>
      <c r="T65" s="67" t="str">
        <f aca="false">IF(A65="", "", IF(LEN(A65)-LEN(SUBSTITUTE(A65, ".", "")) = 0, "ETAPA_PRINCIPAL", IF(LEN(A65)-LEN(SUBSTITUTE(A65, ".", "")) = 1, "SUBETAPA", "ITEM_OBRA")))</f>
        <v>ITEM_OBRA</v>
      </c>
      <c r="U65" s="68" t="n">
        <f aca="false">IF(T65="ETAPA_PRINCIPAL",M65,0)</f>
        <v>0</v>
      </c>
      <c r="V65" s="68" t="n">
        <f aca="false">IF($T65="ETAPA_PRINCIPAL",$L65,0)</f>
        <v>0</v>
      </c>
      <c r="W65" s="127"/>
      <c r="X65" s="127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</row>
    <row r="66" customFormat="false" ht="35.5" hidden="false" customHeight="false" outlineLevel="0" collapsed="false">
      <c r="A66" s="117" t="s">
        <v>209</v>
      </c>
      <c r="B66" s="118" t="s">
        <v>208</v>
      </c>
      <c r="C66" s="119" t="s">
        <v>158</v>
      </c>
      <c r="D66" s="118" t="s">
        <v>159</v>
      </c>
      <c r="E66" s="119" t="s">
        <v>156</v>
      </c>
      <c r="F66" s="120" t="n">
        <v>372.9</v>
      </c>
      <c r="G66" s="121"/>
      <c r="H66" s="121"/>
      <c r="I66" s="121" t="n">
        <f aca="false">G66+H66</f>
        <v>0</v>
      </c>
      <c r="J66" s="122" t="n">
        <f aca="false">G66*F66</f>
        <v>0</v>
      </c>
      <c r="K66" s="122" t="n">
        <f aca="false">H66*F66</f>
        <v>0</v>
      </c>
      <c r="L66" s="122" t="n">
        <f aca="false">J66+K66</f>
        <v>0</v>
      </c>
      <c r="M66" s="123" t="n">
        <f aca="false">L66*(1+$M$4)</f>
        <v>0</v>
      </c>
      <c r="N66" s="124"/>
      <c r="O66" s="125"/>
      <c r="P66" s="126"/>
      <c r="Q66" s="78"/>
      <c r="R66" s="127"/>
      <c r="S66" s="127"/>
      <c r="T66" s="67" t="str">
        <f aca="false">IF(A66="", "", IF(LEN(A66)-LEN(SUBSTITUTE(A66, ".", "")) = 0, "ETAPA_PRINCIPAL", IF(LEN(A66)-LEN(SUBSTITUTE(A66, ".", "")) = 1, "SUBETAPA", "ITEM_OBRA")))</f>
        <v>ITEM_OBRA</v>
      </c>
      <c r="U66" s="68" t="n">
        <f aca="false">IF(T66="ETAPA_PRINCIPAL",M66,0)</f>
        <v>0</v>
      </c>
      <c r="V66" s="68" t="n">
        <f aca="false">IF($T66="ETAPA_PRINCIPAL",$L66,0)</f>
        <v>0</v>
      </c>
      <c r="W66" s="127"/>
      <c r="X66" s="127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</row>
    <row r="67" customFormat="false" ht="35.5" hidden="false" customHeight="false" outlineLevel="0" collapsed="false">
      <c r="A67" s="117" t="s">
        <v>210</v>
      </c>
      <c r="B67" s="118" t="s">
        <v>208</v>
      </c>
      <c r="C67" s="119" t="s">
        <v>211</v>
      </c>
      <c r="D67" s="118" t="s">
        <v>212</v>
      </c>
      <c r="E67" s="119" t="s">
        <v>156</v>
      </c>
      <c r="F67" s="120" t="n">
        <v>123.1</v>
      </c>
      <c r="G67" s="121"/>
      <c r="H67" s="121"/>
      <c r="I67" s="121" t="n">
        <f aca="false">G67+H67</f>
        <v>0</v>
      </c>
      <c r="J67" s="122" t="n">
        <f aca="false">G67*F67</f>
        <v>0</v>
      </c>
      <c r="K67" s="122" t="n">
        <f aca="false">H67*F67</f>
        <v>0</v>
      </c>
      <c r="L67" s="122" t="n">
        <f aca="false">J67+K67</f>
        <v>0</v>
      </c>
      <c r="M67" s="123" t="n">
        <f aca="false">L67*(1+$M$4)</f>
        <v>0</v>
      </c>
      <c r="N67" s="124"/>
      <c r="O67" s="125"/>
      <c r="P67" s="126"/>
      <c r="Q67" s="78"/>
      <c r="R67" s="127"/>
      <c r="S67" s="127"/>
      <c r="T67" s="67" t="str">
        <f aca="false">IF(A67="", "", IF(LEN(A67)-LEN(SUBSTITUTE(A67, ".", "")) = 0, "ETAPA_PRINCIPAL", IF(LEN(A67)-LEN(SUBSTITUTE(A67, ".", "")) = 1, "SUBETAPA", "ITEM_OBRA")))</f>
        <v>ITEM_OBRA</v>
      </c>
      <c r="U67" s="68" t="n">
        <f aca="false">IF(T67="ETAPA_PRINCIPAL",M67,0)</f>
        <v>0</v>
      </c>
      <c r="V67" s="68" t="n">
        <f aca="false">IF($T67="ETAPA_PRINCIPAL",$L67,0)</f>
        <v>0</v>
      </c>
      <c r="W67" s="127"/>
      <c r="X67" s="127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</row>
    <row r="68" customFormat="false" ht="35.5" hidden="false" customHeight="false" outlineLevel="0" collapsed="false">
      <c r="A68" s="117" t="s">
        <v>213</v>
      </c>
      <c r="B68" s="118" t="s">
        <v>208</v>
      </c>
      <c r="C68" s="119" t="s">
        <v>214</v>
      </c>
      <c r="D68" s="118" t="s">
        <v>215</v>
      </c>
      <c r="E68" s="119" t="s">
        <v>156</v>
      </c>
      <c r="F68" s="120" t="n">
        <v>27.6</v>
      </c>
      <c r="G68" s="121"/>
      <c r="H68" s="121"/>
      <c r="I68" s="121" t="n">
        <f aca="false">G68+H68</f>
        <v>0</v>
      </c>
      <c r="J68" s="122" t="n">
        <f aca="false">G68*F68</f>
        <v>0</v>
      </c>
      <c r="K68" s="122" t="n">
        <f aca="false">H68*F68</f>
        <v>0</v>
      </c>
      <c r="L68" s="122" t="n">
        <f aca="false">J68+K68</f>
        <v>0</v>
      </c>
      <c r="M68" s="123" t="n">
        <f aca="false">L68*(1+$M$4)</f>
        <v>0</v>
      </c>
      <c r="N68" s="124"/>
      <c r="O68" s="125"/>
      <c r="P68" s="126"/>
      <c r="Q68" s="78"/>
      <c r="R68" s="127"/>
      <c r="S68" s="127"/>
      <c r="T68" s="67" t="str">
        <f aca="false">IF(A68="", "", IF(LEN(A68)-LEN(SUBSTITUTE(A68, ".", "")) = 0, "ETAPA_PRINCIPAL", IF(LEN(A68)-LEN(SUBSTITUTE(A68, ".", "")) = 1, "SUBETAPA", "ITEM_OBRA")))</f>
        <v>ITEM_OBRA</v>
      </c>
      <c r="U68" s="68" t="n">
        <f aca="false">IF(T68="ETAPA_PRINCIPAL",M68,0)</f>
        <v>0</v>
      </c>
      <c r="V68" s="68" t="n">
        <f aca="false">IF($T68="ETAPA_PRINCIPAL",$L68,0)</f>
        <v>0</v>
      </c>
      <c r="W68" s="127"/>
      <c r="X68" s="127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</row>
    <row r="69" customFormat="false" ht="46.95" hidden="false" customHeight="false" outlineLevel="0" collapsed="false">
      <c r="A69" s="117" t="s">
        <v>216</v>
      </c>
      <c r="B69" s="118" t="s">
        <v>217</v>
      </c>
      <c r="C69" s="119" t="s">
        <v>166</v>
      </c>
      <c r="D69" s="118" t="s">
        <v>167</v>
      </c>
      <c r="E69" s="119" t="s">
        <v>106</v>
      </c>
      <c r="F69" s="120" t="n">
        <v>9.8</v>
      </c>
      <c r="G69" s="121"/>
      <c r="H69" s="121"/>
      <c r="I69" s="121" t="n">
        <f aca="false">G69+H69</f>
        <v>0</v>
      </c>
      <c r="J69" s="122" t="n">
        <f aca="false">G69*F69</f>
        <v>0</v>
      </c>
      <c r="K69" s="122" t="n">
        <f aca="false">H69*F69</f>
        <v>0</v>
      </c>
      <c r="L69" s="122" t="n">
        <f aca="false">J69+K69</f>
        <v>0</v>
      </c>
      <c r="M69" s="123" t="n">
        <f aca="false">L69*(1+$M$4)</f>
        <v>0</v>
      </c>
      <c r="N69" s="124"/>
      <c r="O69" s="125"/>
      <c r="P69" s="126"/>
      <c r="Q69" s="78"/>
      <c r="R69" s="127"/>
      <c r="S69" s="127"/>
      <c r="T69" s="67" t="str">
        <f aca="false">IF(A69="", "", IF(LEN(A69)-LEN(SUBSTITUTE(A69, ".", "")) = 0, "ETAPA_PRINCIPAL", IF(LEN(A69)-LEN(SUBSTITUTE(A69, ".", "")) = 1, "SUBETAPA", "ITEM_OBRA")))</f>
        <v>ITEM_OBRA</v>
      </c>
      <c r="U69" s="68" t="n">
        <f aca="false">IF(T69="ETAPA_PRINCIPAL",M69,0)</f>
        <v>0</v>
      </c>
      <c r="V69" s="68" t="n">
        <f aca="false">IF($T69="ETAPA_PRINCIPAL",$L69,0)</f>
        <v>0</v>
      </c>
      <c r="W69" s="127"/>
      <c r="X69" s="127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</row>
    <row r="70" customFormat="false" ht="24.05" hidden="false" customHeight="false" outlineLevel="0" collapsed="false">
      <c r="A70" s="117" t="s">
        <v>218</v>
      </c>
      <c r="B70" s="118" t="s">
        <v>219</v>
      </c>
      <c r="C70" s="119" t="n">
        <v>98557</v>
      </c>
      <c r="D70" s="118" t="s">
        <v>170</v>
      </c>
      <c r="E70" s="119" t="s">
        <v>60</v>
      </c>
      <c r="F70" s="120" t="n">
        <v>173.2</v>
      </c>
      <c r="G70" s="121"/>
      <c r="H70" s="121"/>
      <c r="I70" s="121" t="n">
        <f aca="false">G70+H70</f>
        <v>0</v>
      </c>
      <c r="J70" s="122" t="n">
        <f aca="false">G70*F70</f>
        <v>0</v>
      </c>
      <c r="K70" s="122" t="n">
        <f aca="false">H70*F70</f>
        <v>0</v>
      </c>
      <c r="L70" s="122" t="n">
        <f aca="false">J70+K70</f>
        <v>0</v>
      </c>
      <c r="M70" s="123" t="n">
        <f aca="false">L70*(1+$M$4)</f>
        <v>0</v>
      </c>
      <c r="N70" s="124"/>
      <c r="O70" s="125"/>
      <c r="P70" s="126"/>
      <c r="Q70" s="78"/>
      <c r="R70" s="127"/>
      <c r="S70" s="127"/>
      <c r="T70" s="67" t="str">
        <f aca="false">IF(A70="", "", IF(LEN(A70)-LEN(SUBSTITUTE(A70, ".", "")) = 0, "ETAPA_PRINCIPAL", IF(LEN(A70)-LEN(SUBSTITUTE(A70, ".", "")) = 1, "SUBETAPA", "ITEM_OBRA")))</f>
        <v>ITEM_OBRA</v>
      </c>
      <c r="U70" s="68" t="n">
        <f aca="false">IF(T70="ETAPA_PRINCIPAL",M70,0)</f>
        <v>0</v>
      </c>
      <c r="V70" s="68" t="n">
        <f aca="false">IF($T70="ETAPA_PRINCIPAL",$L70,0)</f>
        <v>0</v>
      </c>
      <c r="W70" s="127"/>
      <c r="X70" s="127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</row>
    <row r="71" customFormat="false" ht="35.5" hidden="false" customHeight="false" outlineLevel="0" collapsed="false">
      <c r="A71" s="117" t="s">
        <v>220</v>
      </c>
      <c r="B71" s="118" t="s">
        <v>221</v>
      </c>
      <c r="C71" s="119" t="s">
        <v>222</v>
      </c>
      <c r="D71" s="118" t="s">
        <v>223</v>
      </c>
      <c r="E71" s="119" t="s">
        <v>60</v>
      </c>
      <c r="F71" s="120" t="n">
        <f aca="false">(9.8/(0.14*0.3))*0.3</f>
        <v>70</v>
      </c>
      <c r="G71" s="121"/>
      <c r="H71" s="121"/>
      <c r="I71" s="121" t="n">
        <f aca="false">G71+H71</f>
        <v>0</v>
      </c>
      <c r="J71" s="122" t="n">
        <f aca="false">G71*F71</f>
        <v>0</v>
      </c>
      <c r="K71" s="122" t="n">
        <f aca="false">H71*F71</f>
        <v>0</v>
      </c>
      <c r="L71" s="122" t="n">
        <f aca="false">J71+K71</f>
        <v>0</v>
      </c>
      <c r="M71" s="123" t="n">
        <f aca="false">L71*(1+$M$4)</f>
        <v>0</v>
      </c>
      <c r="N71" s="124"/>
      <c r="O71" s="125"/>
      <c r="P71" s="127"/>
      <c r="Q71" s="78"/>
      <c r="R71" s="127"/>
      <c r="S71" s="127"/>
      <c r="T71" s="67" t="str">
        <f aca="false">IF(A71="", "", IF(LEN(A71)-LEN(SUBSTITUTE(A71, ".", "")) = 0, "ETAPA_PRINCIPAL", IF(LEN(A71)-LEN(SUBSTITUTE(A71, ".", "")) = 1, "SUBETAPA", "ITEM_OBRA")))</f>
        <v>ITEM_OBRA</v>
      </c>
      <c r="U71" s="68" t="n">
        <f aca="false">IF(T71="ETAPA_PRINCIPAL",M71,0)</f>
        <v>0</v>
      </c>
      <c r="V71" s="68" t="n">
        <f aca="false">IF($T71="ETAPA_PRINCIPAL",$L71,0)</f>
        <v>0</v>
      </c>
      <c r="W71" s="127"/>
      <c r="X71" s="127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</row>
    <row r="72" customFormat="false" ht="15" hidden="false" customHeight="false" outlineLevel="0" collapsed="false">
      <c r="A72" s="108"/>
      <c r="B72" s="108"/>
      <c r="C72" s="108"/>
      <c r="D72" s="108"/>
      <c r="E72" s="108"/>
      <c r="F72" s="109"/>
      <c r="G72" s="108"/>
      <c r="H72" s="108"/>
      <c r="I72" s="108"/>
      <c r="J72" s="108"/>
      <c r="K72" s="108"/>
      <c r="L72" s="108"/>
      <c r="M72" s="91"/>
      <c r="N72" s="14"/>
      <c r="O72" s="96"/>
      <c r="P72" s="96"/>
      <c r="Q72" s="78"/>
      <c r="R72" s="96"/>
      <c r="S72" s="96"/>
      <c r="T72" s="67" t="str">
        <f aca="false">IF(A72="", "", IF(LEN(A72)-LEN(SUBSTITUTE(A72, ".", "")) = 0, "ETAPA_PRINCIPAL", IF(LEN(A72)-LEN(SUBSTITUTE(A72, ".", "")) = 1, "SUBETAPA", "ITEM_OBRA")))</f>
        <v/>
      </c>
      <c r="U72" s="68" t="n">
        <f aca="false">IF(T72="ETAPA_PRINCIPAL",M72,0)</f>
        <v>0</v>
      </c>
      <c r="V72" s="68" t="n">
        <f aca="false">IF($T72="ETAPA_PRINCIPAL",$L72,0)</f>
        <v>0</v>
      </c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</row>
    <row r="73" customFormat="false" ht="15" hidden="false" customHeight="true" outlineLevel="0" collapsed="false">
      <c r="A73" s="139" t="s">
        <v>224</v>
      </c>
      <c r="B73" s="140" t="s">
        <v>225</v>
      </c>
      <c r="C73" s="140"/>
      <c r="D73" s="140"/>
      <c r="E73" s="141"/>
      <c r="F73" s="141"/>
      <c r="G73" s="141"/>
      <c r="H73" s="141"/>
      <c r="I73" s="142"/>
      <c r="J73" s="143" t="n">
        <f aca="false">SUM(J75:J93)</f>
        <v>0</v>
      </c>
      <c r="K73" s="143" t="n">
        <f aca="false">SUM(K75:K93)</f>
        <v>0</v>
      </c>
      <c r="L73" s="143" t="n">
        <f aca="false">SUM(L75:L93)</f>
        <v>0</v>
      </c>
      <c r="M73" s="143" t="n">
        <f aca="false">SUM(M75:M93)</f>
        <v>0</v>
      </c>
      <c r="N73" s="87" t="n">
        <f aca="false">M73</f>
        <v>0</v>
      </c>
      <c r="O73" s="78"/>
      <c r="P73" s="78"/>
      <c r="Q73" s="78"/>
      <c r="R73" s="78"/>
      <c r="S73" s="78"/>
      <c r="T73" s="67" t="str">
        <f aca="false">IF(A73="", "", IF(LEN(A73)-LEN(SUBSTITUTE(A73, ".", "")) = 0, "ETAPA_PRINCIPAL", IF(LEN(A73)-LEN(SUBSTITUTE(A73, ".", "")) = 1, "SUBETAPA", "ITEM_OBRA")))</f>
        <v>ETAPA_PRINCIPAL</v>
      </c>
      <c r="U73" s="68" t="n">
        <f aca="false">IF(T73="ETAPA_PRINCIPAL",M73,0)</f>
        <v>0</v>
      </c>
      <c r="V73" s="68" t="n">
        <f aca="false">IF($T73="ETAPA_PRINCIPAL",$L73,0)</f>
        <v>0</v>
      </c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</row>
    <row r="74" customFormat="false" ht="15" hidden="false" customHeight="true" outlineLevel="0" collapsed="false">
      <c r="A74" s="131" t="s">
        <v>226</v>
      </c>
      <c r="B74" s="132" t="s">
        <v>227</v>
      </c>
      <c r="C74" s="132"/>
      <c r="D74" s="132"/>
      <c r="E74" s="133"/>
      <c r="F74" s="144"/>
      <c r="G74" s="134"/>
      <c r="H74" s="134"/>
      <c r="I74" s="134"/>
      <c r="J74" s="135"/>
      <c r="K74" s="135"/>
      <c r="L74" s="135"/>
      <c r="M74" s="135"/>
      <c r="N74" s="77"/>
      <c r="O74" s="54"/>
      <c r="P74" s="54"/>
      <c r="Q74" s="78"/>
      <c r="R74" s="54"/>
      <c r="S74" s="54"/>
      <c r="T74" s="67" t="str">
        <f aca="false">IF(A74="", "", IF(LEN(A74)-LEN(SUBSTITUTE(A74, ".", "")) = 0, "ETAPA_PRINCIPAL", IF(LEN(A74)-LEN(SUBSTITUTE(A74, ".", "")) = 1, "SUBETAPA", "ITEM_OBRA")))</f>
        <v>SUBETAPA</v>
      </c>
      <c r="U74" s="68" t="n">
        <f aca="false">IF(T74="ETAPA_PRINCIPAL",M74,0)</f>
        <v>0</v>
      </c>
      <c r="V74" s="68" t="n">
        <f aca="false">IF($T74="ETAPA_PRINCIPAL",$L74,0)</f>
        <v>0</v>
      </c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</row>
    <row r="75" customFormat="false" ht="42.15" hidden="false" customHeight="false" outlineLevel="0" collapsed="false">
      <c r="A75" s="136" t="s">
        <v>228</v>
      </c>
      <c r="B75" s="89" t="s">
        <v>174</v>
      </c>
      <c r="C75" s="90" t="s">
        <v>229</v>
      </c>
      <c r="D75" s="91" t="s">
        <v>230</v>
      </c>
      <c r="E75" s="90" t="s">
        <v>60</v>
      </c>
      <c r="F75" s="92" t="n">
        <v>204.2</v>
      </c>
      <c r="G75" s="74"/>
      <c r="H75" s="74"/>
      <c r="I75" s="93" t="n">
        <f aca="false">G75+H75</f>
        <v>0</v>
      </c>
      <c r="J75" s="94" t="n">
        <f aca="false">G75*F75</f>
        <v>0</v>
      </c>
      <c r="K75" s="94" t="n">
        <f aca="false">H75*F75</f>
        <v>0</v>
      </c>
      <c r="L75" s="94" t="n">
        <f aca="false">J75+K75</f>
        <v>0</v>
      </c>
      <c r="M75" s="123" t="n">
        <f aca="false">L75*(1+$M$4)</f>
        <v>0</v>
      </c>
      <c r="N75" s="77"/>
      <c r="O75" s="78"/>
      <c r="P75" s="78"/>
      <c r="Q75" s="78"/>
      <c r="R75" s="78"/>
      <c r="S75" s="78"/>
      <c r="T75" s="67" t="str">
        <f aca="false">IF(A75="", "", IF(LEN(A75)-LEN(SUBSTITUTE(A75, ".", "")) = 0, "ETAPA_PRINCIPAL", IF(LEN(A75)-LEN(SUBSTITUTE(A75, ".", "")) = 1, "SUBETAPA", "ITEM_OBRA")))</f>
        <v>ITEM_OBRA</v>
      </c>
      <c r="U75" s="68" t="n">
        <f aca="false">IF(T75="ETAPA_PRINCIPAL",M75,0)</f>
        <v>0</v>
      </c>
      <c r="V75" s="68" t="n">
        <f aca="false">IF($T75="ETAPA_PRINCIPAL",$L75,0)</f>
        <v>0</v>
      </c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</row>
    <row r="76" customFormat="false" ht="31.9" hidden="false" customHeight="false" outlineLevel="0" collapsed="false">
      <c r="A76" s="136" t="s">
        <v>231</v>
      </c>
      <c r="B76" s="89" t="s">
        <v>178</v>
      </c>
      <c r="C76" s="90" t="s">
        <v>179</v>
      </c>
      <c r="D76" s="91" t="s">
        <v>180</v>
      </c>
      <c r="E76" s="90" t="s">
        <v>156</v>
      </c>
      <c r="F76" s="92" t="n">
        <v>115.5</v>
      </c>
      <c r="G76" s="74"/>
      <c r="H76" s="74"/>
      <c r="I76" s="93" t="n">
        <f aca="false">G76+H76</f>
        <v>0</v>
      </c>
      <c r="J76" s="94" t="n">
        <f aca="false">G76*F76</f>
        <v>0</v>
      </c>
      <c r="K76" s="94" t="n">
        <f aca="false">H76*F76</f>
        <v>0</v>
      </c>
      <c r="L76" s="94" t="n">
        <f aca="false">J76+K76</f>
        <v>0</v>
      </c>
      <c r="M76" s="123" t="n">
        <f aca="false">L76*(1+$M$4)</f>
        <v>0</v>
      </c>
      <c r="N76" s="77"/>
      <c r="O76" s="78"/>
      <c r="P76" s="78"/>
      <c r="Q76" s="78"/>
      <c r="R76" s="78"/>
      <c r="S76" s="78"/>
      <c r="T76" s="67" t="str">
        <f aca="false">IF(A76="", "", IF(LEN(A76)-LEN(SUBSTITUTE(A76, ".", "")) = 0, "ETAPA_PRINCIPAL", IF(LEN(A76)-LEN(SUBSTITUTE(A76, ".", "")) = 1, "SUBETAPA", "ITEM_OBRA")))</f>
        <v>ITEM_OBRA</v>
      </c>
      <c r="U76" s="68" t="n">
        <f aca="false">IF(T76="ETAPA_PRINCIPAL",M76,0)</f>
        <v>0</v>
      </c>
      <c r="V76" s="68" t="n">
        <f aca="false">IF($T76="ETAPA_PRINCIPAL",$L76,0)</f>
        <v>0</v>
      </c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</row>
    <row r="77" customFormat="false" ht="31.9" hidden="false" customHeight="false" outlineLevel="0" collapsed="false">
      <c r="A77" s="136" t="s">
        <v>232</v>
      </c>
      <c r="B77" s="137" t="s">
        <v>182</v>
      </c>
      <c r="C77" s="100" t="s">
        <v>183</v>
      </c>
      <c r="D77" s="101" t="s">
        <v>184</v>
      </c>
      <c r="E77" s="100" t="s">
        <v>156</v>
      </c>
      <c r="F77" s="102" t="n">
        <v>739.4</v>
      </c>
      <c r="G77" s="103"/>
      <c r="H77" s="103"/>
      <c r="I77" s="138" t="n">
        <f aca="false">G77+H77</f>
        <v>0</v>
      </c>
      <c r="J77" s="94" t="n">
        <f aca="false">G77*F77</f>
        <v>0</v>
      </c>
      <c r="K77" s="94" t="n">
        <f aca="false">H77*F77</f>
        <v>0</v>
      </c>
      <c r="L77" s="94" t="n">
        <f aca="false">J77+K77</f>
        <v>0</v>
      </c>
      <c r="M77" s="123" t="n">
        <f aca="false">L77*(1+$M$4)</f>
        <v>0</v>
      </c>
      <c r="N77" s="77"/>
      <c r="O77" s="78"/>
      <c r="P77" s="78"/>
      <c r="Q77" s="78"/>
      <c r="R77" s="78"/>
      <c r="S77" s="78"/>
      <c r="T77" s="67" t="str">
        <f aca="false">IF(A77="", "", IF(LEN(A77)-LEN(SUBSTITUTE(A77, ".", "")) = 0, "ETAPA_PRINCIPAL", IF(LEN(A77)-LEN(SUBSTITUTE(A77, ".", "")) = 1, "SUBETAPA", "ITEM_OBRA")))</f>
        <v>ITEM_OBRA</v>
      </c>
      <c r="U77" s="68" t="n">
        <f aca="false">IF(T77="ETAPA_PRINCIPAL",M77,0)</f>
        <v>0</v>
      </c>
      <c r="V77" s="68" t="n">
        <f aca="false">IF($T77="ETAPA_PRINCIPAL",$L77,0)</f>
        <v>0</v>
      </c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</row>
    <row r="78" customFormat="false" ht="31.9" hidden="false" customHeight="false" outlineLevel="0" collapsed="false">
      <c r="A78" s="136" t="s">
        <v>233</v>
      </c>
      <c r="B78" s="137" t="s">
        <v>186</v>
      </c>
      <c r="C78" s="100" t="s">
        <v>234</v>
      </c>
      <c r="D78" s="101" t="s">
        <v>235</v>
      </c>
      <c r="E78" s="100" t="s">
        <v>156</v>
      </c>
      <c r="F78" s="102" t="n">
        <v>10.9</v>
      </c>
      <c r="G78" s="103"/>
      <c r="H78" s="103"/>
      <c r="I78" s="138" t="n">
        <f aca="false">G78+H78</f>
        <v>0</v>
      </c>
      <c r="J78" s="94" t="n">
        <f aca="false">G78*F78</f>
        <v>0</v>
      </c>
      <c r="K78" s="94" t="n">
        <f aca="false">H78*F78</f>
        <v>0</v>
      </c>
      <c r="L78" s="94" t="n">
        <f aca="false">J78+K78</f>
        <v>0</v>
      </c>
      <c r="M78" s="123" t="n">
        <f aca="false">L78*(1+$M$4)</f>
        <v>0</v>
      </c>
      <c r="N78" s="77"/>
      <c r="O78" s="78"/>
      <c r="P78" s="78"/>
      <c r="Q78" s="78"/>
      <c r="R78" s="78"/>
      <c r="S78" s="78"/>
      <c r="T78" s="67" t="str">
        <f aca="false">IF(A78="", "", IF(LEN(A78)-LEN(SUBSTITUTE(A78, ".", "")) = 0, "ETAPA_PRINCIPAL", IF(LEN(A78)-LEN(SUBSTITUTE(A78, ".", "")) = 1, "SUBETAPA", "ITEM_OBRA")))</f>
        <v>ITEM_OBRA</v>
      </c>
      <c r="U78" s="68" t="n">
        <f aca="false">IF(T78="ETAPA_PRINCIPAL",M78,0)</f>
        <v>0</v>
      </c>
      <c r="V78" s="68" t="n">
        <f aca="false">IF($T78="ETAPA_PRINCIPAL",$L78,0)</f>
        <v>0</v>
      </c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</row>
    <row r="79" customFormat="false" ht="31.9" hidden="false" customHeight="false" outlineLevel="0" collapsed="false">
      <c r="A79" s="136" t="s">
        <v>236</v>
      </c>
      <c r="B79" s="137" t="s">
        <v>190</v>
      </c>
      <c r="C79" s="100" t="s">
        <v>191</v>
      </c>
      <c r="D79" s="101" t="s">
        <v>192</v>
      </c>
      <c r="E79" s="100" t="s">
        <v>156</v>
      </c>
      <c r="F79" s="102" t="n">
        <v>292.3</v>
      </c>
      <c r="G79" s="103"/>
      <c r="H79" s="103"/>
      <c r="I79" s="138" t="n">
        <f aca="false">G79+H79</f>
        <v>0</v>
      </c>
      <c r="J79" s="94" t="n">
        <f aca="false">G79*F79</f>
        <v>0</v>
      </c>
      <c r="K79" s="94" t="n">
        <f aca="false">H79*F79</f>
        <v>0</v>
      </c>
      <c r="L79" s="94" t="n">
        <f aca="false">J79+K79</f>
        <v>0</v>
      </c>
      <c r="M79" s="123" t="n">
        <f aca="false">L79*(1+$M$4)</f>
        <v>0</v>
      </c>
      <c r="N79" s="77"/>
      <c r="O79" s="78"/>
      <c r="P79" s="78"/>
      <c r="Q79" s="78"/>
      <c r="R79" s="78"/>
      <c r="S79" s="78"/>
      <c r="T79" s="67" t="str">
        <f aca="false">IF(A79="", "", IF(LEN(A79)-LEN(SUBSTITUTE(A79, ".", "")) = 0, "ETAPA_PRINCIPAL", IF(LEN(A79)-LEN(SUBSTITUTE(A79, ".", "")) = 1, "SUBETAPA", "ITEM_OBRA")))</f>
        <v>ITEM_OBRA</v>
      </c>
      <c r="U79" s="68" t="n">
        <f aca="false">IF(T79="ETAPA_PRINCIPAL",M79,0)</f>
        <v>0</v>
      </c>
      <c r="V79" s="68" t="n">
        <f aca="false">IF($T79="ETAPA_PRINCIPAL",$L79,0)</f>
        <v>0</v>
      </c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</row>
    <row r="80" customFormat="false" ht="31.9" hidden="false" customHeight="false" outlineLevel="0" collapsed="false">
      <c r="A80" s="136" t="s">
        <v>237</v>
      </c>
      <c r="B80" s="137" t="s">
        <v>194</v>
      </c>
      <c r="C80" s="100" t="s">
        <v>195</v>
      </c>
      <c r="D80" s="101" t="s">
        <v>196</v>
      </c>
      <c r="E80" s="100" t="s">
        <v>106</v>
      </c>
      <c r="F80" s="102" t="n">
        <v>10.1</v>
      </c>
      <c r="G80" s="103"/>
      <c r="H80" s="103"/>
      <c r="I80" s="138" t="n">
        <f aca="false">G80+H80</f>
        <v>0</v>
      </c>
      <c r="J80" s="94" t="n">
        <f aca="false">G80*F80</f>
        <v>0</v>
      </c>
      <c r="K80" s="94" t="n">
        <f aca="false">H80*F80</f>
        <v>0</v>
      </c>
      <c r="L80" s="94" t="n">
        <f aca="false">J80+K80</f>
        <v>0</v>
      </c>
      <c r="M80" s="123" t="n">
        <f aca="false">L80*(1+$M$4)</f>
        <v>0</v>
      </c>
      <c r="N80" s="77"/>
      <c r="O80" s="78"/>
      <c r="P80" s="78"/>
      <c r="Q80" s="78"/>
      <c r="R80" s="78"/>
      <c r="S80" s="78"/>
      <c r="T80" s="67" t="str">
        <f aca="false">IF(A80="", "", IF(LEN(A80)-LEN(SUBSTITUTE(A80, ".", "")) = 0, "ETAPA_PRINCIPAL", IF(LEN(A80)-LEN(SUBSTITUTE(A80, ".", "")) = 1, "SUBETAPA", "ITEM_OBRA")))</f>
        <v>ITEM_OBRA</v>
      </c>
      <c r="U80" s="68" t="n">
        <f aca="false">IF(T80="ETAPA_PRINCIPAL",M80,0)</f>
        <v>0</v>
      </c>
      <c r="V80" s="68" t="n">
        <f aca="false">IF($T80="ETAPA_PRINCIPAL",$L80,0)</f>
        <v>0</v>
      </c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</row>
    <row r="81" customFormat="false" ht="15" hidden="false" customHeight="false" outlineLevel="0" collapsed="false">
      <c r="A81" s="145"/>
      <c r="B81" s="146"/>
      <c r="C81" s="145"/>
      <c r="D81" s="147"/>
      <c r="E81" s="145"/>
      <c r="F81" s="148"/>
      <c r="G81" s="149"/>
      <c r="H81" s="149"/>
      <c r="I81" s="33"/>
      <c r="J81" s="150"/>
      <c r="K81" s="150"/>
      <c r="L81" s="150"/>
      <c r="M81" s="151"/>
      <c r="N81" s="77"/>
      <c r="O81" s="78"/>
      <c r="P81" s="78"/>
      <c r="Q81" s="78"/>
      <c r="R81" s="78"/>
      <c r="S81" s="78"/>
      <c r="T81" s="67" t="str">
        <f aca="false">IF(A81="", "", IF(LEN(A81)-LEN(SUBSTITUTE(A81, ".", "")) = 0, "ETAPA_PRINCIPAL", IF(LEN(A81)-LEN(SUBSTITUTE(A81, ".", "")) = 1, "SUBETAPA", "ITEM_OBRA")))</f>
        <v/>
      </c>
      <c r="U81" s="68" t="n">
        <f aca="false">IF(T81="ETAPA_PRINCIPAL",M81,0)</f>
        <v>0</v>
      </c>
      <c r="V81" s="68" t="n">
        <f aca="false">IF($T81="ETAPA_PRINCIPAL",$L81,0)</f>
        <v>0</v>
      </c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</row>
    <row r="82" customFormat="false" ht="15" hidden="false" customHeight="true" outlineLevel="0" collapsed="false">
      <c r="A82" s="152" t="s">
        <v>238</v>
      </c>
      <c r="B82" s="153" t="s">
        <v>239</v>
      </c>
      <c r="C82" s="153"/>
      <c r="D82" s="153"/>
      <c r="E82" s="152"/>
      <c r="F82" s="154"/>
      <c r="G82" s="155"/>
      <c r="H82" s="155"/>
      <c r="I82" s="155"/>
      <c r="J82" s="37"/>
      <c r="K82" s="37"/>
      <c r="L82" s="37"/>
      <c r="M82" s="37"/>
      <c r="N82" s="77"/>
      <c r="O82" s="54"/>
      <c r="P82" s="54"/>
      <c r="Q82" s="78"/>
      <c r="R82" s="54"/>
      <c r="S82" s="54"/>
      <c r="T82" s="67" t="str">
        <f aca="false">IF(A82="", "", IF(LEN(A82)-LEN(SUBSTITUTE(A82, ".", "")) = 0, "ETAPA_PRINCIPAL", IF(LEN(A82)-LEN(SUBSTITUTE(A82, ".", "")) = 1, "SUBETAPA", "ITEM_OBRA")))</f>
        <v>SUBETAPA</v>
      </c>
      <c r="U82" s="68" t="n">
        <f aca="false">IF(T82="ETAPA_PRINCIPAL",M82,0)</f>
        <v>0</v>
      </c>
      <c r="V82" s="68" t="n">
        <f aca="false">IF($T82="ETAPA_PRINCIPAL",$L82,0)</f>
        <v>0</v>
      </c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</row>
    <row r="83" customFormat="false" ht="42.15" hidden="false" customHeight="false" outlineLevel="0" collapsed="false">
      <c r="A83" s="100" t="s">
        <v>240</v>
      </c>
      <c r="B83" s="137" t="s">
        <v>241</v>
      </c>
      <c r="C83" s="100" t="s">
        <v>242</v>
      </c>
      <c r="D83" s="101" t="s">
        <v>243</v>
      </c>
      <c r="E83" s="100" t="s">
        <v>60</v>
      </c>
      <c r="F83" s="102" t="n">
        <v>393</v>
      </c>
      <c r="G83" s="103"/>
      <c r="H83" s="103"/>
      <c r="I83" s="138" t="n">
        <f aca="false">G83+H83</f>
        <v>0</v>
      </c>
      <c r="J83" s="94" t="n">
        <f aca="false">G83*F83</f>
        <v>0</v>
      </c>
      <c r="K83" s="94" t="n">
        <f aca="false">H83*F83</f>
        <v>0</v>
      </c>
      <c r="L83" s="94" t="n">
        <f aca="false">J83+K83</f>
        <v>0</v>
      </c>
      <c r="M83" s="123" t="n">
        <f aca="false">L83*(1+$M$4)</f>
        <v>0</v>
      </c>
      <c r="N83" s="77"/>
      <c r="O83" s="78"/>
      <c r="P83" s="78"/>
      <c r="Q83" s="78"/>
      <c r="R83" s="78"/>
      <c r="S83" s="78"/>
      <c r="T83" s="67" t="str">
        <f aca="false">IF(A83="", "", IF(LEN(A83)-LEN(SUBSTITUTE(A83, ".", "")) = 0, "ETAPA_PRINCIPAL", IF(LEN(A83)-LEN(SUBSTITUTE(A83, ".", "")) = 1, "SUBETAPA", "ITEM_OBRA")))</f>
        <v>ITEM_OBRA</v>
      </c>
      <c r="U83" s="68" t="n">
        <f aca="false">IF(T83="ETAPA_PRINCIPAL",M83,0)</f>
        <v>0</v>
      </c>
      <c r="V83" s="68" t="n">
        <f aca="false">IF($T83="ETAPA_PRINCIPAL",$L83,0)</f>
        <v>0</v>
      </c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</row>
    <row r="84" customFormat="false" ht="31.9" hidden="false" customHeight="false" outlineLevel="0" collapsed="false">
      <c r="A84" s="100" t="s">
        <v>244</v>
      </c>
      <c r="B84" s="137" t="s">
        <v>245</v>
      </c>
      <c r="C84" s="100" t="s">
        <v>179</v>
      </c>
      <c r="D84" s="101" t="s">
        <v>180</v>
      </c>
      <c r="E84" s="100" t="s">
        <v>156</v>
      </c>
      <c r="F84" s="102" t="n">
        <v>157.4</v>
      </c>
      <c r="G84" s="103"/>
      <c r="H84" s="103"/>
      <c r="I84" s="138" t="n">
        <f aca="false">G84+H84</f>
        <v>0</v>
      </c>
      <c r="J84" s="94" t="n">
        <f aca="false">G84*F84</f>
        <v>0</v>
      </c>
      <c r="K84" s="94" t="n">
        <f aca="false">H84*F84</f>
        <v>0</v>
      </c>
      <c r="L84" s="94" t="n">
        <f aca="false">J84+K84</f>
        <v>0</v>
      </c>
      <c r="M84" s="123" t="n">
        <f aca="false">L84*(1+$M$4)</f>
        <v>0</v>
      </c>
      <c r="N84" s="77"/>
      <c r="O84" s="78"/>
      <c r="P84" s="78"/>
      <c r="Q84" s="78"/>
      <c r="R84" s="78"/>
      <c r="S84" s="78"/>
      <c r="T84" s="67" t="str">
        <f aca="false">IF(A84="", "", IF(LEN(A84)-LEN(SUBSTITUTE(A84, ".", "")) = 0, "ETAPA_PRINCIPAL", IF(LEN(A84)-LEN(SUBSTITUTE(A84, ".", "")) = 1, "SUBETAPA", "ITEM_OBRA")))</f>
        <v>ITEM_OBRA</v>
      </c>
      <c r="U84" s="68" t="n">
        <f aca="false">IF(T84="ETAPA_PRINCIPAL",M84,0)</f>
        <v>0</v>
      </c>
      <c r="V84" s="68" t="n">
        <f aca="false">IF($T84="ETAPA_PRINCIPAL",$L84,0)</f>
        <v>0</v>
      </c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</row>
    <row r="85" customFormat="false" ht="31.9" hidden="false" customHeight="false" outlineLevel="0" collapsed="false">
      <c r="A85" s="100" t="s">
        <v>246</v>
      </c>
      <c r="B85" s="137" t="s">
        <v>247</v>
      </c>
      <c r="C85" s="100" t="s">
        <v>183</v>
      </c>
      <c r="D85" s="101" t="s">
        <v>184</v>
      </c>
      <c r="E85" s="100" t="s">
        <v>156</v>
      </c>
      <c r="F85" s="102" t="n">
        <v>187.3</v>
      </c>
      <c r="G85" s="103"/>
      <c r="H85" s="103"/>
      <c r="I85" s="138" t="n">
        <f aca="false">G85+H85</f>
        <v>0</v>
      </c>
      <c r="J85" s="94" t="n">
        <f aca="false">G85*F85</f>
        <v>0</v>
      </c>
      <c r="K85" s="94" t="n">
        <f aca="false">H85*F85</f>
        <v>0</v>
      </c>
      <c r="L85" s="94" t="n">
        <f aca="false">J85+K85</f>
        <v>0</v>
      </c>
      <c r="M85" s="123" t="n">
        <f aca="false">L85*(1+$M$4)</f>
        <v>0</v>
      </c>
      <c r="N85" s="77"/>
      <c r="O85" s="78"/>
      <c r="P85" s="78"/>
      <c r="Q85" s="78"/>
      <c r="R85" s="78"/>
      <c r="S85" s="78"/>
      <c r="T85" s="67" t="str">
        <f aca="false">IF(A85="", "", IF(LEN(A85)-LEN(SUBSTITUTE(A85, ".", "")) = 0, "ETAPA_PRINCIPAL", IF(LEN(A85)-LEN(SUBSTITUTE(A85, ".", "")) = 1, "SUBETAPA", "ITEM_OBRA")))</f>
        <v>ITEM_OBRA</v>
      </c>
      <c r="U85" s="68" t="n">
        <f aca="false">IF(T85="ETAPA_PRINCIPAL",M85,0)</f>
        <v>0</v>
      </c>
      <c r="V85" s="68" t="n">
        <f aca="false">IF($T85="ETAPA_PRINCIPAL",$L85,0)</f>
        <v>0</v>
      </c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</row>
    <row r="86" customFormat="false" ht="31.9" hidden="false" customHeight="false" outlineLevel="0" collapsed="false">
      <c r="A86" s="100" t="s">
        <v>248</v>
      </c>
      <c r="B86" s="137" t="s">
        <v>249</v>
      </c>
      <c r="C86" s="100" t="s">
        <v>234</v>
      </c>
      <c r="D86" s="101" t="s">
        <v>235</v>
      </c>
      <c r="E86" s="100" t="s">
        <v>156</v>
      </c>
      <c r="F86" s="102" t="n">
        <v>922.3</v>
      </c>
      <c r="G86" s="103"/>
      <c r="H86" s="103"/>
      <c r="I86" s="138" t="n">
        <f aca="false">G86+H86</f>
        <v>0</v>
      </c>
      <c r="J86" s="94" t="n">
        <f aca="false">G86*F86</f>
        <v>0</v>
      </c>
      <c r="K86" s="94" t="n">
        <f aca="false">H86*F86</f>
        <v>0</v>
      </c>
      <c r="L86" s="94" t="n">
        <f aca="false">J86+K86</f>
        <v>0</v>
      </c>
      <c r="M86" s="123" t="n">
        <f aca="false">L86*(1+$M$4)</f>
        <v>0</v>
      </c>
      <c r="N86" s="77"/>
      <c r="O86" s="78"/>
      <c r="P86" s="78"/>
      <c r="Q86" s="78"/>
      <c r="R86" s="78"/>
      <c r="S86" s="78"/>
      <c r="T86" s="67" t="str">
        <f aca="false">IF(A86="", "", IF(LEN(A86)-LEN(SUBSTITUTE(A86, ".", "")) = 0, "ETAPA_PRINCIPAL", IF(LEN(A86)-LEN(SUBSTITUTE(A86, ".", "")) = 1, "SUBETAPA", "ITEM_OBRA")))</f>
        <v>ITEM_OBRA</v>
      </c>
      <c r="U86" s="68" t="n">
        <f aca="false">IF(T86="ETAPA_PRINCIPAL",M86,0)</f>
        <v>0</v>
      </c>
      <c r="V86" s="68" t="n">
        <f aca="false">IF($T86="ETAPA_PRINCIPAL",$L86,0)</f>
        <v>0</v>
      </c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</row>
    <row r="87" customFormat="false" ht="31.9" hidden="false" customHeight="false" outlineLevel="0" collapsed="false">
      <c r="A87" s="100" t="s">
        <v>250</v>
      </c>
      <c r="B87" s="137" t="s">
        <v>251</v>
      </c>
      <c r="C87" s="100" t="s">
        <v>191</v>
      </c>
      <c r="D87" s="101" t="s">
        <v>192</v>
      </c>
      <c r="E87" s="100" t="s">
        <v>156</v>
      </c>
      <c r="F87" s="102" t="n">
        <v>496</v>
      </c>
      <c r="G87" s="103"/>
      <c r="H87" s="103"/>
      <c r="I87" s="138" t="n">
        <f aca="false">G87+H87</f>
        <v>0</v>
      </c>
      <c r="J87" s="94" t="n">
        <f aca="false">G87*F87</f>
        <v>0</v>
      </c>
      <c r="K87" s="94" t="n">
        <f aca="false">H87*F87</f>
        <v>0</v>
      </c>
      <c r="L87" s="94" t="n">
        <f aca="false">J87+K87</f>
        <v>0</v>
      </c>
      <c r="M87" s="123" t="n">
        <f aca="false">L87*(1+$M$4)</f>
        <v>0</v>
      </c>
      <c r="N87" s="77"/>
      <c r="O87" s="78"/>
      <c r="P87" s="78"/>
      <c r="Q87" s="78"/>
      <c r="R87" s="78"/>
      <c r="S87" s="78"/>
      <c r="T87" s="67" t="str">
        <f aca="false">IF(A87="", "", IF(LEN(A87)-LEN(SUBSTITUTE(A87, ".", "")) = 0, "ETAPA_PRINCIPAL", IF(LEN(A87)-LEN(SUBSTITUTE(A87, ".", "")) = 1, "SUBETAPA", "ITEM_OBRA")))</f>
        <v>ITEM_OBRA</v>
      </c>
      <c r="U87" s="68" t="n">
        <f aca="false">IF(T87="ETAPA_PRINCIPAL",M87,0)</f>
        <v>0</v>
      </c>
      <c r="V87" s="68" t="n">
        <f aca="false">IF($T87="ETAPA_PRINCIPAL",$L87,0)</f>
        <v>0</v>
      </c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</row>
    <row r="88" customFormat="false" ht="42.15" hidden="false" customHeight="false" outlineLevel="0" collapsed="false">
      <c r="A88" s="100" t="s">
        <v>252</v>
      </c>
      <c r="B88" s="137" t="s">
        <v>253</v>
      </c>
      <c r="C88" s="100" t="s">
        <v>254</v>
      </c>
      <c r="D88" s="101" t="s">
        <v>255</v>
      </c>
      <c r="E88" s="100" t="s">
        <v>106</v>
      </c>
      <c r="F88" s="102" t="n">
        <v>22.4</v>
      </c>
      <c r="G88" s="103"/>
      <c r="H88" s="103"/>
      <c r="I88" s="138" t="n">
        <f aca="false">G88+H88</f>
        <v>0</v>
      </c>
      <c r="J88" s="94" t="n">
        <f aca="false">G88*F88</f>
        <v>0</v>
      </c>
      <c r="K88" s="94" t="n">
        <f aca="false">H88*F88</f>
        <v>0</v>
      </c>
      <c r="L88" s="94" t="n">
        <f aca="false">J88+K88</f>
        <v>0</v>
      </c>
      <c r="M88" s="123" t="n">
        <f aca="false">L88*(1+$M$4)</f>
        <v>0</v>
      </c>
      <c r="N88" s="77"/>
      <c r="O88" s="78"/>
      <c r="P88" s="78"/>
      <c r="Q88" s="78"/>
      <c r="R88" s="78"/>
      <c r="S88" s="78"/>
      <c r="T88" s="67" t="str">
        <f aca="false">IF(A88="", "", IF(LEN(A88)-LEN(SUBSTITUTE(A88, ".", "")) = 0, "ETAPA_PRINCIPAL", IF(LEN(A88)-LEN(SUBSTITUTE(A88, ".", "")) = 1, "SUBETAPA", "ITEM_OBRA")))</f>
        <v>ITEM_OBRA</v>
      </c>
      <c r="U88" s="68" t="n">
        <f aca="false">IF(T88="ETAPA_PRINCIPAL",M88,0)</f>
        <v>0</v>
      </c>
      <c r="V88" s="68" t="n">
        <f aca="false">IF($T88="ETAPA_PRINCIPAL",$L88,0)</f>
        <v>0</v>
      </c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</row>
    <row r="89" customFormat="false" ht="15" hidden="false" customHeight="false" outlineLevel="0" collapsed="false">
      <c r="A89" s="145"/>
      <c r="B89" s="146"/>
      <c r="C89" s="145"/>
      <c r="D89" s="147"/>
      <c r="E89" s="145"/>
      <c r="F89" s="148"/>
      <c r="G89" s="149"/>
      <c r="H89" s="149"/>
      <c r="I89" s="33"/>
      <c r="J89" s="150"/>
      <c r="K89" s="150"/>
      <c r="L89" s="150"/>
      <c r="M89" s="151"/>
      <c r="N89" s="77"/>
      <c r="O89" s="78"/>
      <c r="P89" s="78"/>
      <c r="Q89" s="78"/>
      <c r="R89" s="78"/>
      <c r="S89" s="78"/>
      <c r="T89" s="67" t="str">
        <f aca="false">IF(A89="", "", IF(LEN(A89)-LEN(SUBSTITUTE(A89, ".", "")) = 0, "ETAPA_PRINCIPAL", IF(LEN(A89)-LEN(SUBSTITUTE(A89, ".", "")) = 1, "SUBETAPA", "ITEM_OBRA")))</f>
        <v/>
      </c>
      <c r="U89" s="68" t="n">
        <f aca="false">IF(T89="ETAPA_PRINCIPAL",M89,0)</f>
        <v>0</v>
      </c>
      <c r="V89" s="68" t="n">
        <f aca="false">IF($T89="ETAPA_PRINCIPAL",$L89,0)</f>
        <v>0</v>
      </c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</row>
    <row r="90" customFormat="false" ht="15" hidden="false" customHeight="true" outlineLevel="0" collapsed="false">
      <c r="A90" s="152" t="s">
        <v>256</v>
      </c>
      <c r="B90" s="153" t="s">
        <v>257</v>
      </c>
      <c r="C90" s="153"/>
      <c r="D90" s="153"/>
      <c r="E90" s="152"/>
      <c r="F90" s="154"/>
      <c r="G90" s="155"/>
      <c r="H90" s="155"/>
      <c r="I90" s="155"/>
      <c r="J90" s="37"/>
      <c r="K90" s="37"/>
      <c r="L90" s="37"/>
      <c r="M90" s="37"/>
      <c r="N90" s="77"/>
      <c r="O90" s="54"/>
      <c r="P90" s="54"/>
      <c r="Q90" s="78"/>
      <c r="R90" s="54"/>
      <c r="S90" s="54"/>
      <c r="T90" s="67" t="str">
        <f aca="false">IF(A90="", "", IF(LEN(A90)-LEN(SUBSTITUTE(A90, ".", "")) = 0, "ETAPA_PRINCIPAL", IF(LEN(A90)-LEN(SUBSTITUTE(A90, ".", "")) = 1, "SUBETAPA", "ITEM_OBRA")))</f>
        <v>SUBETAPA</v>
      </c>
      <c r="U90" s="68" t="n">
        <f aca="false">IF(T90="ETAPA_PRINCIPAL",M90,0)</f>
        <v>0</v>
      </c>
      <c r="V90" s="68" t="n">
        <f aca="false">IF($T90="ETAPA_PRINCIPAL",$L90,0)</f>
        <v>0</v>
      </c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</row>
    <row r="91" customFormat="false" ht="31.9" hidden="false" customHeight="false" outlineLevel="0" collapsed="false">
      <c r="A91" s="100" t="s">
        <v>258</v>
      </c>
      <c r="B91" s="137" t="s">
        <v>259</v>
      </c>
      <c r="C91" s="104" t="s">
        <v>260</v>
      </c>
      <c r="D91" s="101" t="s">
        <v>261</v>
      </c>
      <c r="E91" s="104" t="s">
        <v>60</v>
      </c>
      <c r="F91" s="102" t="n">
        <v>21.5</v>
      </c>
      <c r="G91" s="156"/>
      <c r="H91" s="156"/>
      <c r="I91" s="138" t="n">
        <f aca="false">G91+H91</f>
        <v>0</v>
      </c>
      <c r="J91" s="94" t="n">
        <f aca="false">G91*F91</f>
        <v>0</v>
      </c>
      <c r="K91" s="94" t="n">
        <f aca="false">H91*F91</f>
        <v>0</v>
      </c>
      <c r="L91" s="94" t="n">
        <f aca="false">J91+K91</f>
        <v>0</v>
      </c>
      <c r="M91" s="123" t="n">
        <f aca="false">L91*(1+$M$4)</f>
        <v>0</v>
      </c>
      <c r="N91" s="77"/>
      <c r="O91" s="78"/>
      <c r="P91" s="78"/>
      <c r="Q91" s="78"/>
      <c r="R91" s="78"/>
      <c r="S91" s="78"/>
      <c r="T91" s="67" t="str">
        <f aca="false">IF(A91="", "", IF(LEN(A91)-LEN(SUBSTITUTE(A91, ".", "")) = 0, "ETAPA_PRINCIPAL", IF(LEN(A91)-LEN(SUBSTITUTE(A91, ".", "")) = 1, "SUBETAPA", "ITEM_OBRA")))</f>
        <v>ITEM_OBRA</v>
      </c>
      <c r="U91" s="68" t="n">
        <f aca="false">IF(T91="ETAPA_PRINCIPAL",M91,0)</f>
        <v>0</v>
      </c>
      <c r="V91" s="68" t="n">
        <f aca="false">IF($T91="ETAPA_PRINCIPAL",$L91,0)</f>
        <v>0</v>
      </c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</row>
    <row r="92" customFormat="false" ht="31.9" hidden="false" customHeight="false" outlineLevel="0" collapsed="false">
      <c r="A92" s="100" t="s">
        <v>262</v>
      </c>
      <c r="B92" s="137" t="s">
        <v>263</v>
      </c>
      <c r="C92" s="100" t="s">
        <v>264</v>
      </c>
      <c r="D92" s="101" t="s">
        <v>265</v>
      </c>
      <c r="E92" s="100" t="s">
        <v>156</v>
      </c>
      <c r="F92" s="102" t="n">
        <v>74.6</v>
      </c>
      <c r="G92" s="103"/>
      <c r="H92" s="103"/>
      <c r="I92" s="138" t="n">
        <f aca="false">G92+H92</f>
        <v>0</v>
      </c>
      <c r="J92" s="94" t="n">
        <f aca="false">G92*F92</f>
        <v>0</v>
      </c>
      <c r="K92" s="94" t="n">
        <f aca="false">H92*F92</f>
        <v>0</v>
      </c>
      <c r="L92" s="94" t="n">
        <f aca="false">J92+K92</f>
        <v>0</v>
      </c>
      <c r="M92" s="123" t="n">
        <f aca="false">L92*(1+$M$4)</f>
        <v>0</v>
      </c>
      <c r="N92" s="77"/>
      <c r="O92" s="78"/>
      <c r="P92" s="78"/>
      <c r="Q92" s="78"/>
      <c r="R92" s="78"/>
      <c r="S92" s="78"/>
      <c r="T92" s="67" t="str">
        <f aca="false">IF(A92="", "", IF(LEN(A92)-LEN(SUBSTITUTE(A92, ".", "")) = 0, "ETAPA_PRINCIPAL", IF(LEN(A92)-LEN(SUBSTITUTE(A92, ".", "")) = 1, "SUBETAPA", "ITEM_OBRA")))</f>
        <v>ITEM_OBRA</v>
      </c>
      <c r="U92" s="68" t="n">
        <f aca="false">IF(T92="ETAPA_PRINCIPAL",M92,0)</f>
        <v>0</v>
      </c>
      <c r="V92" s="68" t="n">
        <f aca="false">IF($T92="ETAPA_PRINCIPAL",$L92,0)</f>
        <v>0</v>
      </c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</row>
    <row r="93" customFormat="false" ht="42.15" hidden="false" customHeight="false" outlineLevel="0" collapsed="false">
      <c r="A93" s="100" t="s">
        <v>266</v>
      </c>
      <c r="B93" s="137" t="s">
        <v>267</v>
      </c>
      <c r="C93" s="100" t="s">
        <v>254</v>
      </c>
      <c r="D93" s="101" t="s">
        <v>255</v>
      </c>
      <c r="E93" s="100" t="s">
        <v>106</v>
      </c>
      <c r="F93" s="102" t="n">
        <v>3.4</v>
      </c>
      <c r="G93" s="103"/>
      <c r="H93" s="103"/>
      <c r="I93" s="138" t="n">
        <f aca="false">G93+H93</f>
        <v>0</v>
      </c>
      <c r="J93" s="94" t="n">
        <f aca="false">G93*F93</f>
        <v>0</v>
      </c>
      <c r="K93" s="94" t="n">
        <f aca="false">H93*F93</f>
        <v>0</v>
      </c>
      <c r="L93" s="94" t="n">
        <f aca="false">J93+K93</f>
        <v>0</v>
      </c>
      <c r="M93" s="123" t="n">
        <f aca="false">L93*(1+$M$4)</f>
        <v>0</v>
      </c>
      <c r="N93" s="77"/>
      <c r="O93" s="78"/>
      <c r="P93" s="78"/>
      <c r="Q93" s="78"/>
      <c r="R93" s="78"/>
      <c r="S93" s="78"/>
      <c r="T93" s="67" t="str">
        <f aca="false">IF(A93="", "", IF(LEN(A93)-LEN(SUBSTITUTE(A93, ".", "")) = 0, "ETAPA_PRINCIPAL", IF(LEN(A93)-LEN(SUBSTITUTE(A93, ".", "")) = 1, "SUBETAPA", "ITEM_OBRA")))</f>
        <v>ITEM_OBRA</v>
      </c>
      <c r="U93" s="68" t="n">
        <f aca="false">IF(T93="ETAPA_PRINCIPAL",M93,0)</f>
        <v>0</v>
      </c>
      <c r="V93" s="68" t="n">
        <f aca="false">IF($T93="ETAPA_PRINCIPAL",$L93,0)</f>
        <v>0</v>
      </c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</row>
    <row r="94" customFormat="false" ht="15" hidden="false" customHeight="false" outlineLevel="0" collapsed="false">
      <c r="A94" s="157"/>
      <c r="B94" s="157"/>
      <c r="C94" s="157"/>
      <c r="D94" s="157"/>
      <c r="E94" s="157"/>
      <c r="F94" s="158"/>
      <c r="G94" s="116"/>
      <c r="H94" s="116"/>
      <c r="I94" s="116"/>
      <c r="J94" s="116"/>
      <c r="K94" s="116"/>
      <c r="L94" s="116"/>
      <c r="M94" s="116"/>
      <c r="N94" s="115"/>
      <c r="O94" s="116"/>
      <c r="P94" s="116"/>
      <c r="Q94" s="78"/>
      <c r="R94" s="116"/>
      <c r="S94" s="116"/>
      <c r="T94" s="67" t="str">
        <f aca="false">IF(A94="", "", IF(LEN(A94)-LEN(SUBSTITUTE(A94, ".", "")) = 0, "ETAPA_PRINCIPAL", IF(LEN(A94)-LEN(SUBSTITUTE(A94, ".", "")) = 1, "SUBETAPA", "ITEM_OBRA")))</f>
        <v/>
      </c>
      <c r="U94" s="68" t="n">
        <f aca="false">IF(T94="ETAPA_PRINCIPAL",M94,0)</f>
        <v>0</v>
      </c>
      <c r="V94" s="68" t="n">
        <f aca="false">IF($T94="ETAPA_PRINCIPAL",$L94,0)</f>
        <v>0</v>
      </c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</row>
    <row r="95" customFormat="false" ht="15" hidden="false" customHeight="true" outlineLevel="0" collapsed="false">
      <c r="A95" s="62" t="s">
        <v>268</v>
      </c>
      <c r="B95" s="159" t="s">
        <v>269</v>
      </c>
      <c r="C95" s="159"/>
      <c r="D95" s="159"/>
      <c r="E95" s="160"/>
      <c r="F95" s="161"/>
      <c r="G95" s="160"/>
      <c r="H95" s="160"/>
      <c r="I95" s="160"/>
      <c r="J95" s="162" t="n">
        <f aca="false">SUM(J96:J114)</f>
        <v>0</v>
      </c>
      <c r="K95" s="162" t="n">
        <f aca="false">SUM(K96:K114)</f>
        <v>0</v>
      </c>
      <c r="L95" s="162" t="n">
        <f aca="false">SUM(L96:L114)</f>
        <v>0</v>
      </c>
      <c r="M95" s="162" t="n">
        <f aca="false">SUM(M96:M114)</f>
        <v>0</v>
      </c>
      <c r="N95" s="87" t="n">
        <f aca="false">M95</f>
        <v>0</v>
      </c>
      <c r="O95" s="78"/>
      <c r="P95" s="78"/>
      <c r="Q95" s="78"/>
      <c r="R95" s="78"/>
      <c r="S95" s="78"/>
      <c r="T95" s="67" t="str">
        <f aca="false">IF(A95="", "", IF(LEN(A95)-LEN(SUBSTITUTE(A95, ".", "")) = 0, "ETAPA_PRINCIPAL", IF(LEN(A95)-LEN(SUBSTITUTE(A95, ".", "")) = 1, "SUBETAPA", "ITEM_OBRA")))</f>
        <v>ETAPA_PRINCIPAL</v>
      </c>
      <c r="U95" s="68" t="n">
        <f aca="false">IF(T95="ETAPA_PRINCIPAL",M95,0)</f>
        <v>0</v>
      </c>
      <c r="V95" s="68" t="n">
        <f aca="false">IF($T95="ETAPA_PRINCIPAL",$L95,0)</f>
        <v>0</v>
      </c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</row>
    <row r="96" customFormat="false" ht="15" hidden="false" customHeight="true" outlineLevel="0" collapsed="false">
      <c r="A96" s="152" t="s">
        <v>270</v>
      </c>
      <c r="B96" s="153" t="s">
        <v>271</v>
      </c>
      <c r="C96" s="153"/>
      <c r="D96" s="153"/>
      <c r="E96" s="163"/>
      <c r="F96" s="164"/>
      <c r="G96" s="163"/>
      <c r="H96" s="163"/>
      <c r="I96" s="163"/>
      <c r="J96" s="155"/>
      <c r="K96" s="155"/>
      <c r="L96" s="155"/>
      <c r="M96" s="155"/>
      <c r="N96" s="165"/>
      <c r="O96" s="78"/>
      <c r="P96" s="78"/>
      <c r="Q96" s="78"/>
      <c r="R96" s="78"/>
      <c r="S96" s="78"/>
      <c r="T96" s="67" t="str">
        <f aca="false">IF(A96="", "", IF(LEN(A96)-LEN(SUBSTITUTE(A96, ".", "")) = 0, "ETAPA_PRINCIPAL", IF(LEN(A96)-LEN(SUBSTITUTE(A96, ".", "")) = 1, "SUBETAPA", "ITEM_OBRA")))</f>
        <v>SUBETAPA</v>
      </c>
      <c r="U96" s="68" t="n">
        <f aca="false">IF(T96="ETAPA_PRINCIPAL",M96,0)</f>
        <v>0</v>
      </c>
      <c r="V96" s="68" t="n">
        <f aca="false">IF($T96="ETAPA_PRINCIPAL",$L96,0)</f>
        <v>0</v>
      </c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</row>
    <row r="97" customFormat="false" ht="52.4" hidden="false" customHeight="false" outlineLevel="0" collapsed="false">
      <c r="A97" s="100" t="s">
        <v>272</v>
      </c>
      <c r="B97" s="137" t="s">
        <v>273</v>
      </c>
      <c r="C97" s="100" t="s">
        <v>274</v>
      </c>
      <c r="D97" s="101" t="s">
        <v>275</v>
      </c>
      <c r="E97" s="100" t="s">
        <v>34</v>
      </c>
      <c r="F97" s="102" t="n">
        <v>8</v>
      </c>
      <c r="G97" s="138"/>
      <c r="H97" s="138"/>
      <c r="I97" s="138" t="n">
        <f aca="false">G97+H97</f>
        <v>0</v>
      </c>
      <c r="J97" s="94" t="n">
        <f aca="false">G97*F97</f>
        <v>0</v>
      </c>
      <c r="K97" s="94" t="n">
        <f aca="false">H97*F97</f>
        <v>0</v>
      </c>
      <c r="L97" s="94" t="n">
        <f aca="false">J97+K97</f>
        <v>0</v>
      </c>
      <c r="M97" s="123" t="n">
        <f aca="false">L97*(1+$M$4)</f>
        <v>0</v>
      </c>
      <c r="N97" s="77"/>
      <c r="O97" s="78"/>
      <c r="P97" s="78"/>
      <c r="Q97" s="78"/>
      <c r="R97" s="78"/>
      <c r="S97" s="78"/>
      <c r="T97" s="67" t="str">
        <f aca="false">IF(A97="", "", IF(LEN(A97)-LEN(SUBSTITUTE(A97, ".", "")) = 0, "ETAPA_PRINCIPAL", IF(LEN(A97)-LEN(SUBSTITUTE(A97, ".", "")) = 1, "SUBETAPA", "ITEM_OBRA")))</f>
        <v>ITEM_OBRA</v>
      </c>
      <c r="U97" s="68" t="n">
        <f aca="false">IF(T97="ETAPA_PRINCIPAL",M97,0)</f>
        <v>0</v>
      </c>
      <c r="V97" s="68" t="n">
        <f aca="false">IF($T97="ETAPA_PRINCIPAL",$L97,0)</f>
        <v>0</v>
      </c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</row>
    <row r="98" customFormat="false" ht="52.4" hidden="false" customHeight="false" outlineLevel="0" collapsed="false">
      <c r="A98" s="100" t="s">
        <v>276</v>
      </c>
      <c r="B98" s="89" t="s">
        <v>277</v>
      </c>
      <c r="C98" s="90" t="s">
        <v>278</v>
      </c>
      <c r="D98" s="91" t="s">
        <v>279</v>
      </c>
      <c r="E98" s="90" t="s">
        <v>60</v>
      </c>
      <c r="F98" s="92" t="n">
        <v>341.02</v>
      </c>
      <c r="G98" s="93"/>
      <c r="H98" s="93"/>
      <c r="I98" s="93" t="n">
        <f aca="false">G98+H98</f>
        <v>0</v>
      </c>
      <c r="J98" s="94" t="n">
        <f aca="false">G98*F98</f>
        <v>0</v>
      </c>
      <c r="K98" s="94" t="n">
        <f aca="false">H98*F98</f>
        <v>0</v>
      </c>
      <c r="L98" s="94" t="n">
        <f aca="false">J98+K98</f>
        <v>0</v>
      </c>
      <c r="M98" s="123" t="n">
        <f aca="false">L98*(1+$M$4)</f>
        <v>0</v>
      </c>
      <c r="N98" s="77"/>
      <c r="O98" s="78"/>
      <c r="P98" s="78"/>
      <c r="Q98" s="78"/>
      <c r="R98" s="78"/>
      <c r="S98" s="78"/>
      <c r="T98" s="67" t="str">
        <f aca="false">IF(A98="", "", IF(LEN(A98)-LEN(SUBSTITUTE(A98, ".", "")) = 0, "ETAPA_PRINCIPAL", IF(LEN(A98)-LEN(SUBSTITUTE(A98, ".", "")) = 1, "SUBETAPA", "ITEM_OBRA")))</f>
        <v>ITEM_OBRA</v>
      </c>
      <c r="U98" s="68" t="n">
        <f aca="false">IF(T98="ETAPA_PRINCIPAL",M98,0)</f>
        <v>0</v>
      </c>
      <c r="V98" s="68" t="n">
        <f aca="false">IF($T98="ETAPA_PRINCIPAL",$L98,0)</f>
        <v>0</v>
      </c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</row>
    <row r="99" customFormat="false" ht="31.9" hidden="false" customHeight="false" outlineLevel="0" collapsed="false">
      <c r="A99" s="100" t="s">
        <v>280</v>
      </c>
      <c r="B99" s="89" t="s">
        <v>281</v>
      </c>
      <c r="C99" s="90" t="n">
        <v>94216</v>
      </c>
      <c r="D99" s="91" t="s">
        <v>282</v>
      </c>
      <c r="E99" s="90" t="s">
        <v>60</v>
      </c>
      <c r="F99" s="92" t="n">
        <v>341.02</v>
      </c>
      <c r="G99" s="93"/>
      <c r="H99" s="93"/>
      <c r="I99" s="93" t="n">
        <f aca="false">G99+H99</f>
        <v>0</v>
      </c>
      <c r="J99" s="94" t="n">
        <f aca="false">G99*F99</f>
        <v>0</v>
      </c>
      <c r="K99" s="94" t="n">
        <f aca="false">H99*F99</f>
        <v>0</v>
      </c>
      <c r="L99" s="94" t="n">
        <f aca="false">J99+K99</f>
        <v>0</v>
      </c>
      <c r="M99" s="123" t="n">
        <f aca="false">L99*(1+$M$4)</f>
        <v>0</v>
      </c>
      <c r="N99" s="77"/>
      <c r="O99" s="78"/>
      <c r="P99" s="78"/>
      <c r="Q99" s="78"/>
      <c r="R99" s="78"/>
      <c r="S99" s="78"/>
      <c r="T99" s="67" t="str">
        <f aca="false">IF(A99="", "", IF(LEN(A99)-LEN(SUBSTITUTE(A99, ".", "")) = 0, "ETAPA_PRINCIPAL", IF(LEN(A99)-LEN(SUBSTITUTE(A99, ".", "")) = 1, "SUBETAPA", "ITEM_OBRA")))</f>
        <v>ITEM_OBRA</v>
      </c>
      <c r="U99" s="68" t="n">
        <f aca="false">IF(T99="ETAPA_PRINCIPAL",M99,0)</f>
        <v>0</v>
      </c>
      <c r="V99" s="68" t="n">
        <f aca="false">IF($T99="ETAPA_PRINCIPAL",$L99,0)</f>
        <v>0</v>
      </c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</row>
    <row r="100" customFormat="false" ht="21.65" hidden="false" customHeight="false" outlineLevel="0" collapsed="false">
      <c r="A100" s="100" t="s">
        <v>283</v>
      </c>
      <c r="B100" s="89" t="s">
        <v>284</v>
      </c>
      <c r="C100" s="90" t="s">
        <v>285</v>
      </c>
      <c r="D100" s="91" t="s">
        <v>286</v>
      </c>
      <c r="E100" s="90" t="s">
        <v>73</v>
      </c>
      <c r="F100" s="92" t="n">
        <f aca="false">23.8*2</f>
        <v>47.6</v>
      </c>
      <c r="G100" s="166"/>
      <c r="H100" s="166"/>
      <c r="I100" s="93" t="n">
        <f aca="false">G100+H100</f>
        <v>0</v>
      </c>
      <c r="J100" s="94" t="n">
        <f aca="false">G100*F100</f>
        <v>0</v>
      </c>
      <c r="K100" s="94" t="n">
        <f aca="false">H100*F100</f>
        <v>0</v>
      </c>
      <c r="L100" s="94" t="n">
        <f aca="false">J100+K100</f>
        <v>0</v>
      </c>
      <c r="M100" s="123" t="n">
        <f aca="false">L100*(1+$M$4)</f>
        <v>0</v>
      </c>
      <c r="N100" s="77"/>
      <c r="O100" s="78"/>
      <c r="P100" s="78"/>
      <c r="Q100" s="78"/>
      <c r="R100" s="78"/>
      <c r="S100" s="78"/>
      <c r="T100" s="67" t="str">
        <f aca="false">IF(A100="", "", IF(LEN(A100)-LEN(SUBSTITUTE(A100, ".", "")) = 0, "ETAPA_PRINCIPAL", IF(LEN(A100)-LEN(SUBSTITUTE(A100, ".", "")) = 1, "SUBETAPA", "ITEM_OBRA")))</f>
        <v>ITEM_OBRA</v>
      </c>
      <c r="U100" s="68" t="n">
        <f aca="false">IF(T100="ETAPA_PRINCIPAL",M100,0)</f>
        <v>0</v>
      </c>
      <c r="V100" s="68" t="n">
        <f aca="false">IF($T100="ETAPA_PRINCIPAL",$L100,0)</f>
        <v>0</v>
      </c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</row>
    <row r="101" customFormat="false" ht="26.25" hidden="false" customHeight="true" outlineLevel="0" collapsed="false">
      <c r="A101" s="100" t="s">
        <v>287</v>
      </c>
      <c r="B101" s="89" t="s">
        <v>288</v>
      </c>
      <c r="C101" s="90" t="n">
        <v>94216</v>
      </c>
      <c r="D101" s="91" t="s">
        <v>282</v>
      </c>
      <c r="E101" s="90" t="s">
        <v>60</v>
      </c>
      <c r="F101" s="92" t="n">
        <f aca="false">23.8*2</f>
        <v>47.6</v>
      </c>
      <c r="G101" s="93"/>
      <c r="H101" s="93"/>
      <c r="I101" s="93" t="n">
        <f aca="false">G101+H101</f>
        <v>0</v>
      </c>
      <c r="J101" s="94" t="n">
        <f aca="false">G101*F101</f>
        <v>0</v>
      </c>
      <c r="K101" s="94" t="n">
        <f aca="false">H101*F101</f>
        <v>0</v>
      </c>
      <c r="L101" s="94" t="n">
        <f aca="false">J101+K101</f>
        <v>0</v>
      </c>
      <c r="M101" s="123" t="n">
        <f aca="false">L101*(1+$M$4)</f>
        <v>0</v>
      </c>
      <c r="N101" s="77"/>
      <c r="O101" s="78"/>
      <c r="P101" s="78"/>
      <c r="Q101" s="78"/>
      <c r="R101" s="78"/>
      <c r="S101" s="78"/>
      <c r="T101" s="67" t="str">
        <f aca="false">IF(A101="", "", IF(LEN(A101)-LEN(SUBSTITUTE(A101, ".", "")) = 0, "ETAPA_PRINCIPAL", IF(LEN(A101)-LEN(SUBSTITUTE(A101, ".", "")) = 1, "SUBETAPA", "ITEM_OBRA")))</f>
        <v>ITEM_OBRA</v>
      </c>
      <c r="U101" s="68" t="n">
        <f aca="false">IF(T101="ETAPA_PRINCIPAL",M101,0)</f>
        <v>0</v>
      </c>
      <c r="V101" s="68" t="n">
        <f aca="false">IF($T101="ETAPA_PRINCIPAL",$L101,0)</f>
        <v>0</v>
      </c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</row>
    <row r="102" customFormat="false" ht="35.5" hidden="false" customHeight="false" outlineLevel="0" collapsed="false">
      <c r="A102" s="100" t="s">
        <v>289</v>
      </c>
      <c r="B102" s="89" t="s">
        <v>290</v>
      </c>
      <c r="C102" s="119" t="s">
        <v>291</v>
      </c>
      <c r="D102" s="118" t="s">
        <v>292</v>
      </c>
      <c r="E102" s="119" t="s">
        <v>73</v>
      </c>
      <c r="F102" s="120" t="n">
        <v>23.8</v>
      </c>
      <c r="G102" s="121"/>
      <c r="H102" s="121"/>
      <c r="I102" s="121" t="n">
        <f aca="false">G102+H102</f>
        <v>0</v>
      </c>
      <c r="J102" s="167" t="n">
        <f aca="false">G102*F102</f>
        <v>0</v>
      </c>
      <c r="K102" s="167" t="n">
        <f aca="false">H102*F102</f>
        <v>0</v>
      </c>
      <c r="L102" s="167" t="n">
        <f aca="false">J102+K102</f>
        <v>0</v>
      </c>
      <c r="M102" s="123" t="n">
        <f aca="false">L102*(1+$M$4)</f>
        <v>0</v>
      </c>
      <c r="N102" s="115"/>
      <c r="O102" s="116"/>
      <c r="P102" s="116"/>
      <c r="Q102" s="78"/>
      <c r="R102" s="116"/>
      <c r="S102" s="116"/>
      <c r="T102" s="67" t="str">
        <f aca="false">IF(A102="", "", IF(LEN(A102)-LEN(SUBSTITUTE(A102, ".", "")) = 0, "ETAPA_PRINCIPAL", IF(LEN(A102)-LEN(SUBSTITUTE(A102, ".", "")) = 1, "SUBETAPA", "ITEM_OBRA")))</f>
        <v>ITEM_OBRA</v>
      </c>
      <c r="U102" s="68" t="n">
        <f aca="false">IF(T102="ETAPA_PRINCIPAL",M102,0)</f>
        <v>0</v>
      </c>
      <c r="V102" s="68" t="n">
        <f aca="false">IF($T102="ETAPA_PRINCIPAL",$L102,0)</f>
        <v>0</v>
      </c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</row>
    <row r="103" customFormat="false" ht="35.5" hidden="false" customHeight="false" outlineLevel="0" collapsed="false">
      <c r="A103" s="100" t="s">
        <v>293</v>
      </c>
      <c r="B103" s="89" t="s">
        <v>294</v>
      </c>
      <c r="C103" s="119" t="n">
        <v>94231</v>
      </c>
      <c r="D103" s="118" t="s">
        <v>295</v>
      </c>
      <c r="E103" s="119" t="s">
        <v>73</v>
      </c>
      <c r="F103" s="120" t="n">
        <f aca="false">16.2*2+7.7+(8.1+12.6)+32</f>
        <v>92.8</v>
      </c>
      <c r="G103" s="121"/>
      <c r="H103" s="121"/>
      <c r="I103" s="121" t="n">
        <f aca="false">G103+H103</f>
        <v>0</v>
      </c>
      <c r="J103" s="167" t="n">
        <f aca="false">G103*F103</f>
        <v>0</v>
      </c>
      <c r="K103" s="167" t="n">
        <f aca="false">H103*F103</f>
        <v>0</v>
      </c>
      <c r="L103" s="167" t="n">
        <f aca="false">J103+K103</f>
        <v>0</v>
      </c>
      <c r="M103" s="123" t="n">
        <f aca="false">L103*(1+$M$4)</f>
        <v>0</v>
      </c>
      <c r="N103" s="115"/>
      <c r="O103" s="116"/>
      <c r="P103" s="116"/>
      <c r="Q103" s="78"/>
      <c r="R103" s="116"/>
      <c r="S103" s="116"/>
      <c r="T103" s="67" t="str">
        <f aca="false">IF(A103="", "", IF(LEN(A103)-LEN(SUBSTITUTE(A103, ".", "")) = 0, "ETAPA_PRINCIPAL", IF(LEN(A103)-LEN(SUBSTITUTE(A103, ".", "")) = 1, "SUBETAPA", "ITEM_OBRA")))</f>
        <v>ITEM_OBRA</v>
      </c>
      <c r="U103" s="68" t="n">
        <f aca="false">IF(T103="ETAPA_PRINCIPAL",M103,0)</f>
        <v>0</v>
      </c>
      <c r="V103" s="68" t="n">
        <f aca="false">IF($T103="ETAPA_PRINCIPAL",$L103,0)</f>
        <v>0</v>
      </c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</row>
    <row r="104" customFormat="false" ht="35.5" hidden="false" customHeight="false" outlineLevel="0" collapsed="false">
      <c r="A104" s="100" t="s">
        <v>296</v>
      </c>
      <c r="B104" s="89" t="s">
        <v>297</v>
      </c>
      <c r="C104" s="119" t="n">
        <v>94231</v>
      </c>
      <c r="D104" s="118" t="s">
        <v>295</v>
      </c>
      <c r="E104" s="119" t="s">
        <v>73</v>
      </c>
      <c r="F104" s="120" t="n">
        <f aca="false">16.2+16.2+12.6+5.15+15.35</f>
        <v>65.5</v>
      </c>
      <c r="G104" s="121"/>
      <c r="H104" s="121"/>
      <c r="I104" s="121" t="n">
        <f aca="false">G104+H104</f>
        <v>0</v>
      </c>
      <c r="J104" s="167" t="n">
        <f aca="false">G104*F104</f>
        <v>0</v>
      </c>
      <c r="K104" s="167" t="n">
        <f aca="false">H104*F104</f>
        <v>0</v>
      </c>
      <c r="L104" s="167" t="n">
        <f aca="false">J104+K104</f>
        <v>0</v>
      </c>
      <c r="M104" s="123" t="n">
        <f aca="false">L104*(1+$M$4)</f>
        <v>0</v>
      </c>
      <c r="N104" s="115"/>
      <c r="O104" s="116"/>
      <c r="P104" s="116"/>
      <c r="Q104" s="78"/>
      <c r="R104" s="116"/>
      <c r="S104" s="116"/>
      <c r="T104" s="67" t="str">
        <f aca="false">IF(A104="", "", IF(LEN(A104)-LEN(SUBSTITUTE(A104, ".", "")) = 0, "ETAPA_PRINCIPAL", IF(LEN(A104)-LEN(SUBSTITUTE(A104, ".", "")) = 1, "SUBETAPA", "ITEM_OBRA")))</f>
        <v>ITEM_OBRA</v>
      </c>
      <c r="U104" s="68" t="n">
        <f aca="false">IF(T104="ETAPA_PRINCIPAL",M104,0)</f>
        <v>0</v>
      </c>
      <c r="V104" s="68" t="n">
        <f aca="false">IF($T104="ETAPA_PRINCIPAL",$L104,0)</f>
        <v>0</v>
      </c>
      <c r="W104" s="116"/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</row>
    <row r="105" customFormat="false" ht="58.4" hidden="false" customHeight="false" outlineLevel="0" collapsed="false">
      <c r="A105" s="100" t="s">
        <v>298</v>
      </c>
      <c r="B105" s="89" t="s">
        <v>299</v>
      </c>
      <c r="C105" s="119" t="s">
        <v>278</v>
      </c>
      <c r="D105" s="118" t="s">
        <v>279</v>
      </c>
      <c r="E105" s="119" t="s">
        <v>60</v>
      </c>
      <c r="F105" s="120" t="n">
        <v>24.18</v>
      </c>
      <c r="G105" s="121"/>
      <c r="H105" s="121"/>
      <c r="I105" s="121" t="n">
        <f aca="false">G105+H105</f>
        <v>0</v>
      </c>
      <c r="J105" s="167" t="n">
        <f aca="false">G105*F105</f>
        <v>0</v>
      </c>
      <c r="K105" s="167" t="n">
        <f aca="false">H105*F105</f>
        <v>0</v>
      </c>
      <c r="L105" s="167" t="n">
        <f aca="false">J105+K105</f>
        <v>0</v>
      </c>
      <c r="M105" s="123" t="n">
        <f aca="false">L105*(1+$M$4)</f>
        <v>0</v>
      </c>
      <c r="N105" s="77"/>
      <c r="O105" s="78"/>
      <c r="P105" s="78"/>
      <c r="Q105" s="78"/>
      <c r="R105" s="78"/>
      <c r="S105" s="78"/>
      <c r="T105" s="67" t="str">
        <f aca="false">IF(A105="", "", IF(LEN(A105)-LEN(SUBSTITUTE(A105, ".", "")) = 0, "ETAPA_PRINCIPAL", IF(LEN(A105)-LEN(SUBSTITUTE(A105, ".", "")) = 1, "SUBETAPA", "ITEM_OBRA")))</f>
        <v>ITEM_OBRA</v>
      </c>
      <c r="U105" s="68" t="n">
        <f aca="false">IF(T105="ETAPA_PRINCIPAL",M105,0)</f>
        <v>0</v>
      </c>
      <c r="V105" s="68" t="n">
        <f aca="false">IF($T105="ETAPA_PRINCIPAL",$L105,0)</f>
        <v>0</v>
      </c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</row>
    <row r="106" customFormat="false" ht="26.25" hidden="false" customHeight="true" outlineLevel="0" collapsed="false">
      <c r="A106" s="100" t="s">
        <v>300</v>
      </c>
      <c r="B106" s="89" t="s">
        <v>301</v>
      </c>
      <c r="C106" s="90" t="n">
        <v>94213</v>
      </c>
      <c r="D106" s="91" t="s">
        <v>302</v>
      </c>
      <c r="E106" s="90" t="s">
        <v>60</v>
      </c>
      <c r="F106" s="92" t="n">
        <v>24.18</v>
      </c>
      <c r="G106" s="93"/>
      <c r="H106" s="93"/>
      <c r="I106" s="93" t="n">
        <f aca="false">G106+H106</f>
        <v>0</v>
      </c>
      <c r="J106" s="94" t="n">
        <f aca="false">G106*F106</f>
        <v>0</v>
      </c>
      <c r="K106" s="94" t="n">
        <f aca="false">H106*F106</f>
        <v>0</v>
      </c>
      <c r="L106" s="94" t="n">
        <f aca="false">J106+K106</f>
        <v>0</v>
      </c>
      <c r="M106" s="123" t="n">
        <f aca="false">L106*(1+$M$4)</f>
        <v>0</v>
      </c>
      <c r="N106" s="77"/>
      <c r="O106" s="78"/>
      <c r="P106" s="78"/>
      <c r="Q106" s="78"/>
      <c r="R106" s="78"/>
      <c r="S106" s="78"/>
      <c r="T106" s="67" t="str">
        <f aca="false">IF(A106="", "", IF(LEN(A106)-LEN(SUBSTITUTE(A106, ".", "")) = 0, "ETAPA_PRINCIPAL", IF(LEN(A106)-LEN(SUBSTITUTE(A106, ".", "")) = 1, "SUBETAPA", "ITEM_OBRA")))</f>
        <v>ITEM_OBRA</v>
      </c>
      <c r="U106" s="68" t="n">
        <f aca="false">IF(T106="ETAPA_PRINCIPAL",M106,0)</f>
        <v>0</v>
      </c>
      <c r="V106" s="68" t="n">
        <f aca="false">IF($T106="ETAPA_PRINCIPAL",$L106,0)</f>
        <v>0</v>
      </c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</row>
    <row r="107" customFormat="false" ht="15" hidden="false" customHeight="false" outlineLevel="0" collapsed="false">
      <c r="A107" s="136"/>
      <c r="B107" s="89"/>
      <c r="C107" s="90"/>
      <c r="D107" s="91"/>
      <c r="E107" s="90"/>
      <c r="F107" s="92"/>
      <c r="G107" s="93"/>
      <c r="H107" s="93"/>
      <c r="I107" s="93"/>
      <c r="J107" s="168"/>
      <c r="K107" s="168"/>
      <c r="L107" s="168"/>
      <c r="M107" s="165"/>
      <c r="N107" s="77"/>
      <c r="O107" s="78"/>
      <c r="P107" s="78"/>
      <c r="Q107" s="78"/>
      <c r="R107" s="78"/>
      <c r="S107" s="78"/>
      <c r="T107" s="67" t="str">
        <f aca="false">IF(A107="", "", IF(LEN(A107)-LEN(SUBSTITUTE(A107, ".", "")) = 0, "ETAPA_PRINCIPAL", IF(LEN(A107)-LEN(SUBSTITUTE(A107, ".", "")) = 1, "SUBETAPA", "ITEM_OBRA")))</f>
        <v/>
      </c>
      <c r="U107" s="68" t="n">
        <f aca="false">IF(T107="ETAPA_PRINCIPAL",M107,0)</f>
        <v>0</v>
      </c>
      <c r="V107" s="68" t="n">
        <f aca="false">IF($T107="ETAPA_PRINCIPAL",$L107,0)</f>
        <v>0</v>
      </c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</row>
    <row r="108" customFormat="false" ht="15" hidden="false" customHeight="true" outlineLevel="0" collapsed="false">
      <c r="A108" s="131" t="s">
        <v>303</v>
      </c>
      <c r="B108" s="132" t="s">
        <v>304</v>
      </c>
      <c r="C108" s="132"/>
      <c r="D108" s="132"/>
      <c r="E108" s="169"/>
      <c r="F108" s="170"/>
      <c r="G108" s="169"/>
      <c r="H108" s="169"/>
      <c r="I108" s="169"/>
      <c r="J108" s="171"/>
      <c r="K108" s="171"/>
      <c r="L108" s="171"/>
      <c r="M108" s="171"/>
      <c r="N108" s="165"/>
      <c r="O108" s="78"/>
      <c r="P108" s="78"/>
      <c r="Q108" s="78"/>
      <c r="R108" s="78"/>
      <c r="S108" s="78"/>
      <c r="T108" s="67" t="str">
        <f aca="false">IF(A108="", "", IF(LEN(A108)-LEN(SUBSTITUTE(A108, ".", "")) = 0, "ETAPA_PRINCIPAL", IF(LEN(A108)-LEN(SUBSTITUTE(A108, ".", "")) = 1, "SUBETAPA", "ITEM_OBRA")))</f>
        <v>SUBETAPA</v>
      </c>
      <c r="U108" s="68" t="n">
        <f aca="false">IF(T108="ETAPA_PRINCIPAL",M108,0)</f>
        <v>0</v>
      </c>
      <c r="V108" s="68" t="n">
        <f aca="false">IF($T108="ETAPA_PRINCIPAL",$L108,0)</f>
        <v>0</v>
      </c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</row>
    <row r="109" customFormat="false" ht="52.4" hidden="false" customHeight="false" outlineLevel="0" collapsed="false">
      <c r="A109" s="136" t="s">
        <v>305</v>
      </c>
      <c r="B109" s="89" t="s">
        <v>306</v>
      </c>
      <c r="C109" s="90" t="s">
        <v>307</v>
      </c>
      <c r="D109" s="172" t="s">
        <v>308</v>
      </c>
      <c r="E109" s="173" t="s">
        <v>156</v>
      </c>
      <c r="F109" s="173" t="n">
        <f aca="false">872.75+236.41</f>
        <v>1109.16</v>
      </c>
      <c r="G109" s="166"/>
      <c r="H109" s="166"/>
      <c r="I109" s="93" t="n">
        <f aca="false">G109+H109</f>
        <v>0</v>
      </c>
      <c r="J109" s="94" t="n">
        <f aca="false">G109*F109</f>
        <v>0</v>
      </c>
      <c r="K109" s="94" t="n">
        <f aca="false">H109*F109</f>
        <v>0</v>
      </c>
      <c r="L109" s="94" t="n">
        <f aca="false">J109+K109</f>
        <v>0</v>
      </c>
      <c r="M109" s="123" t="n">
        <f aca="false">L109*(1+$M$4)</f>
        <v>0</v>
      </c>
      <c r="N109" s="14"/>
      <c r="O109" s="96"/>
      <c r="P109" s="96"/>
      <c r="Q109" s="78"/>
      <c r="R109" s="96"/>
      <c r="S109" s="96"/>
      <c r="T109" s="67" t="str">
        <f aca="false">IF(A109="", "", IF(LEN(A109)-LEN(SUBSTITUTE(A109, ".", "")) = 0, "ETAPA_PRINCIPAL", IF(LEN(A109)-LEN(SUBSTITUTE(A109, ".", "")) = 1, "SUBETAPA", "ITEM_OBRA")))</f>
        <v>ITEM_OBRA</v>
      </c>
      <c r="U109" s="68" t="n">
        <f aca="false">IF(T109="ETAPA_PRINCIPAL",M109,0)</f>
        <v>0</v>
      </c>
      <c r="V109" s="68" t="n">
        <f aca="false">IF($T109="ETAPA_PRINCIPAL",$L109,0)</f>
        <v>0</v>
      </c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</row>
    <row r="110" customFormat="false" ht="42.15" hidden="false" customHeight="false" outlineLevel="0" collapsed="false">
      <c r="A110" s="136" t="s">
        <v>309</v>
      </c>
      <c r="B110" s="89" t="s">
        <v>310</v>
      </c>
      <c r="C110" s="90" t="s">
        <v>311</v>
      </c>
      <c r="D110" s="172" t="s">
        <v>312</v>
      </c>
      <c r="E110" s="173" t="s">
        <v>156</v>
      </c>
      <c r="F110" s="173" t="n">
        <v>200.22</v>
      </c>
      <c r="G110" s="166"/>
      <c r="H110" s="166"/>
      <c r="I110" s="93" t="n">
        <f aca="false">G110+H110</f>
        <v>0</v>
      </c>
      <c r="J110" s="94" t="n">
        <f aca="false">G110*F110</f>
        <v>0</v>
      </c>
      <c r="K110" s="94" t="n">
        <f aca="false">H110*F110</f>
        <v>0</v>
      </c>
      <c r="L110" s="94" t="n">
        <f aca="false">J110+K110</f>
        <v>0</v>
      </c>
      <c r="M110" s="123" t="n">
        <f aca="false">L110*(1+$M$4)</f>
        <v>0</v>
      </c>
      <c r="N110" s="14"/>
      <c r="O110" s="96"/>
      <c r="P110" s="96"/>
      <c r="Q110" s="78"/>
      <c r="R110" s="96"/>
      <c r="S110" s="96"/>
      <c r="T110" s="67" t="str">
        <f aca="false">IF(A110="", "", IF(LEN(A110)-LEN(SUBSTITUTE(A110, ".", "")) = 0, "ETAPA_PRINCIPAL", IF(LEN(A110)-LEN(SUBSTITUTE(A110, ".", "")) = 1, "SUBETAPA", "ITEM_OBRA")))</f>
        <v>ITEM_OBRA</v>
      </c>
      <c r="U110" s="68" t="n">
        <f aca="false">IF(T110="ETAPA_PRINCIPAL",M110,0)</f>
        <v>0</v>
      </c>
      <c r="V110" s="68" t="n">
        <f aca="false">IF($T110="ETAPA_PRINCIPAL",$L110,0)</f>
        <v>0</v>
      </c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</row>
    <row r="111" customFormat="false" ht="21.65" hidden="false" customHeight="false" outlineLevel="0" collapsed="false">
      <c r="A111" s="136" t="s">
        <v>313</v>
      </c>
      <c r="B111" s="89" t="s">
        <v>314</v>
      </c>
      <c r="C111" s="90" t="s">
        <v>315</v>
      </c>
      <c r="D111" s="91" t="s">
        <v>316</v>
      </c>
      <c r="E111" s="90" t="s">
        <v>60</v>
      </c>
      <c r="F111" s="92" t="n">
        <f aca="false">3.42*3.92</f>
        <v>13.4064</v>
      </c>
      <c r="G111" s="93"/>
      <c r="H111" s="93"/>
      <c r="I111" s="93" t="n">
        <f aca="false">G111+H111</f>
        <v>0</v>
      </c>
      <c r="J111" s="94" t="n">
        <f aca="false">G111*F111</f>
        <v>0</v>
      </c>
      <c r="K111" s="94" t="n">
        <f aca="false">H111*F111</f>
        <v>0</v>
      </c>
      <c r="L111" s="94" t="n">
        <f aca="false">J111+K111</f>
        <v>0</v>
      </c>
      <c r="M111" s="123" t="n">
        <f aca="false">L111*(1+$M$4)</f>
        <v>0</v>
      </c>
      <c r="N111" s="14"/>
      <c r="O111" s="96"/>
      <c r="P111" s="96"/>
      <c r="Q111" s="78"/>
      <c r="R111" s="96"/>
      <c r="S111" s="96"/>
      <c r="T111" s="67" t="str">
        <f aca="false">IF(A111="", "", IF(LEN(A111)-LEN(SUBSTITUTE(A111, ".", "")) = 0, "ETAPA_PRINCIPAL", IF(LEN(A111)-LEN(SUBSTITUTE(A111, ".", "")) = 1, "SUBETAPA", "ITEM_OBRA")))</f>
        <v>ITEM_OBRA</v>
      </c>
      <c r="U111" s="68" t="n">
        <f aca="false">IF(T111="ETAPA_PRINCIPAL",M111,0)</f>
        <v>0</v>
      </c>
      <c r="V111" s="68" t="n">
        <f aca="false">IF($T111="ETAPA_PRINCIPAL",$L111,0)</f>
        <v>0</v>
      </c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</row>
    <row r="112" customFormat="false" ht="35.5" hidden="false" customHeight="false" outlineLevel="0" collapsed="false">
      <c r="A112" s="136" t="s">
        <v>317</v>
      </c>
      <c r="B112" s="174" t="s">
        <v>318</v>
      </c>
      <c r="C112" s="175" t="s">
        <v>222</v>
      </c>
      <c r="D112" s="174" t="s">
        <v>223</v>
      </c>
      <c r="E112" s="176" t="s">
        <v>60</v>
      </c>
      <c r="F112" s="177" t="n">
        <v>15</v>
      </c>
      <c r="G112" s="178"/>
      <c r="H112" s="178"/>
      <c r="I112" s="178" t="n">
        <f aca="false">G112+H112</f>
        <v>0</v>
      </c>
      <c r="J112" s="122" t="n">
        <f aca="false">G112*F112</f>
        <v>0</v>
      </c>
      <c r="K112" s="122" t="n">
        <f aca="false">H112*F112</f>
        <v>0</v>
      </c>
      <c r="L112" s="122" t="n">
        <f aca="false">J112+K112</f>
        <v>0</v>
      </c>
      <c r="M112" s="123" t="n">
        <f aca="false">L112*(1+$M$4)</f>
        <v>0</v>
      </c>
      <c r="N112" s="115"/>
      <c r="O112" s="116"/>
      <c r="P112" s="127"/>
      <c r="Q112" s="78"/>
      <c r="R112" s="116"/>
      <c r="S112" s="116"/>
      <c r="T112" s="179"/>
      <c r="U112" s="116"/>
      <c r="V112" s="116"/>
      <c r="W112" s="11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</row>
    <row r="113" customFormat="false" ht="21.65" hidden="false" customHeight="false" outlineLevel="0" collapsed="false">
      <c r="A113" s="136" t="s">
        <v>319</v>
      </c>
      <c r="B113" s="89" t="s">
        <v>320</v>
      </c>
      <c r="C113" s="90" t="s">
        <v>321</v>
      </c>
      <c r="D113" s="91" t="s">
        <v>322</v>
      </c>
      <c r="E113" s="90" t="s">
        <v>156</v>
      </c>
      <c r="F113" s="92" t="n">
        <f aca="false">(0.2*0.15*38)*8</f>
        <v>9.12</v>
      </c>
      <c r="G113" s="93"/>
      <c r="H113" s="93"/>
      <c r="I113" s="93" t="n">
        <f aca="false">G113+H113</f>
        <v>0</v>
      </c>
      <c r="J113" s="94" t="n">
        <f aca="false">G113*F113</f>
        <v>0</v>
      </c>
      <c r="K113" s="94" t="n">
        <f aca="false">H113*F113</f>
        <v>0</v>
      </c>
      <c r="L113" s="94" t="n">
        <f aca="false">J113+K113</f>
        <v>0</v>
      </c>
      <c r="M113" s="123" t="n">
        <f aca="false">L113*(1+$M$4)</f>
        <v>0</v>
      </c>
      <c r="N113" s="14"/>
      <c r="O113" s="96"/>
      <c r="P113" s="96"/>
      <c r="Q113" s="78"/>
      <c r="R113" s="96"/>
      <c r="S113" s="96"/>
      <c r="T113" s="67" t="str">
        <f aca="false">IF(A113="", "", IF(LEN(A113)-LEN(SUBSTITUTE(A113, ".", "")) = 0, "ETAPA_PRINCIPAL", IF(LEN(A113)-LEN(SUBSTITUTE(A113, ".", "")) = 1, "SUBETAPA", "ITEM_OBRA")))</f>
        <v>ITEM_OBRA</v>
      </c>
      <c r="U113" s="68" t="n">
        <f aca="false">IF(T113="ETAPA_PRINCIPAL",M113,0)</f>
        <v>0</v>
      </c>
      <c r="V113" s="68" t="n">
        <f aca="false">IF($T113="ETAPA_PRINCIPAL",$L113,0)</f>
        <v>0</v>
      </c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</row>
    <row r="114" customFormat="false" ht="21.65" hidden="false" customHeight="false" outlineLevel="0" collapsed="false">
      <c r="A114" s="136" t="s">
        <v>323</v>
      </c>
      <c r="B114" s="89" t="s">
        <v>324</v>
      </c>
      <c r="C114" s="90" t="s">
        <v>325</v>
      </c>
      <c r="D114" s="91" t="s">
        <v>326</v>
      </c>
      <c r="E114" s="90" t="s">
        <v>34</v>
      </c>
      <c r="F114" s="92" t="n">
        <f aca="false">4*8</f>
        <v>32</v>
      </c>
      <c r="G114" s="93"/>
      <c r="H114" s="93"/>
      <c r="I114" s="93" t="n">
        <f aca="false">G114+H114</f>
        <v>0</v>
      </c>
      <c r="J114" s="94" t="n">
        <f aca="false">G114*F114</f>
        <v>0</v>
      </c>
      <c r="K114" s="94" t="n">
        <f aca="false">H114*F114</f>
        <v>0</v>
      </c>
      <c r="L114" s="94" t="n">
        <f aca="false">J114+K114</f>
        <v>0</v>
      </c>
      <c r="M114" s="123" t="n">
        <f aca="false">L114*(1+$M$4)</f>
        <v>0</v>
      </c>
      <c r="N114" s="14"/>
      <c r="O114" s="96"/>
      <c r="P114" s="96"/>
      <c r="Q114" s="78"/>
      <c r="R114" s="96"/>
      <c r="S114" s="96"/>
      <c r="T114" s="67" t="str">
        <f aca="false">IF(A114="", "", IF(LEN(A114)-LEN(SUBSTITUTE(A114, ".", "")) = 0, "ETAPA_PRINCIPAL", IF(LEN(A114)-LEN(SUBSTITUTE(A114, ".", "")) = 1, "SUBETAPA", "ITEM_OBRA")))</f>
        <v>ITEM_OBRA</v>
      </c>
      <c r="U114" s="68" t="n">
        <f aca="false">IF(T114="ETAPA_PRINCIPAL",M114,0)</f>
        <v>0</v>
      </c>
      <c r="V114" s="68" t="n">
        <f aca="false">IF($T114="ETAPA_PRINCIPAL",$L114,0)</f>
        <v>0</v>
      </c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</row>
    <row r="115" customFormat="false" ht="15" hidden="false" customHeight="false" outlineLevel="0" collapsed="false">
      <c r="A115" s="108"/>
      <c r="B115" s="108"/>
      <c r="C115" s="108"/>
      <c r="D115" s="108"/>
      <c r="E115" s="108"/>
      <c r="F115" s="109"/>
      <c r="G115" s="108"/>
      <c r="H115" s="108"/>
      <c r="I115" s="108"/>
      <c r="J115" s="108"/>
      <c r="K115" s="108"/>
      <c r="L115" s="108"/>
      <c r="M115" s="91"/>
      <c r="N115" s="77"/>
      <c r="O115" s="78"/>
      <c r="P115" s="78"/>
      <c r="Q115" s="78"/>
      <c r="R115" s="78"/>
      <c r="S115" s="78"/>
      <c r="T115" s="67" t="str">
        <f aca="false">IF(A115="", "", IF(LEN(A115)-LEN(SUBSTITUTE(A115, ".", "")) = 0, "ETAPA_PRINCIPAL", IF(LEN(A115)-LEN(SUBSTITUTE(A115, ".", "")) = 1, "SUBETAPA", "ITEM_OBRA")))</f>
        <v/>
      </c>
      <c r="U115" s="68" t="n">
        <f aca="false">IF(T115="ETAPA_PRINCIPAL",M115,0)</f>
        <v>0</v>
      </c>
      <c r="V115" s="68" t="n">
        <f aca="false">IF($T115="ETAPA_PRINCIPAL",$L115,0)</f>
        <v>0</v>
      </c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</row>
    <row r="116" customFormat="false" ht="15" hidden="false" customHeight="true" outlineLevel="0" collapsed="false">
      <c r="A116" s="82" t="s">
        <v>327</v>
      </c>
      <c r="B116" s="180" t="s">
        <v>328</v>
      </c>
      <c r="C116" s="180"/>
      <c r="D116" s="180"/>
      <c r="E116" s="181"/>
      <c r="F116" s="182"/>
      <c r="G116" s="181"/>
      <c r="H116" s="181"/>
      <c r="I116" s="181"/>
      <c r="J116" s="65" t="n">
        <f aca="false">SUM(J117:J123)</f>
        <v>0</v>
      </c>
      <c r="K116" s="65" t="n">
        <f aca="false">SUM(K117:K123)</f>
        <v>0</v>
      </c>
      <c r="L116" s="65" t="n">
        <f aca="false">SUM(L117:L123)</f>
        <v>0</v>
      </c>
      <c r="M116" s="65" t="n">
        <f aca="false">SUM(M117:M123)</f>
        <v>0</v>
      </c>
      <c r="N116" s="87" t="n">
        <f aca="false">M116</f>
        <v>0</v>
      </c>
      <c r="O116" s="78"/>
      <c r="P116" s="78"/>
      <c r="Q116" s="78"/>
      <c r="R116" s="78"/>
      <c r="S116" s="78"/>
      <c r="T116" s="67" t="str">
        <f aca="false">IF(A116="", "", IF(LEN(A116)-LEN(SUBSTITUTE(A116, ".", "")) = 0, "ETAPA_PRINCIPAL", IF(LEN(A116)-LEN(SUBSTITUTE(A116, ".", "")) = 1, "SUBETAPA", "ITEM_OBRA")))</f>
        <v>ETAPA_PRINCIPAL</v>
      </c>
      <c r="U116" s="68" t="n">
        <f aca="false">IF(T116="ETAPA_PRINCIPAL",M116,0)</f>
        <v>0</v>
      </c>
      <c r="V116" s="68" t="n">
        <f aca="false">IF($T116="ETAPA_PRINCIPAL",$L116,0)</f>
        <v>0</v>
      </c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</row>
    <row r="117" customFormat="false" ht="58.4" hidden="false" customHeight="false" outlineLevel="0" collapsed="false">
      <c r="A117" s="136" t="s">
        <v>329</v>
      </c>
      <c r="B117" s="89" t="s">
        <v>330</v>
      </c>
      <c r="C117" s="183" t="s">
        <v>331</v>
      </c>
      <c r="D117" s="174" t="s">
        <v>332</v>
      </c>
      <c r="E117" s="90" t="s">
        <v>60</v>
      </c>
      <c r="F117" s="92" t="n">
        <v>690.45</v>
      </c>
      <c r="G117" s="74"/>
      <c r="H117" s="74"/>
      <c r="I117" s="93" t="n">
        <f aca="false">G117+H117</f>
        <v>0</v>
      </c>
      <c r="J117" s="94" t="n">
        <f aca="false">G117*F117</f>
        <v>0</v>
      </c>
      <c r="K117" s="94" t="n">
        <f aca="false">H117*F117</f>
        <v>0</v>
      </c>
      <c r="L117" s="94" t="n">
        <f aca="false">J117+K117</f>
        <v>0</v>
      </c>
      <c r="M117" s="123" t="n">
        <f aca="false">L117*(1+$M$4)</f>
        <v>0</v>
      </c>
      <c r="N117" s="77"/>
      <c r="O117" s="78"/>
      <c r="P117" s="78"/>
      <c r="Q117" s="78"/>
      <c r="R117" s="78"/>
      <c r="S117" s="78"/>
      <c r="T117" s="67" t="str">
        <f aca="false">IF(A117="", "", IF(LEN(A117)-LEN(SUBSTITUTE(A117, ".", "")) = 0, "ETAPA_PRINCIPAL", IF(LEN(A117)-LEN(SUBSTITUTE(A117, ".", "")) = 1, "SUBETAPA", "ITEM_OBRA")))</f>
        <v>SUBETAPA</v>
      </c>
      <c r="U117" s="68" t="n">
        <f aca="false">IF(T117="ETAPA_PRINCIPAL",M117,0)</f>
        <v>0</v>
      </c>
      <c r="V117" s="68" t="n">
        <f aca="false">IF($T117="ETAPA_PRINCIPAL",$L117,0)</f>
        <v>0</v>
      </c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</row>
    <row r="118" customFormat="false" ht="58.4" hidden="false" customHeight="false" outlineLevel="0" collapsed="false">
      <c r="A118" s="136" t="s">
        <v>333</v>
      </c>
      <c r="B118" s="89" t="s">
        <v>334</v>
      </c>
      <c r="C118" s="183" t="s">
        <v>331</v>
      </c>
      <c r="D118" s="174" t="s">
        <v>332</v>
      </c>
      <c r="E118" s="90" t="s">
        <v>60</v>
      </c>
      <c r="F118" s="92" t="n">
        <v>71.75</v>
      </c>
      <c r="G118" s="74"/>
      <c r="H118" s="74"/>
      <c r="I118" s="93" t="n">
        <f aca="false">G118+H118</f>
        <v>0</v>
      </c>
      <c r="J118" s="94" t="n">
        <f aca="false">G118*F118</f>
        <v>0</v>
      </c>
      <c r="K118" s="94" t="n">
        <f aca="false">H118*F118</f>
        <v>0</v>
      </c>
      <c r="L118" s="94" t="n">
        <f aca="false">J118+K118</f>
        <v>0</v>
      </c>
      <c r="M118" s="123" t="n">
        <f aca="false">L118*(1+$M$4)</f>
        <v>0</v>
      </c>
      <c r="N118" s="77"/>
      <c r="O118" s="78"/>
      <c r="P118" s="78"/>
      <c r="Q118" s="78"/>
      <c r="R118" s="78"/>
      <c r="S118" s="78"/>
      <c r="T118" s="67" t="str">
        <f aca="false">IF(A118="", "", IF(LEN(A118)-LEN(SUBSTITUTE(A118, ".", "")) = 0, "ETAPA_PRINCIPAL", IF(LEN(A118)-LEN(SUBSTITUTE(A118, ".", "")) = 1, "SUBETAPA", "ITEM_OBRA")))</f>
        <v>SUBETAPA</v>
      </c>
      <c r="U118" s="68" t="n">
        <f aca="false">IF(T118="ETAPA_PRINCIPAL",M118,0)</f>
        <v>0</v>
      </c>
      <c r="V118" s="68" t="n">
        <f aca="false">IF($T118="ETAPA_PRINCIPAL",$L118,0)</f>
        <v>0</v>
      </c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</row>
    <row r="119" customFormat="false" ht="31.9" hidden="false" customHeight="false" outlineLevel="0" collapsed="false">
      <c r="A119" s="136" t="s">
        <v>335</v>
      </c>
      <c r="B119" s="70" t="s">
        <v>336</v>
      </c>
      <c r="C119" s="90" t="s">
        <v>337</v>
      </c>
      <c r="D119" s="91" t="s">
        <v>338</v>
      </c>
      <c r="E119" s="90" t="s">
        <v>106</v>
      </c>
      <c r="F119" s="92" t="n">
        <v>10</v>
      </c>
      <c r="G119" s="166"/>
      <c r="H119" s="166"/>
      <c r="I119" s="93" t="n">
        <f aca="false">G119+H119</f>
        <v>0</v>
      </c>
      <c r="J119" s="94" t="n">
        <f aca="false">G119*F119</f>
        <v>0</v>
      </c>
      <c r="K119" s="94" t="n">
        <f aca="false">H119*F119</f>
        <v>0</v>
      </c>
      <c r="L119" s="94" t="n">
        <f aca="false">J119+K119</f>
        <v>0</v>
      </c>
      <c r="M119" s="123" t="n">
        <f aca="false">L119*(1+$M$4)</f>
        <v>0</v>
      </c>
      <c r="N119" s="77"/>
      <c r="O119" s="78"/>
      <c r="P119" s="78"/>
      <c r="Q119" s="78"/>
      <c r="R119" s="78"/>
      <c r="S119" s="78"/>
      <c r="T119" s="67"/>
      <c r="U119" s="68"/>
      <c r="V119" s="6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</row>
    <row r="120" customFormat="false" ht="31.9" hidden="false" customHeight="false" outlineLevel="0" collapsed="false">
      <c r="A120" s="136" t="s">
        <v>339</v>
      </c>
      <c r="B120" s="70" t="s">
        <v>340</v>
      </c>
      <c r="C120" s="71" t="s">
        <v>341</v>
      </c>
      <c r="D120" s="88" t="s">
        <v>342</v>
      </c>
      <c r="E120" s="71" t="s">
        <v>60</v>
      </c>
      <c r="F120" s="73" t="n">
        <v>50.95</v>
      </c>
      <c r="G120" s="74"/>
      <c r="H120" s="74"/>
      <c r="I120" s="74" t="n">
        <f aca="false">G120+H120</f>
        <v>0</v>
      </c>
      <c r="J120" s="75" t="n">
        <f aca="false">G120*F120</f>
        <v>0</v>
      </c>
      <c r="K120" s="75" t="n">
        <f aca="false">H120*F120</f>
        <v>0</v>
      </c>
      <c r="L120" s="75" t="n">
        <f aca="false">J120+K120</f>
        <v>0</v>
      </c>
      <c r="M120" s="123" t="n">
        <f aca="false">L120*(1+$M$4)</f>
        <v>0</v>
      </c>
      <c r="N120" s="77"/>
      <c r="O120" s="78"/>
      <c r="P120" s="78"/>
      <c r="Q120" s="78"/>
      <c r="R120" s="78"/>
      <c r="S120" s="78"/>
      <c r="T120" s="67" t="str">
        <f aca="false">IF(A120="", "", IF(LEN(A120)-LEN(SUBSTITUTE(A120, ".", "")) = 0, "ETAPA_PRINCIPAL", IF(LEN(A120)-LEN(SUBSTITUTE(A120, ".", "")) = 1, "SUBETAPA", "ITEM_OBRA")))</f>
        <v>SUBETAPA</v>
      </c>
      <c r="U120" s="68" t="n">
        <f aca="false">IF(T120="ETAPA_PRINCIPAL",M120,0)</f>
        <v>0</v>
      </c>
      <c r="V120" s="68" t="n">
        <f aca="false">IF($T120="ETAPA_PRINCIPAL",$L120,0)</f>
        <v>0</v>
      </c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</row>
    <row r="121" customFormat="false" ht="31.9" hidden="false" customHeight="false" outlineLevel="0" collapsed="false">
      <c r="A121" s="136" t="s">
        <v>343</v>
      </c>
      <c r="B121" s="70" t="s">
        <v>344</v>
      </c>
      <c r="C121" s="71" t="s">
        <v>345</v>
      </c>
      <c r="D121" s="88" t="s">
        <v>346</v>
      </c>
      <c r="E121" s="71" t="s">
        <v>73</v>
      </c>
      <c r="F121" s="92" t="n">
        <v>101.33</v>
      </c>
      <c r="G121" s="74"/>
      <c r="H121" s="74"/>
      <c r="I121" s="74" t="n">
        <f aca="false">G121+H121</f>
        <v>0</v>
      </c>
      <c r="J121" s="75" t="n">
        <f aca="false">G121*F121</f>
        <v>0</v>
      </c>
      <c r="K121" s="75" t="n">
        <f aca="false">H121*F121</f>
        <v>0</v>
      </c>
      <c r="L121" s="75" t="n">
        <f aca="false">J121+K121</f>
        <v>0</v>
      </c>
      <c r="M121" s="123" t="n">
        <f aca="false">L121*(1+$M$4)</f>
        <v>0</v>
      </c>
      <c r="N121" s="77"/>
      <c r="O121" s="78"/>
      <c r="P121" s="78"/>
      <c r="Q121" s="78"/>
      <c r="R121" s="78"/>
      <c r="S121" s="78"/>
      <c r="T121" s="67" t="str">
        <f aca="false">IF(A121="", "", IF(LEN(A121)-LEN(SUBSTITUTE(A121, ".", "")) = 0, "ETAPA_PRINCIPAL", IF(LEN(A121)-LEN(SUBSTITUTE(A121, ".", "")) = 1, "SUBETAPA", "ITEM_OBRA")))</f>
        <v>SUBETAPA</v>
      </c>
      <c r="U121" s="68" t="n">
        <f aca="false">IF(T121="ETAPA_PRINCIPAL",M121,0)</f>
        <v>0</v>
      </c>
      <c r="V121" s="68" t="n">
        <f aca="false">IF($T121="ETAPA_PRINCIPAL",$L121,0)</f>
        <v>0</v>
      </c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</row>
    <row r="122" customFormat="false" ht="21.65" hidden="false" customHeight="false" outlineLevel="0" collapsed="false">
      <c r="A122" s="136" t="s">
        <v>347</v>
      </c>
      <c r="B122" s="70" t="s">
        <v>348</v>
      </c>
      <c r="C122" s="71" t="s">
        <v>349</v>
      </c>
      <c r="D122" s="88" t="s">
        <v>350</v>
      </c>
      <c r="E122" s="71" t="s">
        <v>73</v>
      </c>
      <c r="F122" s="92" t="n">
        <v>48.78</v>
      </c>
      <c r="G122" s="74"/>
      <c r="H122" s="74"/>
      <c r="I122" s="74" t="n">
        <f aca="false">G122+H122</f>
        <v>0</v>
      </c>
      <c r="J122" s="75" t="n">
        <f aca="false">G122*F122</f>
        <v>0</v>
      </c>
      <c r="K122" s="75" t="n">
        <f aca="false">H122*F122</f>
        <v>0</v>
      </c>
      <c r="L122" s="75" t="n">
        <f aca="false">J122+K122</f>
        <v>0</v>
      </c>
      <c r="M122" s="123" t="n">
        <f aca="false">L122*(1+$M$4)</f>
        <v>0</v>
      </c>
      <c r="N122" s="77"/>
      <c r="O122" s="78"/>
      <c r="P122" s="78"/>
      <c r="Q122" s="78"/>
      <c r="R122" s="78"/>
      <c r="S122" s="78"/>
      <c r="T122" s="67" t="str">
        <f aca="false">IF(A122="", "", IF(LEN(A122)-LEN(SUBSTITUTE(A122, ".", "")) = 0, "ETAPA_PRINCIPAL", IF(LEN(A122)-LEN(SUBSTITUTE(A122, ".", "")) = 1, "SUBETAPA", "ITEM_OBRA")))</f>
        <v>SUBETAPA</v>
      </c>
      <c r="U122" s="68" t="n">
        <f aca="false">IF(T122="ETAPA_PRINCIPAL",M122,0)</f>
        <v>0</v>
      </c>
      <c r="V122" s="68" t="n">
        <f aca="false">IF($T122="ETAPA_PRINCIPAL",$L122,0)</f>
        <v>0</v>
      </c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</row>
    <row r="123" customFormat="false" ht="15" hidden="false" customHeight="false" outlineLevel="0" collapsed="false">
      <c r="A123" s="136" t="s">
        <v>351</v>
      </c>
      <c r="B123" s="70" t="s">
        <v>352</v>
      </c>
      <c r="C123" s="71" t="s">
        <v>353</v>
      </c>
      <c r="D123" s="88" t="s">
        <v>354</v>
      </c>
      <c r="E123" s="71" t="s">
        <v>34</v>
      </c>
      <c r="F123" s="73" t="n">
        <v>1</v>
      </c>
      <c r="G123" s="97"/>
      <c r="H123" s="97"/>
      <c r="I123" s="74" t="n">
        <f aca="false">G123+H123</f>
        <v>0</v>
      </c>
      <c r="J123" s="75" t="n">
        <f aca="false">G123*F123</f>
        <v>0</v>
      </c>
      <c r="K123" s="75" t="n">
        <f aca="false">H123*F123</f>
        <v>0</v>
      </c>
      <c r="L123" s="75" t="n">
        <f aca="false">J123+K123</f>
        <v>0</v>
      </c>
      <c r="M123" s="123" t="n">
        <f aca="false">L123*(1+$M$4)</f>
        <v>0</v>
      </c>
      <c r="N123" s="77"/>
      <c r="O123" s="78"/>
      <c r="P123" s="78"/>
      <c r="Q123" s="78"/>
      <c r="R123" s="78"/>
      <c r="S123" s="78"/>
      <c r="T123" s="179" t="str">
        <f aca="false">IF(A123="", "", IF(LEN(A123)-LEN(SUBSTITUTE(A123, ".", "")) = 0, "ETAPA_PRINCIPAL", IF(LEN(A123)-LEN(SUBSTITUTE(A123, ".", "")) = 1, "SUBETAPA", "ITEM_OBRA")))</f>
        <v>SUBETAPA</v>
      </c>
      <c r="U123" s="184" t="n">
        <f aca="false">IF(T123="ETAPA_PRINCIPAL",M123,0)</f>
        <v>0</v>
      </c>
      <c r="V123" s="184" t="n">
        <f aca="false">IF($T123="ETAPA_PRINCIPAL",$L123,0)</f>
        <v>0</v>
      </c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</row>
    <row r="124" customFormat="false" ht="15" hidden="false" customHeight="false" outlineLevel="0" collapsed="false">
      <c r="A124" s="108"/>
      <c r="B124" s="108"/>
      <c r="C124" s="108"/>
      <c r="D124" s="108"/>
      <c r="E124" s="108"/>
      <c r="F124" s="109"/>
      <c r="G124" s="108"/>
      <c r="H124" s="108"/>
      <c r="I124" s="108"/>
      <c r="J124" s="108"/>
      <c r="K124" s="108"/>
      <c r="L124" s="108"/>
      <c r="M124" s="91"/>
      <c r="N124" s="77"/>
      <c r="O124" s="78"/>
      <c r="P124" s="78"/>
      <c r="Q124" s="78"/>
      <c r="R124" s="78"/>
      <c r="S124" s="78"/>
      <c r="T124" s="67" t="str">
        <f aca="false">IF(A124="", "", IF(LEN(A124)-LEN(SUBSTITUTE(A124, ".", "")) = 0, "ETAPA_PRINCIPAL", IF(LEN(A124)-LEN(SUBSTITUTE(A124, ".", "")) = 1, "SUBETAPA", "ITEM_OBRA")))</f>
        <v/>
      </c>
      <c r="U124" s="68" t="n">
        <f aca="false">IF(T124="ETAPA_PRINCIPAL",M124,0)</f>
        <v>0</v>
      </c>
      <c r="V124" s="68" t="n">
        <f aca="false">IF($T124="ETAPA_PRINCIPAL",$L124,0)</f>
        <v>0</v>
      </c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</row>
    <row r="125" customFormat="false" ht="15" hidden="false" customHeight="true" outlineLevel="0" collapsed="false">
      <c r="A125" s="82" t="s">
        <v>355</v>
      </c>
      <c r="B125" s="185" t="s">
        <v>356</v>
      </c>
      <c r="C125" s="185"/>
      <c r="D125" s="185"/>
      <c r="E125" s="181"/>
      <c r="F125" s="182"/>
      <c r="G125" s="181"/>
      <c r="H125" s="181"/>
      <c r="I125" s="181"/>
      <c r="J125" s="65" t="n">
        <f aca="false">SUM(J127:J191)</f>
        <v>0</v>
      </c>
      <c r="K125" s="65" t="n">
        <f aca="false">SUM(K127:K191)</f>
        <v>0</v>
      </c>
      <c r="L125" s="65" t="n">
        <f aca="false">SUM(L127:L191)</f>
        <v>0</v>
      </c>
      <c r="M125" s="65" t="n">
        <f aca="false">SUM(M127:M191)</f>
        <v>0</v>
      </c>
      <c r="N125" s="87" t="n">
        <f aca="false">M125</f>
        <v>0</v>
      </c>
      <c r="O125" s="78"/>
      <c r="P125" s="78"/>
      <c r="Q125" s="78"/>
      <c r="R125" s="78"/>
      <c r="S125" s="78"/>
      <c r="T125" s="67" t="str">
        <f aca="false">IF(A125="", "", IF(LEN(A125)-LEN(SUBSTITUTE(A125, ".", "")) = 0, "ETAPA_PRINCIPAL", IF(LEN(A125)-LEN(SUBSTITUTE(A125, ".", "")) = 1, "SUBETAPA", "ITEM_OBRA")))</f>
        <v>ETAPA_PRINCIPAL</v>
      </c>
      <c r="U125" s="68" t="n">
        <f aca="false">IF(T125="ETAPA_PRINCIPAL",M125,0)</f>
        <v>0</v>
      </c>
      <c r="V125" s="68" t="n">
        <f aca="false">IF($T125="ETAPA_PRINCIPAL",$L125,0)</f>
        <v>0</v>
      </c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</row>
    <row r="126" customFormat="false" ht="15" hidden="false" customHeight="true" outlineLevel="0" collapsed="false">
      <c r="A126" s="131" t="s">
        <v>357</v>
      </c>
      <c r="B126" s="132" t="s">
        <v>358</v>
      </c>
      <c r="C126" s="132"/>
      <c r="D126" s="132"/>
      <c r="E126" s="133"/>
      <c r="F126" s="144"/>
      <c r="G126" s="134"/>
      <c r="H126" s="134"/>
      <c r="I126" s="134"/>
      <c r="J126" s="135"/>
      <c r="K126" s="135"/>
      <c r="L126" s="135"/>
      <c r="M126" s="135"/>
      <c r="N126" s="77"/>
      <c r="O126" s="54"/>
      <c r="P126" s="54"/>
      <c r="Q126" s="78"/>
      <c r="R126" s="54"/>
      <c r="S126" s="54"/>
      <c r="T126" s="67" t="str">
        <f aca="false">IF(A126="", "", IF(LEN(A126)-LEN(SUBSTITUTE(A126, ".", "")) = 0, "ETAPA_PRINCIPAL", IF(LEN(A126)-LEN(SUBSTITUTE(A126, ".", "")) = 1, "SUBETAPA", "ITEM_OBRA")))</f>
        <v>SUBETAPA</v>
      </c>
      <c r="U126" s="68" t="n">
        <f aca="false">IF(T126="ETAPA_PRINCIPAL",M126,0)</f>
        <v>0</v>
      </c>
      <c r="V126" s="68" t="n">
        <f aca="false">IF($T126="ETAPA_PRINCIPAL",$L126,0)</f>
        <v>0</v>
      </c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</row>
    <row r="127" customFormat="false" ht="15" hidden="false" customHeight="false" outlineLevel="0" collapsed="false">
      <c r="A127" s="136" t="s">
        <v>359</v>
      </c>
      <c r="B127" s="89" t="s">
        <v>360</v>
      </c>
      <c r="C127" s="90" t="s">
        <v>361</v>
      </c>
      <c r="D127" s="91" t="s">
        <v>362</v>
      </c>
      <c r="E127" s="90" t="s">
        <v>34</v>
      </c>
      <c r="F127" s="92" t="n">
        <v>3</v>
      </c>
      <c r="G127" s="93"/>
      <c r="H127" s="93"/>
      <c r="I127" s="93" t="n">
        <f aca="false">G127+H127</f>
        <v>0</v>
      </c>
      <c r="J127" s="94" t="n">
        <f aca="false">G127*F127</f>
        <v>0</v>
      </c>
      <c r="K127" s="94" t="n">
        <f aca="false">H127*F127</f>
        <v>0</v>
      </c>
      <c r="L127" s="94" t="n">
        <f aca="false">J127+K127</f>
        <v>0</v>
      </c>
      <c r="M127" s="95" t="n">
        <f aca="false">L127*(1+$M$4)</f>
        <v>0</v>
      </c>
      <c r="N127" s="14"/>
      <c r="O127" s="96"/>
      <c r="P127" s="96"/>
      <c r="Q127" s="78"/>
      <c r="R127" s="96"/>
      <c r="S127" s="96"/>
      <c r="T127" s="67" t="str">
        <f aca="false">IF(A127="", "", IF(LEN(A127)-LEN(SUBSTITUTE(A127, ".", "")) = 0, "ETAPA_PRINCIPAL", IF(LEN(A127)-LEN(SUBSTITUTE(A127, ".", "")) = 1, "SUBETAPA", "ITEM_OBRA")))</f>
        <v>ITEM_OBRA</v>
      </c>
      <c r="U127" s="68" t="n">
        <f aca="false">IF(T127="ETAPA_PRINCIPAL",M127,0)</f>
        <v>0</v>
      </c>
      <c r="V127" s="68" t="n">
        <f aca="false">IF($T127="ETAPA_PRINCIPAL",$L127,0)</f>
        <v>0</v>
      </c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</row>
    <row r="128" customFormat="false" ht="31.9" hidden="false" customHeight="false" outlineLevel="0" collapsed="false">
      <c r="A128" s="136" t="s">
        <v>363</v>
      </c>
      <c r="B128" s="89" t="s">
        <v>364</v>
      </c>
      <c r="C128" s="90" t="s">
        <v>365</v>
      </c>
      <c r="D128" s="91" t="s">
        <v>366</v>
      </c>
      <c r="E128" s="90" t="s">
        <v>34</v>
      </c>
      <c r="F128" s="92" t="n">
        <v>1</v>
      </c>
      <c r="G128" s="93"/>
      <c r="H128" s="93"/>
      <c r="I128" s="93" t="n">
        <f aca="false">G128+H128</f>
        <v>0</v>
      </c>
      <c r="J128" s="94" t="n">
        <f aca="false">G128*F128</f>
        <v>0</v>
      </c>
      <c r="K128" s="94" t="n">
        <f aca="false">H128*F128</f>
        <v>0</v>
      </c>
      <c r="L128" s="94" t="n">
        <f aca="false">J128+K128</f>
        <v>0</v>
      </c>
      <c r="M128" s="95" t="n">
        <f aca="false">L128*(1+$M$4)</f>
        <v>0</v>
      </c>
      <c r="N128" s="14"/>
      <c r="O128" s="96"/>
      <c r="P128" s="96"/>
      <c r="Q128" s="78"/>
      <c r="R128" s="96"/>
      <c r="S128" s="96"/>
      <c r="T128" s="67" t="str">
        <f aca="false">IF(A128="", "", IF(LEN(A128)-LEN(SUBSTITUTE(A128, ".", "")) = 0, "ETAPA_PRINCIPAL", IF(LEN(A128)-LEN(SUBSTITUTE(A128, ".", "")) = 1, "SUBETAPA", "ITEM_OBRA")))</f>
        <v>ITEM_OBRA</v>
      </c>
      <c r="U128" s="68" t="n">
        <f aca="false">IF(T128="ETAPA_PRINCIPAL",M128,0)</f>
        <v>0</v>
      </c>
      <c r="V128" s="68" t="n">
        <f aca="false">IF($T128="ETAPA_PRINCIPAL",$L128,0)</f>
        <v>0</v>
      </c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</row>
    <row r="129" customFormat="false" ht="42.15" hidden="false" customHeight="false" outlineLevel="0" collapsed="false">
      <c r="A129" s="136" t="s">
        <v>367</v>
      </c>
      <c r="B129" s="89" t="s">
        <v>368</v>
      </c>
      <c r="C129" s="90" t="s">
        <v>369</v>
      </c>
      <c r="D129" s="91" t="s">
        <v>370</v>
      </c>
      <c r="E129" s="90" t="s">
        <v>34</v>
      </c>
      <c r="F129" s="92" t="n">
        <v>5</v>
      </c>
      <c r="G129" s="93"/>
      <c r="H129" s="93"/>
      <c r="I129" s="93" t="n">
        <f aca="false">G129+H129</f>
        <v>0</v>
      </c>
      <c r="J129" s="94" t="n">
        <f aca="false">G129*F129</f>
        <v>0</v>
      </c>
      <c r="K129" s="94" t="n">
        <f aca="false">H129*F129</f>
        <v>0</v>
      </c>
      <c r="L129" s="94" t="n">
        <f aca="false">J129+K129</f>
        <v>0</v>
      </c>
      <c r="M129" s="95" t="n">
        <f aca="false">L129*(1+$M$4)</f>
        <v>0</v>
      </c>
      <c r="N129" s="14"/>
      <c r="O129" s="96"/>
      <c r="P129" s="96"/>
      <c r="Q129" s="78"/>
      <c r="R129" s="96"/>
      <c r="S129" s="96"/>
      <c r="T129" s="67" t="str">
        <f aca="false">IF(A129="", "", IF(LEN(A129)-LEN(SUBSTITUTE(A129, ".", "")) = 0, "ETAPA_PRINCIPAL", IF(LEN(A129)-LEN(SUBSTITUTE(A129, ".", "")) = 1, "SUBETAPA", "ITEM_OBRA")))</f>
        <v>ITEM_OBRA</v>
      </c>
      <c r="U129" s="68" t="n">
        <f aca="false">IF(T129="ETAPA_PRINCIPAL",M129,0)</f>
        <v>0</v>
      </c>
      <c r="V129" s="68" t="n">
        <f aca="false">IF($T129="ETAPA_PRINCIPAL",$L129,0)</f>
        <v>0</v>
      </c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</row>
    <row r="130" customFormat="false" ht="42.15" hidden="false" customHeight="false" outlineLevel="0" collapsed="false">
      <c r="A130" s="136" t="s">
        <v>371</v>
      </c>
      <c r="B130" s="89" t="s">
        <v>372</v>
      </c>
      <c r="C130" s="90" t="s">
        <v>373</v>
      </c>
      <c r="D130" s="91" t="s">
        <v>374</v>
      </c>
      <c r="E130" s="90" t="s">
        <v>34</v>
      </c>
      <c r="F130" s="92" t="n">
        <v>2</v>
      </c>
      <c r="G130" s="93"/>
      <c r="H130" s="93"/>
      <c r="I130" s="93" t="n">
        <f aca="false">G130+H130</f>
        <v>0</v>
      </c>
      <c r="J130" s="94" t="n">
        <f aca="false">G130*F130</f>
        <v>0</v>
      </c>
      <c r="K130" s="94" t="n">
        <f aca="false">H130*F130</f>
        <v>0</v>
      </c>
      <c r="L130" s="94" t="n">
        <f aca="false">J130+K130</f>
        <v>0</v>
      </c>
      <c r="M130" s="95" t="n">
        <f aca="false">L130*(1+$M$4)</f>
        <v>0</v>
      </c>
      <c r="N130" s="14"/>
      <c r="O130" s="96"/>
      <c r="P130" s="96"/>
      <c r="Q130" s="78"/>
      <c r="R130" s="96"/>
      <c r="S130" s="96"/>
      <c r="T130" s="67" t="str">
        <f aca="false">IF(A130="", "", IF(LEN(A130)-LEN(SUBSTITUTE(A130, ".", "")) = 0, "ETAPA_PRINCIPAL", IF(LEN(A130)-LEN(SUBSTITUTE(A130, ".", "")) = 1, "SUBETAPA", "ITEM_OBRA")))</f>
        <v>ITEM_OBRA</v>
      </c>
      <c r="U130" s="68" t="n">
        <f aca="false">IF(T130="ETAPA_PRINCIPAL",M130,0)</f>
        <v>0</v>
      </c>
      <c r="V130" s="68" t="n">
        <f aca="false">IF($T130="ETAPA_PRINCIPAL",$L130,0)</f>
        <v>0</v>
      </c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</row>
    <row r="131" customFormat="false" ht="42.15" hidden="false" customHeight="false" outlineLevel="0" collapsed="false">
      <c r="A131" s="136" t="s">
        <v>375</v>
      </c>
      <c r="B131" s="89" t="s">
        <v>376</v>
      </c>
      <c r="C131" s="90" t="s">
        <v>377</v>
      </c>
      <c r="D131" s="91" t="s">
        <v>378</v>
      </c>
      <c r="E131" s="90" t="s">
        <v>34</v>
      </c>
      <c r="F131" s="92" t="n">
        <v>3</v>
      </c>
      <c r="G131" s="93"/>
      <c r="H131" s="93"/>
      <c r="I131" s="93" t="n">
        <f aca="false">G131+H131</f>
        <v>0</v>
      </c>
      <c r="J131" s="94" t="n">
        <f aca="false">G131*F131</f>
        <v>0</v>
      </c>
      <c r="K131" s="94" t="n">
        <f aca="false">H131*F131</f>
        <v>0</v>
      </c>
      <c r="L131" s="94" t="n">
        <f aca="false">J131+K131</f>
        <v>0</v>
      </c>
      <c r="M131" s="95" t="n">
        <f aca="false">L131*(1+$M$4)</f>
        <v>0</v>
      </c>
      <c r="N131" s="14"/>
      <c r="O131" s="96"/>
      <c r="P131" s="96"/>
      <c r="Q131" s="78"/>
      <c r="R131" s="96"/>
      <c r="S131" s="96"/>
      <c r="T131" s="67" t="str">
        <f aca="false">IF(A131="", "", IF(LEN(A131)-LEN(SUBSTITUTE(A131, ".", "")) = 0, "ETAPA_PRINCIPAL", IF(LEN(A131)-LEN(SUBSTITUTE(A131, ".", "")) = 1, "SUBETAPA", "ITEM_OBRA")))</f>
        <v>ITEM_OBRA</v>
      </c>
      <c r="U131" s="68" t="n">
        <f aca="false">IF(T131="ETAPA_PRINCIPAL",M131,0)</f>
        <v>0</v>
      </c>
      <c r="V131" s="68" t="n">
        <f aca="false">IF($T131="ETAPA_PRINCIPAL",$L131,0)</f>
        <v>0</v>
      </c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</row>
    <row r="132" customFormat="false" ht="42.15" hidden="false" customHeight="false" outlineLevel="0" collapsed="false">
      <c r="A132" s="136" t="s">
        <v>379</v>
      </c>
      <c r="B132" s="89" t="s">
        <v>380</v>
      </c>
      <c r="C132" s="90" t="s">
        <v>381</v>
      </c>
      <c r="D132" s="91" t="s">
        <v>382</v>
      </c>
      <c r="E132" s="90" t="s">
        <v>34</v>
      </c>
      <c r="F132" s="92" t="n">
        <v>2</v>
      </c>
      <c r="G132" s="93"/>
      <c r="H132" s="93"/>
      <c r="I132" s="93" t="n">
        <f aca="false">G132+H132</f>
        <v>0</v>
      </c>
      <c r="J132" s="94" t="n">
        <f aca="false">G132*F132</f>
        <v>0</v>
      </c>
      <c r="K132" s="94" t="n">
        <f aca="false">H132*F132</f>
        <v>0</v>
      </c>
      <c r="L132" s="94" t="n">
        <f aca="false">J132+K132</f>
        <v>0</v>
      </c>
      <c r="M132" s="95" t="n">
        <f aca="false">L132*(1+$M$4)</f>
        <v>0</v>
      </c>
      <c r="N132" s="14"/>
      <c r="O132" s="96"/>
      <c r="P132" s="96"/>
      <c r="Q132" s="78"/>
      <c r="R132" s="96"/>
      <c r="S132" s="96"/>
      <c r="T132" s="67" t="str">
        <f aca="false">IF(A132="", "", IF(LEN(A132)-LEN(SUBSTITUTE(A132, ".", "")) = 0, "ETAPA_PRINCIPAL", IF(LEN(A132)-LEN(SUBSTITUTE(A132, ".", "")) = 1, "SUBETAPA", "ITEM_OBRA")))</f>
        <v>ITEM_OBRA</v>
      </c>
      <c r="U132" s="68" t="n">
        <f aca="false">IF(T132="ETAPA_PRINCIPAL",M132,0)</f>
        <v>0</v>
      </c>
      <c r="V132" s="68" t="n">
        <f aca="false">IF($T132="ETAPA_PRINCIPAL",$L132,0)</f>
        <v>0</v>
      </c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</row>
    <row r="133" customFormat="false" ht="42.15" hidden="false" customHeight="false" outlineLevel="0" collapsed="false">
      <c r="A133" s="136" t="s">
        <v>383</v>
      </c>
      <c r="B133" s="89" t="s">
        <v>384</v>
      </c>
      <c r="C133" s="90" t="s">
        <v>385</v>
      </c>
      <c r="D133" s="91" t="s">
        <v>386</v>
      </c>
      <c r="E133" s="90" t="s">
        <v>34</v>
      </c>
      <c r="F133" s="92" t="n">
        <v>13</v>
      </c>
      <c r="G133" s="93"/>
      <c r="H133" s="93"/>
      <c r="I133" s="93" t="n">
        <f aca="false">G133+H133</f>
        <v>0</v>
      </c>
      <c r="J133" s="94" t="n">
        <f aca="false">G133*F133</f>
        <v>0</v>
      </c>
      <c r="K133" s="94" t="n">
        <f aca="false">H133*F133</f>
        <v>0</v>
      </c>
      <c r="L133" s="94" t="n">
        <f aca="false">J133+K133</f>
        <v>0</v>
      </c>
      <c r="M133" s="95" t="n">
        <f aca="false">L133*(1+$M$4)</f>
        <v>0</v>
      </c>
      <c r="N133" s="14"/>
      <c r="O133" s="96"/>
      <c r="P133" s="96"/>
      <c r="Q133" s="78"/>
      <c r="R133" s="96"/>
      <c r="S133" s="96"/>
      <c r="T133" s="67" t="str">
        <f aca="false">IF(A133="", "", IF(LEN(A133)-LEN(SUBSTITUTE(A133, ".", "")) = 0, "ETAPA_PRINCIPAL", IF(LEN(A133)-LEN(SUBSTITUTE(A133, ".", "")) = 1, "SUBETAPA", "ITEM_OBRA")))</f>
        <v>ITEM_OBRA</v>
      </c>
      <c r="U133" s="68" t="n">
        <f aca="false">IF(T133="ETAPA_PRINCIPAL",M133,0)</f>
        <v>0</v>
      </c>
      <c r="V133" s="68" t="n">
        <f aca="false">IF($T133="ETAPA_PRINCIPAL",$L133,0)</f>
        <v>0</v>
      </c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</row>
    <row r="134" customFormat="false" ht="42.15" hidden="false" customHeight="false" outlineLevel="0" collapsed="false">
      <c r="A134" s="136" t="s">
        <v>387</v>
      </c>
      <c r="B134" s="89" t="s">
        <v>388</v>
      </c>
      <c r="C134" s="90" t="s">
        <v>389</v>
      </c>
      <c r="D134" s="91" t="s">
        <v>378</v>
      </c>
      <c r="E134" s="90" t="s">
        <v>34</v>
      </c>
      <c r="F134" s="92" t="n">
        <v>4</v>
      </c>
      <c r="G134" s="93"/>
      <c r="H134" s="93"/>
      <c r="I134" s="93" t="n">
        <f aca="false">G134+H134</f>
        <v>0</v>
      </c>
      <c r="J134" s="94" t="n">
        <f aca="false">G134*F134</f>
        <v>0</v>
      </c>
      <c r="K134" s="94" t="n">
        <f aca="false">H134*F134</f>
        <v>0</v>
      </c>
      <c r="L134" s="94" t="n">
        <f aca="false">J134+K134</f>
        <v>0</v>
      </c>
      <c r="M134" s="95" t="n">
        <f aca="false">L134*(1+$M$4)</f>
        <v>0</v>
      </c>
      <c r="N134" s="14"/>
      <c r="O134" s="96"/>
      <c r="P134" s="96"/>
      <c r="Q134" s="78"/>
      <c r="R134" s="96"/>
      <c r="S134" s="96"/>
      <c r="T134" s="67" t="str">
        <f aca="false">IF(A134="", "", IF(LEN(A134)-LEN(SUBSTITUTE(A134, ".", "")) = 0, "ETAPA_PRINCIPAL", IF(LEN(A134)-LEN(SUBSTITUTE(A134, ".", "")) = 1, "SUBETAPA", "ITEM_OBRA")))</f>
        <v>ITEM_OBRA</v>
      </c>
      <c r="U134" s="68" t="n">
        <f aca="false">IF(T134="ETAPA_PRINCIPAL",M134,0)</f>
        <v>0</v>
      </c>
      <c r="V134" s="68" t="n">
        <f aca="false">IF($T134="ETAPA_PRINCIPAL",$L134,0)</f>
        <v>0</v>
      </c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</row>
    <row r="135" customFormat="false" ht="42.15" hidden="false" customHeight="false" outlineLevel="0" collapsed="false">
      <c r="A135" s="136" t="s">
        <v>390</v>
      </c>
      <c r="B135" s="89" t="s">
        <v>391</v>
      </c>
      <c r="C135" s="90" t="s">
        <v>392</v>
      </c>
      <c r="D135" s="91" t="s">
        <v>393</v>
      </c>
      <c r="E135" s="90" t="s">
        <v>34</v>
      </c>
      <c r="F135" s="92" t="n">
        <v>6</v>
      </c>
      <c r="G135" s="93"/>
      <c r="H135" s="93"/>
      <c r="I135" s="93" t="n">
        <f aca="false">G135+H135</f>
        <v>0</v>
      </c>
      <c r="J135" s="94" t="n">
        <f aca="false">G135*F135</f>
        <v>0</v>
      </c>
      <c r="K135" s="94" t="n">
        <f aca="false">H135*F135</f>
        <v>0</v>
      </c>
      <c r="L135" s="94" t="n">
        <f aca="false">J135+K135</f>
        <v>0</v>
      </c>
      <c r="M135" s="95" t="n">
        <f aca="false">L135*(1+$M$4)</f>
        <v>0</v>
      </c>
      <c r="N135" s="14"/>
      <c r="O135" s="96"/>
      <c r="P135" s="96"/>
      <c r="Q135" s="78"/>
      <c r="R135" s="96"/>
      <c r="S135" s="96"/>
      <c r="T135" s="67" t="str">
        <f aca="false">IF(A135="", "", IF(LEN(A135)-LEN(SUBSTITUTE(A135, ".", "")) = 0, "ETAPA_PRINCIPAL", IF(LEN(A135)-LEN(SUBSTITUTE(A135, ".", "")) = 1, "SUBETAPA", "ITEM_OBRA")))</f>
        <v>ITEM_OBRA</v>
      </c>
      <c r="U135" s="68" t="n">
        <f aca="false">IF(T135="ETAPA_PRINCIPAL",M135,0)</f>
        <v>0</v>
      </c>
      <c r="V135" s="68" t="n">
        <f aca="false">IF($T135="ETAPA_PRINCIPAL",$L135,0)</f>
        <v>0</v>
      </c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</row>
    <row r="136" customFormat="false" ht="42.15" hidden="false" customHeight="false" outlineLevel="0" collapsed="false">
      <c r="A136" s="136" t="s">
        <v>394</v>
      </c>
      <c r="B136" s="89" t="s">
        <v>395</v>
      </c>
      <c r="C136" s="90" t="s">
        <v>396</v>
      </c>
      <c r="D136" s="91" t="s">
        <v>397</v>
      </c>
      <c r="E136" s="90" t="s">
        <v>34</v>
      </c>
      <c r="F136" s="92" t="n">
        <v>3</v>
      </c>
      <c r="G136" s="93"/>
      <c r="H136" s="93"/>
      <c r="I136" s="93" t="n">
        <f aca="false">G136+H136</f>
        <v>0</v>
      </c>
      <c r="J136" s="94" t="n">
        <f aca="false">G136*F136</f>
        <v>0</v>
      </c>
      <c r="K136" s="94" t="n">
        <f aca="false">H136*F136</f>
        <v>0</v>
      </c>
      <c r="L136" s="94" t="n">
        <f aca="false">J136+K136</f>
        <v>0</v>
      </c>
      <c r="M136" s="95" t="n">
        <f aca="false">L136*(1+$M$4)</f>
        <v>0</v>
      </c>
      <c r="N136" s="14"/>
      <c r="O136" s="96"/>
      <c r="P136" s="96"/>
      <c r="Q136" s="78"/>
      <c r="R136" s="96"/>
      <c r="S136" s="96"/>
      <c r="T136" s="67" t="str">
        <f aca="false">IF(A136="", "", IF(LEN(A136)-LEN(SUBSTITUTE(A136, ".", "")) = 0, "ETAPA_PRINCIPAL", IF(LEN(A136)-LEN(SUBSTITUTE(A136, ".", "")) = 1, "SUBETAPA", "ITEM_OBRA")))</f>
        <v>ITEM_OBRA</v>
      </c>
      <c r="U136" s="68" t="n">
        <f aca="false">IF(T136="ETAPA_PRINCIPAL",M136,0)</f>
        <v>0</v>
      </c>
      <c r="V136" s="68" t="n">
        <f aca="false">IF($T136="ETAPA_PRINCIPAL",$L136,0)</f>
        <v>0</v>
      </c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</row>
    <row r="137" customFormat="false" ht="42.15" hidden="false" customHeight="false" outlineLevel="0" collapsed="false">
      <c r="A137" s="136" t="s">
        <v>398</v>
      </c>
      <c r="B137" s="89" t="s">
        <v>399</v>
      </c>
      <c r="C137" s="90" t="s">
        <v>400</v>
      </c>
      <c r="D137" s="91" t="s">
        <v>401</v>
      </c>
      <c r="E137" s="90" t="s">
        <v>34</v>
      </c>
      <c r="F137" s="92" t="n">
        <v>11</v>
      </c>
      <c r="G137" s="93"/>
      <c r="H137" s="93"/>
      <c r="I137" s="93" t="n">
        <f aca="false">G137+H137</f>
        <v>0</v>
      </c>
      <c r="J137" s="94" t="n">
        <f aca="false">G137*F137</f>
        <v>0</v>
      </c>
      <c r="K137" s="94" t="n">
        <f aca="false">H137*F137</f>
        <v>0</v>
      </c>
      <c r="L137" s="94" t="n">
        <f aca="false">J137+K137</f>
        <v>0</v>
      </c>
      <c r="M137" s="95" t="n">
        <f aca="false">L137*(1+$M$4)</f>
        <v>0</v>
      </c>
      <c r="N137" s="14"/>
      <c r="O137" s="96"/>
      <c r="P137" s="96"/>
      <c r="Q137" s="78"/>
      <c r="R137" s="96"/>
      <c r="S137" s="96"/>
      <c r="T137" s="67" t="str">
        <f aca="false">IF(A137="", "", IF(LEN(A137)-LEN(SUBSTITUTE(A137, ".", "")) = 0, "ETAPA_PRINCIPAL", IF(LEN(A137)-LEN(SUBSTITUTE(A137, ".", "")) = 1, "SUBETAPA", "ITEM_OBRA")))</f>
        <v>ITEM_OBRA</v>
      </c>
      <c r="U137" s="68" t="n">
        <f aca="false">IF(T137="ETAPA_PRINCIPAL",M137,0)</f>
        <v>0</v>
      </c>
      <c r="V137" s="68" t="n">
        <f aca="false">IF($T137="ETAPA_PRINCIPAL",$L137,0)</f>
        <v>0</v>
      </c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</row>
    <row r="138" customFormat="false" ht="46.95" hidden="false" customHeight="false" outlineLevel="0" collapsed="false">
      <c r="A138" s="136" t="s">
        <v>402</v>
      </c>
      <c r="B138" s="89" t="s">
        <v>403</v>
      </c>
      <c r="C138" s="119" t="s">
        <v>404</v>
      </c>
      <c r="D138" s="118" t="s">
        <v>405</v>
      </c>
      <c r="E138" s="119" t="s">
        <v>34</v>
      </c>
      <c r="F138" s="120" t="n">
        <v>8</v>
      </c>
      <c r="G138" s="121"/>
      <c r="H138" s="121"/>
      <c r="I138" s="121" t="n">
        <f aca="false">G138+H138</f>
        <v>0</v>
      </c>
      <c r="J138" s="167" t="n">
        <f aca="false">G138*F138</f>
        <v>0</v>
      </c>
      <c r="K138" s="167" t="n">
        <f aca="false">H138*F138</f>
        <v>0</v>
      </c>
      <c r="L138" s="167" t="n">
        <f aca="false">J138+K138</f>
        <v>0</v>
      </c>
      <c r="M138" s="186" t="n">
        <f aca="false">L138*(1+$M$4)</f>
        <v>0</v>
      </c>
      <c r="N138" s="21"/>
      <c r="O138" s="128"/>
      <c r="P138" s="128"/>
      <c r="Q138" s="78"/>
      <c r="R138" s="128"/>
      <c r="S138" s="128"/>
      <c r="T138" s="67" t="str">
        <f aca="false">IF(A138="", "", IF(LEN(A138)-LEN(SUBSTITUTE(A138, ".", "")) = 0, "ETAPA_PRINCIPAL", IF(LEN(A138)-LEN(SUBSTITUTE(A138, ".", "")) = 1, "SUBETAPA", "ITEM_OBRA")))</f>
        <v>ITEM_OBRA</v>
      </c>
      <c r="U138" s="68" t="n">
        <f aca="false">IF(T138="ETAPA_PRINCIPAL",M138,0)</f>
        <v>0</v>
      </c>
      <c r="V138" s="68" t="n">
        <f aca="false">IF($T138="ETAPA_PRINCIPAL",$L138,0)</f>
        <v>0</v>
      </c>
      <c r="W138" s="128"/>
      <c r="X138" s="128"/>
      <c r="Y138" s="128"/>
      <c r="Z138" s="128"/>
      <c r="AA138" s="128"/>
      <c r="AB138" s="128"/>
      <c r="AC138" s="128"/>
      <c r="AD138" s="128"/>
      <c r="AE138" s="128"/>
      <c r="AF138" s="128"/>
      <c r="AG138" s="128"/>
      <c r="AH138" s="128"/>
      <c r="AI138" s="128"/>
      <c r="AJ138" s="128"/>
    </row>
    <row r="139" customFormat="false" ht="42.15" hidden="false" customHeight="false" outlineLevel="0" collapsed="false">
      <c r="A139" s="136" t="s">
        <v>406</v>
      </c>
      <c r="B139" s="89" t="s">
        <v>407</v>
      </c>
      <c r="C139" s="90" t="s">
        <v>408</v>
      </c>
      <c r="D139" s="91" t="s">
        <v>409</v>
      </c>
      <c r="E139" s="90" t="s">
        <v>34</v>
      </c>
      <c r="F139" s="92" t="n">
        <v>8</v>
      </c>
      <c r="G139" s="93"/>
      <c r="H139" s="93"/>
      <c r="I139" s="93" t="n">
        <f aca="false">G139+H139</f>
        <v>0</v>
      </c>
      <c r="J139" s="94" t="n">
        <f aca="false">G139*F139</f>
        <v>0</v>
      </c>
      <c r="K139" s="94" t="n">
        <f aca="false">H139*F139</f>
        <v>0</v>
      </c>
      <c r="L139" s="94" t="n">
        <f aca="false">J139+K139</f>
        <v>0</v>
      </c>
      <c r="M139" s="95" t="n">
        <f aca="false">L139*(1+$M$4)</f>
        <v>0</v>
      </c>
      <c r="N139" s="14"/>
      <c r="O139" s="96"/>
      <c r="P139" s="96"/>
      <c r="Q139" s="78"/>
      <c r="R139" s="96"/>
      <c r="S139" s="96"/>
      <c r="T139" s="67" t="str">
        <f aca="false">IF(A139="", "", IF(LEN(A139)-LEN(SUBSTITUTE(A139, ".", "")) = 0, "ETAPA_PRINCIPAL", IF(LEN(A139)-LEN(SUBSTITUTE(A139, ".", "")) = 1, "SUBETAPA", "ITEM_OBRA")))</f>
        <v>ITEM_OBRA</v>
      </c>
      <c r="U139" s="68" t="n">
        <f aca="false">IF(T139="ETAPA_PRINCIPAL",M139,0)</f>
        <v>0</v>
      </c>
      <c r="V139" s="68" t="n">
        <f aca="false">IF($T139="ETAPA_PRINCIPAL",$L139,0)</f>
        <v>0</v>
      </c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</row>
    <row r="140" customFormat="false" ht="42.15" hidden="false" customHeight="false" outlineLevel="0" collapsed="false">
      <c r="A140" s="136" t="s">
        <v>410</v>
      </c>
      <c r="B140" s="89" t="s">
        <v>411</v>
      </c>
      <c r="C140" s="90" t="s">
        <v>412</v>
      </c>
      <c r="D140" s="91" t="s">
        <v>413</v>
      </c>
      <c r="E140" s="90" t="s">
        <v>34</v>
      </c>
      <c r="F140" s="92" t="n">
        <v>5</v>
      </c>
      <c r="G140" s="93"/>
      <c r="H140" s="93"/>
      <c r="I140" s="93" t="n">
        <f aca="false">G140+H140</f>
        <v>0</v>
      </c>
      <c r="J140" s="94" t="n">
        <f aca="false">G140*F140</f>
        <v>0</v>
      </c>
      <c r="K140" s="94" t="n">
        <f aca="false">H140*F140</f>
        <v>0</v>
      </c>
      <c r="L140" s="94" t="n">
        <f aca="false">J140+K140</f>
        <v>0</v>
      </c>
      <c r="M140" s="95" t="n">
        <f aca="false">L140*(1+$M$4)</f>
        <v>0</v>
      </c>
      <c r="N140" s="14"/>
      <c r="O140" s="96"/>
      <c r="P140" s="96"/>
      <c r="Q140" s="78"/>
      <c r="R140" s="96"/>
      <c r="S140" s="96"/>
      <c r="T140" s="67" t="str">
        <f aca="false">IF(A140="", "", IF(LEN(A140)-LEN(SUBSTITUTE(A140, ".", "")) = 0, "ETAPA_PRINCIPAL", IF(LEN(A140)-LEN(SUBSTITUTE(A140, ".", "")) = 1, "SUBETAPA", "ITEM_OBRA")))</f>
        <v>ITEM_OBRA</v>
      </c>
      <c r="U140" s="68" t="n">
        <f aca="false">IF(T140="ETAPA_PRINCIPAL",M140,0)</f>
        <v>0</v>
      </c>
      <c r="V140" s="68" t="n">
        <f aca="false">IF($T140="ETAPA_PRINCIPAL",$L140,0)</f>
        <v>0</v>
      </c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</row>
    <row r="141" customFormat="false" ht="42.15" hidden="false" customHeight="false" outlineLevel="0" collapsed="false">
      <c r="A141" s="136" t="s">
        <v>414</v>
      </c>
      <c r="B141" s="89" t="s">
        <v>415</v>
      </c>
      <c r="C141" s="90" t="n">
        <v>89785</v>
      </c>
      <c r="D141" s="91" t="s">
        <v>416</v>
      </c>
      <c r="E141" s="90" t="s">
        <v>34</v>
      </c>
      <c r="F141" s="92" t="n">
        <v>1</v>
      </c>
      <c r="G141" s="93"/>
      <c r="H141" s="93"/>
      <c r="I141" s="93" t="n">
        <f aca="false">G141+H141</f>
        <v>0</v>
      </c>
      <c r="J141" s="94" t="n">
        <f aca="false">G141*F141</f>
        <v>0</v>
      </c>
      <c r="K141" s="94" t="n">
        <f aca="false">H141*F141</f>
        <v>0</v>
      </c>
      <c r="L141" s="94" t="n">
        <f aca="false">J141+K141</f>
        <v>0</v>
      </c>
      <c r="M141" s="95" t="n">
        <f aca="false">L141*(1+$M$4)</f>
        <v>0</v>
      </c>
      <c r="N141" s="14"/>
      <c r="O141" s="96"/>
      <c r="P141" s="96"/>
      <c r="Q141" s="78"/>
      <c r="R141" s="96"/>
      <c r="S141" s="96"/>
      <c r="T141" s="67" t="str">
        <f aca="false">IF(A141="", "", IF(LEN(A141)-LEN(SUBSTITUTE(A141, ".", "")) = 0, "ETAPA_PRINCIPAL", IF(LEN(A141)-LEN(SUBSTITUTE(A141, ".", "")) = 1, "SUBETAPA", "ITEM_OBRA")))</f>
        <v>ITEM_OBRA</v>
      </c>
      <c r="U141" s="68" t="n">
        <f aca="false">IF(T141="ETAPA_PRINCIPAL",M141,0)</f>
        <v>0</v>
      </c>
      <c r="V141" s="68" t="n">
        <f aca="false">IF($T141="ETAPA_PRINCIPAL",$L141,0)</f>
        <v>0</v>
      </c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</row>
    <row r="142" customFormat="false" ht="42.15" hidden="false" customHeight="false" outlineLevel="0" collapsed="false">
      <c r="A142" s="136" t="s">
        <v>417</v>
      </c>
      <c r="B142" s="89" t="s">
        <v>418</v>
      </c>
      <c r="C142" s="90" t="s">
        <v>419</v>
      </c>
      <c r="D142" s="91" t="s">
        <v>420</v>
      </c>
      <c r="E142" s="90" t="s">
        <v>34</v>
      </c>
      <c r="F142" s="92" t="n">
        <v>6</v>
      </c>
      <c r="G142" s="93"/>
      <c r="H142" s="93"/>
      <c r="I142" s="93" t="n">
        <f aca="false">G142+H142</f>
        <v>0</v>
      </c>
      <c r="J142" s="94" t="n">
        <f aca="false">G142*F142</f>
        <v>0</v>
      </c>
      <c r="K142" s="94" t="n">
        <f aca="false">H142*F142</f>
        <v>0</v>
      </c>
      <c r="L142" s="94" t="n">
        <f aca="false">J142+K142</f>
        <v>0</v>
      </c>
      <c r="M142" s="95" t="n">
        <f aca="false">L142*(1+$M$4)</f>
        <v>0</v>
      </c>
      <c r="N142" s="14"/>
      <c r="O142" s="96"/>
      <c r="P142" s="96"/>
      <c r="Q142" s="78"/>
      <c r="R142" s="96"/>
      <c r="S142" s="96"/>
      <c r="T142" s="67" t="str">
        <f aca="false">IF(A142="", "", IF(LEN(A142)-LEN(SUBSTITUTE(A142, ".", "")) = 0, "ETAPA_PRINCIPAL", IF(LEN(A142)-LEN(SUBSTITUTE(A142, ".", "")) = 1, "SUBETAPA", "ITEM_OBRA")))</f>
        <v>ITEM_OBRA</v>
      </c>
      <c r="U142" s="68" t="n">
        <f aca="false">IF(T142="ETAPA_PRINCIPAL",M142,0)</f>
        <v>0</v>
      </c>
      <c r="V142" s="68" t="n">
        <f aca="false">IF($T142="ETAPA_PRINCIPAL",$L142,0)</f>
        <v>0</v>
      </c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</row>
    <row r="143" customFormat="false" ht="42.15" hidden="false" customHeight="false" outlineLevel="0" collapsed="false">
      <c r="A143" s="136" t="s">
        <v>421</v>
      </c>
      <c r="B143" s="89" t="s">
        <v>422</v>
      </c>
      <c r="C143" s="90" t="s">
        <v>423</v>
      </c>
      <c r="D143" s="91" t="s">
        <v>424</v>
      </c>
      <c r="E143" s="90" t="s">
        <v>34</v>
      </c>
      <c r="F143" s="92" t="n">
        <v>3</v>
      </c>
      <c r="G143" s="93"/>
      <c r="H143" s="93"/>
      <c r="I143" s="93" t="n">
        <f aca="false">G143+H143</f>
        <v>0</v>
      </c>
      <c r="J143" s="94" t="n">
        <f aca="false">G143*F143</f>
        <v>0</v>
      </c>
      <c r="K143" s="94" t="n">
        <f aca="false">H143*F143</f>
        <v>0</v>
      </c>
      <c r="L143" s="94" t="n">
        <f aca="false">J143+K143</f>
        <v>0</v>
      </c>
      <c r="M143" s="95" t="n">
        <f aca="false">L143*(1+$M$4)</f>
        <v>0</v>
      </c>
      <c r="N143" s="14"/>
      <c r="O143" s="96"/>
      <c r="P143" s="96"/>
      <c r="Q143" s="78"/>
      <c r="R143" s="96"/>
      <c r="S143" s="96"/>
      <c r="T143" s="67" t="str">
        <f aca="false">IF(A143="", "", IF(LEN(A143)-LEN(SUBSTITUTE(A143, ".", "")) = 0, "ETAPA_PRINCIPAL", IF(LEN(A143)-LEN(SUBSTITUTE(A143, ".", "")) = 1, "SUBETAPA", "ITEM_OBRA")))</f>
        <v>ITEM_OBRA</v>
      </c>
      <c r="U143" s="68" t="n">
        <f aca="false">IF(T143="ETAPA_PRINCIPAL",M143,0)</f>
        <v>0</v>
      </c>
      <c r="V143" s="68" t="n">
        <f aca="false">IF($T143="ETAPA_PRINCIPAL",$L143,0)</f>
        <v>0</v>
      </c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</row>
    <row r="144" customFormat="false" ht="42.15" hidden="false" customHeight="false" outlineLevel="0" collapsed="false">
      <c r="A144" s="136" t="s">
        <v>425</v>
      </c>
      <c r="B144" s="89" t="s">
        <v>426</v>
      </c>
      <c r="C144" s="90" t="s">
        <v>423</v>
      </c>
      <c r="D144" s="91" t="s">
        <v>427</v>
      </c>
      <c r="E144" s="90" t="s">
        <v>34</v>
      </c>
      <c r="F144" s="92" t="n">
        <v>5</v>
      </c>
      <c r="G144" s="93"/>
      <c r="H144" s="93"/>
      <c r="I144" s="93" t="n">
        <f aca="false">G144+H144</f>
        <v>0</v>
      </c>
      <c r="J144" s="94" t="n">
        <f aca="false">G144*F144</f>
        <v>0</v>
      </c>
      <c r="K144" s="94" t="n">
        <f aca="false">H144*F144</f>
        <v>0</v>
      </c>
      <c r="L144" s="94" t="n">
        <f aca="false">J144+K144</f>
        <v>0</v>
      </c>
      <c r="M144" s="95" t="n">
        <f aca="false">L144*(1+$M$4)</f>
        <v>0</v>
      </c>
      <c r="N144" s="14"/>
      <c r="O144" s="96"/>
      <c r="P144" s="96"/>
      <c r="Q144" s="78"/>
      <c r="R144" s="96"/>
      <c r="S144" s="96"/>
      <c r="T144" s="67" t="str">
        <f aca="false">IF(A144="", "", IF(LEN(A144)-LEN(SUBSTITUTE(A144, ".", "")) = 0, "ETAPA_PRINCIPAL", IF(LEN(A144)-LEN(SUBSTITUTE(A144, ".", "")) = 1, "SUBETAPA", "ITEM_OBRA")))</f>
        <v>ITEM_OBRA</v>
      </c>
      <c r="U144" s="68" t="n">
        <f aca="false">IF(T144="ETAPA_PRINCIPAL",M144,0)</f>
        <v>0</v>
      </c>
      <c r="V144" s="68" t="n">
        <f aca="false">IF($T144="ETAPA_PRINCIPAL",$L144,0)</f>
        <v>0</v>
      </c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</row>
    <row r="145" customFormat="false" ht="31.9" hidden="false" customHeight="false" outlineLevel="0" collapsed="false">
      <c r="A145" s="136" t="s">
        <v>428</v>
      </c>
      <c r="B145" s="89" t="s">
        <v>429</v>
      </c>
      <c r="C145" s="90" t="s">
        <v>430</v>
      </c>
      <c r="D145" s="91" t="s">
        <v>431</v>
      </c>
      <c r="E145" s="90" t="s">
        <v>34</v>
      </c>
      <c r="F145" s="92" t="n">
        <v>1</v>
      </c>
      <c r="G145" s="93"/>
      <c r="H145" s="93"/>
      <c r="I145" s="93" t="n">
        <f aca="false">G145+H145</f>
        <v>0</v>
      </c>
      <c r="J145" s="94" t="n">
        <f aca="false">G145*F145</f>
        <v>0</v>
      </c>
      <c r="K145" s="94" t="n">
        <f aca="false">H145*F145</f>
        <v>0</v>
      </c>
      <c r="L145" s="94" t="n">
        <f aca="false">J145+K145</f>
        <v>0</v>
      </c>
      <c r="M145" s="95" t="n">
        <f aca="false">L145*(1+$M$4)</f>
        <v>0</v>
      </c>
      <c r="N145" s="14"/>
      <c r="O145" s="96"/>
      <c r="P145" s="96"/>
      <c r="Q145" s="78"/>
      <c r="R145" s="96"/>
      <c r="S145" s="96"/>
      <c r="T145" s="67" t="str">
        <f aca="false">IF(A145="", "", IF(LEN(A145)-LEN(SUBSTITUTE(A145, ".", "")) = 0, "ETAPA_PRINCIPAL", IF(LEN(A145)-LEN(SUBSTITUTE(A145, ".", "")) = 1, "SUBETAPA", "ITEM_OBRA")))</f>
        <v>ITEM_OBRA</v>
      </c>
      <c r="U145" s="68" t="n">
        <f aca="false">IF(T145="ETAPA_PRINCIPAL",M145,0)</f>
        <v>0</v>
      </c>
      <c r="V145" s="68" t="n">
        <f aca="false">IF($T145="ETAPA_PRINCIPAL",$L145,0)</f>
        <v>0</v>
      </c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</row>
    <row r="146" customFormat="false" ht="21.65" hidden="false" customHeight="false" outlineLevel="0" collapsed="false">
      <c r="A146" s="136" t="s">
        <v>432</v>
      </c>
      <c r="B146" s="89" t="s">
        <v>433</v>
      </c>
      <c r="C146" s="90" t="s">
        <v>434</v>
      </c>
      <c r="D146" s="91" t="s">
        <v>435</v>
      </c>
      <c r="E146" s="90" t="s">
        <v>34</v>
      </c>
      <c r="F146" s="92" t="n">
        <v>3</v>
      </c>
      <c r="G146" s="93"/>
      <c r="H146" s="93"/>
      <c r="I146" s="93" t="n">
        <f aca="false">G146+H146</f>
        <v>0</v>
      </c>
      <c r="J146" s="94" t="n">
        <f aca="false">G146*F146</f>
        <v>0</v>
      </c>
      <c r="K146" s="94" t="n">
        <f aca="false">H146*F146</f>
        <v>0</v>
      </c>
      <c r="L146" s="94" t="n">
        <f aca="false">J146+K146</f>
        <v>0</v>
      </c>
      <c r="M146" s="95" t="n">
        <f aca="false">L146*(1+$M$4)</f>
        <v>0</v>
      </c>
      <c r="N146" s="14"/>
      <c r="O146" s="96"/>
      <c r="P146" s="96"/>
      <c r="Q146" s="78"/>
      <c r="R146" s="96"/>
      <c r="S146" s="96"/>
      <c r="T146" s="67" t="str">
        <f aca="false">IF(A146="", "", IF(LEN(A146)-LEN(SUBSTITUTE(A146, ".", "")) = 0, "ETAPA_PRINCIPAL", IF(LEN(A146)-LEN(SUBSTITUTE(A146, ".", "")) = 1, "SUBETAPA", "ITEM_OBRA")))</f>
        <v>ITEM_OBRA</v>
      </c>
      <c r="U146" s="68" t="n">
        <f aca="false">IF(T146="ETAPA_PRINCIPAL",M146,0)</f>
        <v>0</v>
      </c>
      <c r="V146" s="68" t="n">
        <f aca="false">IF($T146="ETAPA_PRINCIPAL",$L146,0)</f>
        <v>0</v>
      </c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</row>
    <row r="147" customFormat="false" ht="21.65" hidden="false" customHeight="false" outlineLevel="0" collapsed="false">
      <c r="A147" s="136" t="s">
        <v>436</v>
      </c>
      <c r="B147" s="89" t="s">
        <v>437</v>
      </c>
      <c r="C147" s="90" t="s">
        <v>438</v>
      </c>
      <c r="D147" s="91" t="s">
        <v>439</v>
      </c>
      <c r="E147" s="90" t="s">
        <v>34</v>
      </c>
      <c r="F147" s="92" t="n">
        <v>3</v>
      </c>
      <c r="G147" s="93"/>
      <c r="H147" s="93"/>
      <c r="I147" s="93" t="n">
        <f aca="false">G147+H147</f>
        <v>0</v>
      </c>
      <c r="J147" s="94" t="n">
        <f aca="false">G147*F147</f>
        <v>0</v>
      </c>
      <c r="K147" s="94" t="n">
        <f aca="false">H147*F147</f>
        <v>0</v>
      </c>
      <c r="L147" s="94" t="n">
        <f aca="false">J147+K147</f>
        <v>0</v>
      </c>
      <c r="M147" s="95" t="n">
        <f aca="false">L147*(1+$M$4)</f>
        <v>0</v>
      </c>
      <c r="N147" s="14"/>
      <c r="O147" s="96"/>
      <c r="P147" s="96"/>
      <c r="Q147" s="78"/>
      <c r="R147" s="96"/>
      <c r="S147" s="96"/>
      <c r="T147" s="67" t="str">
        <f aca="false">IF(A147="", "", IF(LEN(A147)-LEN(SUBSTITUTE(A147, ".", "")) = 0, "ETAPA_PRINCIPAL", IF(LEN(A147)-LEN(SUBSTITUTE(A147, ".", "")) = 1, "SUBETAPA", "ITEM_OBRA")))</f>
        <v>ITEM_OBRA</v>
      </c>
      <c r="U147" s="68" t="n">
        <f aca="false">IF(T147="ETAPA_PRINCIPAL",M147,0)</f>
        <v>0</v>
      </c>
      <c r="V147" s="68" t="n">
        <f aca="false">IF($T147="ETAPA_PRINCIPAL",$L147,0)</f>
        <v>0</v>
      </c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</row>
    <row r="148" customFormat="false" ht="31.9" hidden="false" customHeight="false" outlineLevel="0" collapsed="false">
      <c r="A148" s="136" t="s">
        <v>440</v>
      </c>
      <c r="B148" s="89" t="s">
        <v>441</v>
      </c>
      <c r="C148" s="90" t="n">
        <v>89711</v>
      </c>
      <c r="D148" s="91" t="s">
        <v>442</v>
      </c>
      <c r="E148" s="90" t="s">
        <v>73</v>
      </c>
      <c r="F148" s="92" t="n">
        <v>15</v>
      </c>
      <c r="G148" s="93"/>
      <c r="H148" s="93"/>
      <c r="I148" s="93" t="n">
        <f aca="false">G148+H148</f>
        <v>0</v>
      </c>
      <c r="J148" s="94" t="n">
        <f aca="false">G148*F148</f>
        <v>0</v>
      </c>
      <c r="K148" s="94" t="n">
        <f aca="false">H148*F148</f>
        <v>0</v>
      </c>
      <c r="L148" s="94" t="n">
        <f aca="false">J148+K148</f>
        <v>0</v>
      </c>
      <c r="M148" s="95" t="n">
        <f aca="false">L148*(1+$M$4)</f>
        <v>0</v>
      </c>
      <c r="N148" s="14"/>
      <c r="O148" s="96"/>
      <c r="P148" s="96"/>
      <c r="Q148" s="78"/>
      <c r="R148" s="96"/>
      <c r="S148" s="96"/>
      <c r="T148" s="67" t="str">
        <f aca="false">IF(A148="", "", IF(LEN(A148)-LEN(SUBSTITUTE(A148, ".", "")) = 0, "ETAPA_PRINCIPAL", IF(LEN(A148)-LEN(SUBSTITUTE(A148, ".", "")) = 1, "SUBETAPA", "ITEM_OBRA")))</f>
        <v>ITEM_OBRA</v>
      </c>
      <c r="U148" s="68" t="n">
        <f aca="false">IF(T148="ETAPA_PRINCIPAL",M148,0)</f>
        <v>0</v>
      </c>
      <c r="V148" s="68" t="n">
        <f aca="false">IF($T148="ETAPA_PRINCIPAL",$L148,0)</f>
        <v>0</v>
      </c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</row>
    <row r="149" customFormat="false" ht="31.9" hidden="false" customHeight="false" outlineLevel="0" collapsed="false">
      <c r="A149" s="136" t="s">
        <v>443</v>
      </c>
      <c r="B149" s="89" t="s">
        <v>441</v>
      </c>
      <c r="C149" s="90" t="n">
        <v>89712</v>
      </c>
      <c r="D149" s="91" t="s">
        <v>444</v>
      </c>
      <c r="E149" s="90" t="s">
        <v>73</v>
      </c>
      <c r="F149" s="92" t="n">
        <v>7</v>
      </c>
      <c r="G149" s="93"/>
      <c r="H149" s="93"/>
      <c r="I149" s="93" t="n">
        <f aca="false">G149+H149</f>
        <v>0</v>
      </c>
      <c r="J149" s="94" t="n">
        <f aca="false">G149*F149</f>
        <v>0</v>
      </c>
      <c r="K149" s="94" t="n">
        <f aca="false">H149*F149</f>
        <v>0</v>
      </c>
      <c r="L149" s="94" t="n">
        <f aca="false">J149+K149</f>
        <v>0</v>
      </c>
      <c r="M149" s="95" t="n">
        <f aca="false">L149*(1+$M$4)</f>
        <v>0</v>
      </c>
      <c r="N149" s="14"/>
      <c r="O149" s="96"/>
      <c r="P149" s="96"/>
      <c r="Q149" s="78"/>
      <c r="R149" s="96"/>
      <c r="S149" s="96"/>
      <c r="T149" s="67" t="str">
        <f aca="false">IF(A149="", "", IF(LEN(A149)-LEN(SUBSTITUTE(A149, ".", "")) = 0, "ETAPA_PRINCIPAL", IF(LEN(A149)-LEN(SUBSTITUTE(A149, ".", "")) = 1, "SUBETAPA", "ITEM_OBRA")))</f>
        <v>ITEM_OBRA</v>
      </c>
      <c r="U149" s="68" t="n">
        <f aca="false">IF(T149="ETAPA_PRINCIPAL",M149,0)</f>
        <v>0</v>
      </c>
      <c r="V149" s="68" t="n">
        <f aca="false">IF($T149="ETAPA_PRINCIPAL",$L149,0)</f>
        <v>0</v>
      </c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</row>
    <row r="150" customFormat="false" ht="31.9" hidden="false" customHeight="false" outlineLevel="0" collapsed="false">
      <c r="A150" s="136" t="s">
        <v>445</v>
      </c>
      <c r="B150" s="89" t="s">
        <v>441</v>
      </c>
      <c r="C150" s="90" t="n">
        <v>89713</v>
      </c>
      <c r="D150" s="91" t="s">
        <v>446</v>
      </c>
      <c r="E150" s="90" t="s">
        <v>73</v>
      </c>
      <c r="F150" s="92" t="n">
        <v>13</v>
      </c>
      <c r="G150" s="93"/>
      <c r="H150" s="93"/>
      <c r="I150" s="93" t="n">
        <f aca="false">G150+H150</f>
        <v>0</v>
      </c>
      <c r="J150" s="94" t="n">
        <f aca="false">G150*F150</f>
        <v>0</v>
      </c>
      <c r="K150" s="94" t="n">
        <f aca="false">H150*F150</f>
        <v>0</v>
      </c>
      <c r="L150" s="94" t="n">
        <f aca="false">J150+K150</f>
        <v>0</v>
      </c>
      <c r="M150" s="95" t="n">
        <f aca="false">L150*(1+$M$4)</f>
        <v>0</v>
      </c>
      <c r="N150" s="14"/>
      <c r="O150" s="96"/>
      <c r="P150" s="96"/>
      <c r="Q150" s="78"/>
      <c r="R150" s="96"/>
      <c r="S150" s="96"/>
      <c r="T150" s="67" t="str">
        <f aca="false">IF(A150="", "", IF(LEN(A150)-LEN(SUBSTITUTE(A150, ".", "")) = 0, "ETAPA_PRINCIPAL", IF(LEN(A150)-LEN(SUBSTITUTE(A150, ".", "")) = 1, "SUBETAPA", "ITEM_OBRA")))</f>
        <v>ITEM_OBRA</v>
      </c>
      <c r="U150" s="68" t="n">
        <f aca="false">IF(T150="ETAPA_PRINCIPAL",M150,0)</f>
        <v>0</v>
      </c>
      <c r="V150" s="68" t="n">
        <f aca="false">IF($T150="ETAPA_PRINCIPAL",$L150,0)</f>
        <v>0</v>
      </c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</row>
    <row r="151" customFormat="false" ht="31.9" hidden="false" customHeight="false" outlineLevel="0" collapsed="false">
      <c r="A151" s="136" t="s">
        <v>447</v>
      </c>
      <c r="B151" s="89" t="s">
        <v>441</v>
      </c>
      <c r="C151" s="90" t="n">
        <v>89714</v>
      </c>
      <c r="D151" s="91" t="s">
        <v>448</v>
      </c>
      <c r="E151" s="90" t="s">
        <v>73</v>
      </c>
      <c r="F151" s="92" t="n">
        <v>12</v>
      </c>
      <c r="G151" s="93"/>
      <c r="H151" s="93"/>
      <c r="I151" s="93" t="n">
        <f aca="false">G151+H151</f>
        <v>0</v>
      </c>
      <c r="J151" s="94" t="n">
        <f aca="false">G151*F151</f>
        <v>0</v>
      </c>
      <c r="K151" s="94" t="n">
        <f aca="false">H151*F151</f>
        <v>0</v>
      </c>
      <c r="L151" s="94" t="n">
        <f aca="false">J151+K151</f>
        <v>0</v>
      </c>
      <c r="M151" s="95" t="n">
        <f aca="false">L151*(1+$M$4)</f>
        <v>0</v>
      </c>
      <c r="N151" s="14"/>
      <c r="O151" s="96"/>
      <c r="P151" s="96"/>
      <c r="Q151" s="78"/>
      <c r="R151" s="96"/>
      <c r="S151" s="96"/>
      <c r="T151" s="67" t="str">
        <f aca="false">IF(A151="", "", IF(LEN(A151)-LEN(SUBSTITUTE(A151, ".", "")) = 0, "ETAPA_PRINCIPAL", IF(LEN(A151)-LEN(SUBSTITUTE(A151, ".", "")) = 1, "SUBETAPA", "ITEM_OBRA")))</f>
        <v>ITEM_OBRA</v>
      </c>
      <c r="U151" s="68" t="n">
        <f aca="false">IF(T151="ETAPA_PRINCIPAL",M151,0)</f>
        <v>0</v>
      </c>
      <c r="V151" s="68" t="n">
        <f aca="false">IF($T151="ETAPA_PRINCIPAL",$L151,0)</f>
        <v>0</v>
      </c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</row>
    <row r="152" customFormat="false" ht="31.9" hidden="false" customHeight="false" outlineLevel="0" collapsed="false">
      <c r="A152" s="136" t="s">
        <v>449</v>
      </c>
      <c r="B152" s="89" t="s">
        <v>441</v>
      </c>
      <c r="C152" s="90" t="n">
        <v>89849</v>
      </c>
      <c r="D152" s="91" t="s">
        <v>450</v>
      </c>
      <c r="E152" s="90" t="s">
        <v>73</v>
      </c>
      <c r="F152" s="92" t="n">
        <v>50</v>
      </c>
      <c r="G152" s="93"/>
      <c r="H152" s="93"/>
      <c r="I152" s="93" t="n">
        <f aca="false">G152+H152</f>
        <v>0</v>
      </c>
      <c r="J152" s="94" t="n">
        <f aca="false">G152*F152</f>
        <v>0</v>
      </c>
      <c r="K152" s="94" t="n">
        <f aca="false">H152*F152</f>
        <v>0</v>
      </c>
      <c r="L152" s="94" t="n">
        <f aca="false">J152+K152</f>
        <v>0</v>
      </c>
      <c r="M152" s="95" t="n">
        <f aca="false">L152*(1+$M$4)</f>
        <v>0</v>
      </c>
      <c r="N152" s="14"/>
      <c r="O152" s="96"/>
      <c r="P152" s="96"/>
      <c r="Q152" s="78"/>
      <c r="R152" s="96"/>
      <c r="S152" s="96"/>
      <c r="T152" s="67" t="str">
        <f aca="false">IF(A152="", "", IF(LEN(A152)-LEN(SUBSTITUTE(A152, ".", "")) = 0, "ETAPA_PRINCIPAL", IF(LEN(A152)-LEN(SUBSTITUTE(A152, ".", "")) = 1, "SUBETAPA", "ITEM_OBRA")))</f>
        <v>ITEM_OBRA</v>
      </c>
      <c r="U152" s="68" t="n">
        <f aca="false">IF(T152="ETAPA_PRINCIPAL",M152,0)</f>
        <v>0</v>
      </c>
      <c r="V152" s="68" t="n">
        <f aca="false">IF($T152="ETAPA_PRINCIPAL",$L152,0)</f>
        <v>0</v>
      </c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</row>
    <row r="153" customFormat="false" ht="42.15" hidden="false" customHeight="false" outlineLevel="0" collapsed="false">
      <c r="A153" s="136" t="s">
        <v>451</v>
      </c>
      <c r="B153" s="89" t="s">
        <v>452</v>
      </c>
      <c r="C153" s="90" t="s">
        <v>453</v>
      </c>
      <c r="D153" s="91" t="s">
        <v>454</v>
      </c>
      <c r="E153" s="90" t="s">
        <v>34</v>
      </c>
      <c r="F153" s="92" t="n">
        <v>2</v>
      </c>
      <c r="G153" s="93"/>
      <c r="H153" s="93"/>
      <c r="I153" s="93" t="n">
        <f aca="false">G153+H153</f>
        <v>0</v>
      </c>
      <c r="J153" s="94" t="n">
        <f aca="false">G153*F153</f>
        <v>0</v>
      </c>
      <c r="K153" s="94" t="n">
        <f aca="false">H153*F153</f>
        <v>0</v>
      </c>
      <c r="L153" s="94" t="n">
        <f aca="false">J153+K153</f>
        <v>0</v>
      </c>
      <c r="M153" s="95" t="n">
        <f aca="false">L153*(1+$M$4)</f>
        <v>0</v>
      </c>
      <c r="N153" s="14"/>
      <c r="O153" s="96"/>
      <c r="P153" s="96"/>
      <c r="Q153" s="78"/>
      <c r="R153" s="96"/>
      <c r="S153" s="96"/>
      <c r="T153" s="67" t="str">
        <f aca="false">IF(A153="", "", IF(LEN(A153)-LEN(SUBSTITUTE(A153, ".", "")) = 0, "ETAPA_PRINCIPAL", IF(LEN(A153)-LEN(SUBSTITUTE(A153, ".", "")) = 1, "SUBETAPA", "ITEM_OBRA")))</f>
        <v>ITEM_OBRA</v>
      </c>
      <c r="U153" s="68" t="n">
        <f aca="false">IF(T153="ETAPA_PRINCIPAL",M153,0)</f>
        <v>0</v>
      </c>
      <c r="V153" s="68" t="n">
        <f aca="false">IF($T153="ETAPA_PRINCIPAL",$L153,0)</f>
        <v>0</v>
      </c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</row>
    <row r="154" customFormat="false" ht="52.4" hidden="false" customHeight="false" outlineLevel="0" collapsed="false">
      <c r="A154" s="136" t="s">
        <v>455</v>
      </c>
      <c r="B154" s="89" t="s">
        <v>452</v>
      </c>
      <c r="C154" s="90" t="s">
        <v>456</v>
      </c>
      <c r="D154" s="91" t="s">
        <v>457</v>
      </c>
      <c r="E154" s="90" t="s">
        <v>34</v>
      </c>
      <c r="F154" s="92" t="n">
        <v>3</v>
      </c>
      <c r="G154" s="93"/>
      <c r="H154" s="93"/>
      <c r="I154" s="93" t="n">
        <f aca="false">G154+H154</f>
        <v>0</v>
      </c>
      <c r="J154" s="94" t="n">
        <f aca="false">G154*F154</f>
        <v>0</v>
      </c>
      <c r="K154" s="94" t="n">
        <f aca="false">H154*F154</f>
        <v>0</v>
      </c>
      <c r="L154" s="94" t="n">
        <f aca="false">J154+K154</f>
        <v>0</v>
      </c>
      <c r="M154" s="95" t="n">
        <f aca="false">L154*(1+$M$4)</f>
        <v>0</v>
      </c>
      <c r="N154" s="14"/>
      <c r="O154" s="96"/>
      <c r="P154" s="96"/>
      <c r="Q154" s="78"/>
      <c r="R154" s="96"/>
      <c r="S154" s="96"/>
      <c r="T154" s="67" t="str">
        <f aca="false">IF(A154="", "", IF(LEN(A154)-LEN(SUBSTITUTE(A154, ".", "")) = 0, "ETAPA_PRINCIPAL", IF(LEN(A154)-LEN(SUBSTITUTE(A154, ".", "")) = 1, "SUBETAPA", "ITEM_OBRA")))</f>
        <v>ITEM_OBRA</v>
      </c>
      <c r="U154" s="68" t="n">
        <f aca="false">IF(T154="ETAPA_PRINCIPAL",M154,0)</f>
        <v>0</v>
      </c>
      <c r="V154" s="68" t="n">
        <f aca="false">IF($T154="ETAPA_PRINCIPAL",$L154,0)</f>
        <v>0</v>
      </c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</row>
    <row r="155" customFormat="false" ht="31.9" hidden="false" customHeight="false" outlineLevel="0" collapsed="false">
      <c r="A155" s="136" t="s">
        <v>458</v>
      </c>
      <c r="B155" s="89" t="s">
        <v>459</v>
      </c>
      <c r="C155" s="90" t="s">
        <v>460</v>
      </c>
      <c r="D155" s="91" t="s">
        <v>461</v>
      </c>
      <c r="E155" s="90" t="s">
        <v>34</v>
      </c>
      <c r="F155" s="92" t="n">
        <v>10</v>
      </c>
      <c r="G155" s="93"/>
      <c r="H155" s="93"/>
      <c r="I155" s="93" t="n">
        <f aca="false">G155+H155</f>
        <v>0</v>
      </c>
      <c r="J155" s="94" t="n">
        <f aca="false">G155*F155</f>
        <v>0</v>
      </c>
      <c r="K155" s="94" t="n">
        <f aca="false">H155*F155</f>
        <v>0</v>
      </c>
      <c r="L155" s="94" t="n">
        <f aca="false">J155+K155</f>
        <v>0</v>
      </c>
      <c r="M155" s="95" t="n">
        <f aca="false">L155*(1+$M$4)</f>
        <v>0</v>
      </c>
      <c r="N155" s="14"/>
      <c r="O155" s="96"/>
      <c r="P155" s="96"/>
      <c r="Q155" s="78"/>
      <c r="R155" s="96"/>
      <c r="S155" s="96"/>
      <c r="T155" s="67" t="str">
        <f aca="false">IF(A155="", "", IF(LEN(A155)-LEN(SUBSTITUTE(A155, ".", "")) = 0, "ETAPA_PRINCIPAL", IF(LEN(A155)-LEN(SUBSTITUTE(A155, ".", "")) = 1, "SUBETAPA", "ITEM_OBRA")))</f>
        <v>ITEM_OBRA</v>
      </c>
      <c r="U155" s="68" t="n">
        <f aca="false">IF(T155="ETAPA_PRINCIPAL",M155,0)</f>
        <v>0</v>
      </c>
      <c r="V155" s="68" t="n">
        <f aca="false">IF($T155="ETAPA_PRINCIPAL",$L155,0)</f>
        <v>0</v>
      </c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</row>
    <row r="156" customFormat="false" ht="42.15" hidden="false" customHeight="false" outlineLevel="0" collapsed="false">
      <c r="A156" s="136" t="s">
        <v>462</v>
      </c>
      <c r="B156" s="89" t="s">
        <v>463</v>
      </c>
      <c r="C156" s="90" t="s">
        <v>464</v>
      </c>
      <c r="D156" s="91" t="s">
        <v>465</v>
      </c>
      <c r="E156" s="90" t="s">
        <v>34</v>
      </c>
      <c r="F156" s="92" t="n">
        <v>7</v>
      </c>
      <c r="G156" s="93"/>
      <c r="H156" s="93"/>
      <c r="I156" s="93" t="n">
        <f aca="false">G156+H156</f>
        <v>0</v>
      </c>
      <c r="J156" s="94" t="n">
        <f aca="false">G156*F156</f>
        <v>0</v>
      </c>
      <c r="K156" s="94" t="n">
        <f aca="false">H156*F156</f>
        <v>0</v>
      </c>
      <c r="L156" s="94" t="n">
        <f aca="false">J156+K156</f>
        <v>0</v>
      </c>
      <c r="M156" s="95" t="n">
        <f aca="false">L156*(1+$M$4)</f>
        <v>0</v>
      </c>
      <c r="N156" s="14"/>
      <c r="O156" s="96"/>
      <c r="P156" s="96"/>
      <c r="Q156" s="78"/>
      <c r="R156" s="96"/>
      <c r="S156" s="96"/>
      <c r="T156" s="67" t="str">
        <f aca="false">IF(A156="", "", IF(LEN(A156)-LEN(SUBSTITUTE(A156, ".", "")) = 0, "ETAPA_PRINCIPAL", IF(LEN(A156)-LEN(SUBSTITUTE(A156, ".", "")) = 1, "SUBETAPA", "ITEM_OBRA")))</f>
        <v>ITEM_OBRA</v>
      </c>
      <c r="U156" s="68" t="n">
        <f aca="false">IF(T156="ETAPA_PRINCIPAL",M156,0)</f>
        <v>0</v>
      </c>
      <c r="V156" s="68" t="n">
        <f aca="false">IF($T156="ETAPA_PRINCIPAL",$L156,0)</f>
        <v>0</v>
      </c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</row>
    <row r="157" customFormat="false" ht="62.65" hidden="false" customHeight="false" outlineLevel="0" collapsed="false">
      <c r="A157" s="136" t="s">
        <v>466</v>
      </c>
      <c r="B157" s="89" t="s">
        <v>467</v>
      </c>
      <c r="C157" s="90" t="s">
        <v>468</v>
      </c>
      <c r="D157" s="91" t="s">
        <v>469</v>
      </c>
      <c r="E157" s="90" t="s">
        <v>106</v>
      </c>
      <c r="F157" s="92" t="n">
        <f aca="false">50*1*1.2</f>
        <v>60</v>
      </c>
      <c r="G157" s="93"/>
      <c r="H157" s="93"/>
      <c r="I157" s="93" t="n">
        <f aca="false">G157+H157</f>
        <v>0</v>
      </c>
      <c r="J157" s="94" t="n">
        <f aca="false">G157*F157</f>
        <v>0</v>
      </c>
      <c r="K157" s="94" t="n">
        <f aca="false">H157*F157</f>
        <v>0</v>
      </c>
      <c r="L157" s="94" t="n">
        <f aca="false">J157+K157</f>
        <v>0</v>
      </c>
      <c r="M157" s="95" t="n">
        <f aca="false">L157*(1+$M$4)</f>
        <v>0</v>
      </c>
      <c r="N157" s="14"/>
      <c r="O157" s="96"/>
      <c r="P157" s="96"/>
      <c r="Q157" s="78"/>
      <c r="R157" s="96"/>
      <c r="S157" s="96"/>
      <c r="T157" s="67" t="str">
        <f aca="false">IF(A157="", "", IF(LEN(A157)-LEN(SUBSTITUTE(A157, ".", "")) = 0, "ETAPA_PRINCIPAL", IF(LEN(A157)-LEN(SUBSTITUTE(A157, ".", "")) = 1, "SUBETAPA", "ITEM_OBRA")))</f>
        <v>ITEM_OBRA</v>
      </c>
      <c r="U157" s="68" t="n">
        <f aca="false">IF(T157="ETAPA_PRINCIPAL",M157,0)</f>
        <v>0</v>
      </c>
      <c r="V157" s="68" t="n">
        <f aca="false">IF($T157="ETAPA_PRINCIPAL",$L157,0)</f>
        <v>0</v>
      </c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</row>
    <row r="158" customFormat="false" ht="62.65" hidden="false" customHeight="false" outlineLevel="0" collapsed="false">
      <c r="A158" s="136" t="s">
        <v>470</v>
      </c>
      <c r="B158" s="89" t="s">
        <v>467</v>
      </c>
      <c r="C158" s="90" t="s">
        <v>471</v>
      </c>
      <c r="D158" s="91" t="s">
        <v>472</v>
      </c>
      <c r="E158" s="90" t="s">
        <v>106</v>
      </c>
      <c r="F158" s="92" t="n">
        <f aca="false">60*1.3</f>
        <v>78</v>
      </c>
      <c r="G158" s="93"/>
      <c r="H158" s="93"/>
      <c r="I158" s="93" t="n">
        <f aca="false">G158+H158</f>
        <v>0</v>
      </c>
      <c r="J158" s="94" t="n">
        <f aca="false">G158*F158</f>
        <v>0</v>
      </c>
      <c r="K158" s="94" t="n">
        <f aca="false">H158*F158</f>
        <v>0</v>
      </c>
      <c r="L158" s="94" t="n">
        <f aca="false">J158+K158</f>
        <v>0</v>
      </c>
      <c r="M158" s="95" t="n">
        <f aca="false">L158*(1+$M$4)</f>
        <v>0</v>
      </c>
      <c r="N158" s="14"/>
      <c r="O158" s="96"/>
      <c r="P158" s="96"/>
      <c r="Q158" s="78"/>
      <c r="R158" s="96"/>
      <c r="S158" s="96"/>
      <c r="T158" s="67" t="str">
        <f aca="false">IF(A158="", "", IF(LEN(A158)-LEN(SUBSTITUTE(A158, ".", "")) = 0, "ETAPA_PRINCIPAL", IF(LEN(A158)-LEN(SUBSTITUTE(A158, ".", "")) = 1, "SUBETAPA", "ITEM_OBRA")))</f>
        <v>ITEM_OBRA</v>
      </c>
      <c r="U158" s="68" t="n">
        <f aca="false">IF(T158="ETAPA_PRINCIPAL",M158,0)</f>
        <v>0</v>
      </c>
      <c r="V158" s="68" t="n">
        <f aca="false">IF($T158="ETAPA_PRINCIPAL",$L158,0)</f>
        <v>0</v>
      </c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</row>
    <row r="159" customFormat="false" ht="15" hidden="false" customHeight="false" outlineLevel="0" collapsed="false">
      <c r="A159" s="136"/>
      <c r="B159" s="89"/>
      <c r="C159" s="90"/>
      <c r="D159" s="91"/>
      <c r="E159" s="90"/>
      <c r="F159" s="92"/>
      <c r="G159" s="74"/>
      <c r="H159" s="74"/>
      <c r="I159" s="93"/>
      <c r="J159" s="168"/>
      <c r="K159" s="168"/>
      <c r="L159" s="168"/>
      <c r="M159" s="165"/>
      <c r="N159" s="77"/>
      <c r="O159" s="78"/>
      <c r="P159" s="78"/>
      <c r="Q159" s="78"/>
      <c r="R159" s="78"/>
      <c r="S159" s="78"/>
      <c r="T159" s="67" t="str">
        <f aca="false">IF(A159="", "", IF(LEN(A159)-LEN(SUBSTITUTE(A159, ".", "")) = 0, "ETAPA_PRINCIPAL", IF(LEN(A159)-LEN(SUBSTITUTE(A159, ".", "")) = 1, "SUBETAPA", "ITEM_OBRA")))</f>
        <v/>
      </c>
      <c r="U159" s="68" t="n">
        <f aca="false">IF(T159="ETAPA_PRINCIPAL",M159,0)</f>
        <v>0</v>
      </c>
      <c r="V159" s="68" t="n">
        <f aca="false">IF($T159="ETAPA_PRINCIPAL",$L159,0)</f>
        <v>0</v>
      </c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</row>
    <row r="160" customFormat="false" ht="15" hidden="false" customHeight="true" outlineLevel="0" collapsed="false">
      <c r="A160" s="131" t="s">
        <v>473</v>
      </c>
      <c r="B160" s="132" t="s">
        <v>474</v>
      </c>
      <c r="C160" s="132"/>
      <c r="D160" s="132"/>
      <c r="E160" s="133"/>
      <c r="F160" s="144"/>
      <c r="G160" s="134"/>
      <c r="H160" s="134"/>
      <c r="I160" s="134"/>
      <c r="J160" s="135"/>
      <c r="K160" s="135"/>
      <c r="L160" s="135"/>
      <c r="M160" s="135"/>
      <c r="N160" s="77"/>
      <c r="O160" s="54"/>
      <c r="P160" s="54"/>
      <c r="Q160" s="78"/>
      <c r="R160" s="54"/>
      <c r="S160" s="54"/>
      <c r="T160" s="67" t="str">
        <f aca="false">IF(A160="", "", IF(LEN(A160)-LEN(SUBSTITUTE(A160, ".", "")) = 0, "ETAPA_PRINCIPAL", IF(LEN(A160)-LEN(SUBSTITUTE(A160, ".", "")) = 1, "SUBETAPA", "ITEM_OBRA")))</f>
        <v>SUBETAPA</v>
      </c>
      <c r="U160" s="68" t="n">
        <f aca="false">IF(T160="ETAPA_PRINCIPAL",M160,0)</f>
        <v>0</v>
      </c>
      <c r="V160" s="68" t="n">
        <f aca="false">IF($T160="ETAPA_PRINCIPAL",$L160,0)</f>
        <v>0</v>
      </c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</row>
    <row r="161" customFormat="false" ht="31.9" hidden="false" customHeight="false" outlineLevel="0" collapsed="false">
      <c r="A161" s="136" t="s">
        <v>475</v>
      </c>
      <c r="B161" s="89" t="s">
        <v>476</v>
      </c>
      <c r="C161" s="90" t="s">
        <v>477</v>
      </c>
      <c r="D161" s="91" t="s">
        <v>478</v>
      </c>
      <c r="E161" s="90" t="s">
        <v>34</v>
      </c>
      <c r="F161" s="92" t="n">
        <v>1</v>
      </c>
      <c r="G161" s="93"/>
      <c r="H161" s="93"/>
      <c r="I161" s="93" t="n">
        <f aca="false">G161+H161</f>
        <v>0</v>
      </c>
      <c r="J161" s="94" t="n">
        <f aca="false">G161*F161</f>
        <v>0</v>
      </c>
      <c r="K161" s="94" t="n">
        <f aca="false">H161*F161</f>
        <v>0</v>
      </c>
      <c r="L161" s="94" t="n">
        <f aca="false">J161+K161</f>
        <v>0</v>
      </c>
      <c r="M161" s="95" t="n">
        <f aca="false">L161*(1+$M$4)</f>
        <v>0</v>
      </c>
      <c r="N161" s="14"/>
      <c r="O161" s="96"/>
      <c r="P161" s="96"/>
      <c r="Q161" s="78"/>
      <c r="R161" s="96"/>
      <c r="S161" s="96"/>
      <c r="T161" s="67" t="str">
        <f aca="false">IF(A161="", "", IF(LEN(A161)-LEN(SUBSTITUTE(A161, ".", "")) = 0, "ETAPA_PRINCIPAL", IF(LEN(A161)-LEN(SUBSTITUTE(A161, ".", "")) = 1, "SUBETAPA", "ITEM_OBRA")))</f>
        <v>ITEM_OBRA</v>
      </c>
      <c r="U161" s="68" t="n">
        <f aca="false">IF(T161="ETAPA_PRINCIPAL",M161,0)</f>
        <v>0</v>
      </c>
      <c r="V161" s="68" t="n">
        <f aca="false">IF($T161="ETAPA_PRINCIPAL",$L161,0)</f>
        <v>0</v>
      </c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</row>
    <row r="162" customFormat="false" ht="21.65" hidden="false" customHeight="false" outlineLevel="0" collapsed="false">
      <c r="A162" s="136" t="s">
        <v>479</v>
      </c>
      <c r="B162" s="89" t="s">
        <v>480</v>
      </c>
      <c r="C162" s="90" t="s">
        <v>481</v>
      </c>
      <c r="D162" s="91" t="s">
        <v>482</v>
      </c>
      <c r="E162" s="90" t="s">
        <v>34</v>
      </c>
      <c r="F162" s="92" t="n">
        <v>1</v>
      </c>
      <c r="G162" s="93"/>
      <c r="H162" s="93"/>
      <c r="I162" s="93" t="n">
        <f aca="false">G162+H162</f>
        <v>0</v>
      </c>
      <c r="J162" s="94" t="n">
        <f aca="false">G162*F162</f>
        <v>0</v>
      </c>
      <c r="K162" s="94" t="n">
        <f aca="false">H162*F162</f>
        <v>0</v>
      </c>
      <c r="L162" s="94" t="n">
        <f aca="false">J162+K162</f>
        <v>0</v>
      </c>
      <c r="M162" s="95" t="n">
        <f aca="false">L162*(1+$M$4)</f>
        <v>0</v>
      </c>
      <c r="N162" s="14"/>
      <c r="O162" s="96"/>
      <c r="P162" s="96"/>
      <c r="Q162" s="78"/>
      <c r="R162" s="96"/>
      <c r="S162" s="96"/>
      <c r="T162" s="67" t="str">
        <f aca="false">IF(A162="", "", IF(LEN(A162)-LEN(SUBSTITUTE(A162, ".", "")) = 0, "ETAPA_PRINCIPAL", IF(LEN(A162)-LEN(SUBSTITUTE(A162, ".", "")) = 1, "SUBETAPA", "ITEM_OBRA")))</f>
        <v>ITEM_OBRA</v>
      </c>
      <c r="U162" s="68" t="n">
        <f aca="false">IF(T162="ETAPA_PRINCIPAL",M162,0)</f>
        <v>0</v>
      </c>
      <c r="V162" s="68" t="n">
        <f aca="false">IF($T162="ETAPA_PRINCIPAL",$L162,0)</f>
        <v>0</v>
      </c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</row>
    <row r="163" customFormat="false" ht="15" hidden="false" customHeight="false" outlineLevel="0" collapsed="false">
      <c r="A163" s="136"/>
      <c r="B163" s="89"/>
      <c r="C163" s="90"/>
      <c r="D163" s="91"/>
      <c r="E163" s="90"/>
      <c r="F163" s="92"/>
      <c r="G163" s="74"/>
      <c r="H163" s="74"/>
      <c r="I163" s="93"/>
      <c r="J163" s="168"/>
      <c r="K163" s="168"/>
      <c r="L163" s="168"/>
      <c r="M163" s="165"/>
      <c r="N163" s="77"/>
      <c r="O163" s="78"/>
      <c r="P163" s="78"/>
      <c r="Q163" s="78"/>
      <c r="R163" s="78"/>
      <c r="S163" s="78"/>
      <c r="T163" s="67" t="str">
        <f aca="false">IF(A163="", "", IF(LEN(A163)-LEN(SUBSTITUTE(A163, ".", "")) = 0, "ETAPA_PRINCIPAL", IF(LEN(A163)-LEN(SUBSTITUTE(A163, ".", "")) = 1, "SUBETAPA", "ITEM_OBRA")))</f>
        <v/>
      </c>
      <c r="U163" s="68" t="n">
        <f aca="false">IF(T163="ETAPA_PRINCIPAL",M163,0)</f>
        <v>0</v>
      </c>
      <c r="V163" s="68" t="n">
        <f aca="false">IF($T163="ETAPA_PRINCIPAL",$L163,0)</f>
        <v>0</v>
      </c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</row>
    <row r="164" customFormat="false" ht="15" hidden="false" customHeight="true" outlineLevel="0" collapsed="false">
      <c r="A164" s="131" t="s">
        <v>483</v>
      </c>
      <c r="B164" s="132" t="s">
        <v>484</v>
      </c>
      <c r="C164" s="132"/>
      <c r="D164" s="132"/>
      <c r="E164" s="133"/>
      <c r="F164" s="144"/>
      <c r="G164" s="134"/>
      <c r="H164" s="134"/>
      <c r="I164" s="134"/>
      <c r="J164" s="135"/>
      <c r="K164" s="135"/>
      <c r="L164" s="135"/>
      <c r="M164" s="135"/>
      <c r="N164" s="77"/>
      <c r="O164" s="54"/>
      <c r="P164" s="54"/>
      <c r="Q164" s="78"/>
      <c r="R164" s="54"/>
      <c r="S164" s="54"/>
      <c r="T164" s="67" t="str">
        <f aca="false">IF(A164="", "", IF(LEN(A164)-LEN(SUBSTITUTE(A164, ".", "")) = 0, "ETAPA_PRINCIPAL", IF(LEN(A164)-LEN(SUBSTITUTE(A164, ".", "")) = 1, "SUBETAPA", "ITEM_OBRA")))</f>
        <v>SUBETAPA</v>
      </c>
      <c r="U164" s="68" t="n">
        <f aca="false">IF(T164="ETAPA_PRINCIPAL",M164,0)</f>
        <v>0</v>
      </c>
      <c r="V164" s="68" t="n">
        <f aca="false">IF($T164="ETAPA_PRINCIPAL",$L164,0)</f>
        <v>0</v>
      </c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</row>
    <row r="165" customFormat="false" ht="42.15" hidden="false" customHeight="false" outlineLevel="0" collapsed="false">
      <c r="A165" s="136" t="s">
        <v>485</v>
      </c>
      <c r="B165" s="89" t="s">
        <v>486</v>
      </c>
      <c r="C165" s="90" t="s">
        <v>487</v>
      </c>
      <c r="D165" s="91" t="s">
        <v>488</v>
      </c>
      <c r="E165" s="90" t="s">
        <v>34</v>
      </c>
      <c r="F165" s="92" t="n">
        <v>4</v>
      </c>
      <c r="G165" s="93"/>
      <c r="H165" s="93"/>
      <c r="I165" s="93" t="n">
        <f aca="false">G165+H165</f>
        <v>0</v>
      </c>
      <c r="J165" s="94" t="n">
        <f aca="false">G165*F165</f>
        <v>0</v>
      </c>
      <c r="K165" s="94" t="n">
        <f aca="false">H165*F165</f>
        <v>0</v>
      </c>
      <c r="L165" s="94" t="n">
        <f aca="false">J165+K165</f>
        <v>0</v>
      </c>
      <c r="M165" s="95" t="n">
        <f aca="false">L165*(1+$M$4)</f>
        <v>0</v>
      </c>
      <c r="N165" s="14"/>
      <c r="O165" s="96"/>
      <c r="P165" s="96"/>
      <c r="Q165" s="78"/>
      <c r="R165" s="96"/>
      <c r="S165" s="96"/>
      <c r="T165" s="67" t="str">
        <f aca="false">IF(A165="", "", IF(LEN(A165)-LEN(SUBSTITUTE(A165, ".", "")) = 0, "ETAPA_PRINCIPAL", IF(LEN(A165)-LEN(SUBSTITUTE(A165, ".", "")) = 1, "SUBETAPA", "ITEM_OBRA")))</f>
        <v>ITEM_OBRA</v>
      </c>
      <c r="U165" s="68" t="n">
        <f aca="false">IF(T165="ETAPA_PRINCIPAL",M165,0)</f>
        <v>0</v>
      </c>
      <c r="V165" s="68" t="n">
        <f aca="false">IF($T165="ETAPA_PRINCIPAL",$L165,0)</f>
        <v>0</v>
      </c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</row>
    <row r="166" customFormat="false" ht="31.9" hidden="false" customHeight="false" outlineLevel="0" collapsed="false">
      <c r="A166" s="136" t="s">
        <v>489</v>
      </c>
      <c r="B166" s="89" t="s">
        <v>490</v>
      </c>
      <c r="C166" s="90" t="n">
        <v>89356</v>
      </c>
      <c r="D166" s="91" t="s">
        <v>491</v>
      </c>
      <c r="E166" s="90" t="s">
        <v>73</v>
      </c>
      <c r="F166" s="92" t="n">
        <f aca="false">6+36</f>
        <v>42</v>
      </c>
      <c r="G166" s="93"/>
      <c r="H166" s="93"/>
      <c r="I166" s="93" t="n">
        <f aca="false">G166+H166</f>
        <v>0</v>
      </c>
      <c r="J166" s="94" t="n">
        <f aca="false">G166*F166</f>
        <v>0</v>
      </c>
      <c r="K166" s="94" t="n">
        <f aca="false">H166*F166</f>
        <v>0</v>
      </c>
      <c r="L166" s="94" t="n">
        <f aca="false">J166+K166</f>
        <v>0</v>
      </c>
      <c r="M166" s="95" t="n">
        <f aca="false">L166*(1+$M$4)</f>
        <v>0</v>
      </c>
      <c r="N166" s="14"/>
      <c r="O166" s="96"/>
      <c r="P166" s="96"/>
      <c r="Q166" s="78"/>
      <c r="R166" s="96"/>
      <c r="S166" s="96"/>
      <c r="T166" s="67" t="str">
        <f aca="false">IF(A166="", "", IF(LEN(A166)-LEN(SUBSTITUTE(A166, ".", "")) = 0, "ETAPA_PRINCIPAL", IF(LEN(A166)-LEN(SUBSTITUTE(A166, ".", "")) = 1, "SUBETAPA", "ITEM_OBRA")))</f>
        <v>ITEM_OBRA</v>
      </c>
      <c r="U166" s="68" t="n">
        <f aca="false">IF(T166="ETAPA_PRINCIPAL",M166,0)</f>
        <v>0</v>
      </c>
      <c r="V166" s="68" t="n">
        <f aca="false">IF($T166="ETAPA_PRINCIPAL",$L166,0)</f>
        <v>0</v>
      </c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</row>
    <row r="167" customFormat="false" ht="31.9" hidden="false" customHeight="false" outlineLevel="0" collapsed="false">
      <c r="A167" s="136" t="s">
        <v>492</v>
      </c>
      <c r="B167" s="89" t="s">
        <v>493</v>
      </c>
      <c r="C167" s="90" t="s">
        <v>494</v>
      </c>
      <c r="D167" s="91" t="s">
        <v>495</v>
      </c>
      <c r="E167" s="90" t="s">
        <v>73</v>
      </c>
      <c r="F167" s="92" t="n">
        <v>25</v>
      </c>
      <c r="G167" s="93"/>
      <c r="H167" s="93"/>
      <c r="I167" s="93" t="n">
        <f aca="false">G167+H167</f>
        <v>0</v>
      </c>
      <c r="J167" s="94" t="n">
        <f aca="false">G167*F167</f>
        <v>0</v>
      </c>
      <c r="K167" s="94" t="n">
        <f aca="false">H167*F167</f>
        <v>0</v>
      </c>
      <c r="L167" s="94" t="n">
        <f aca="false">J167+K167</f>
        <v>0</v>
      </c>
      <c r="M167" s="95" t="n">
        <f aca="false">L167*(1+$M$4)</f>
        <v>0</v>
      </c>
      <c r="N167" s="14"/>
      <c r="O167" s="96"/>
      <c r="P167" s="96"/>
      <c r="Q167" s="78"/>
      <c r="R167" s="96"/>
      <c r="S167" s="96"/>
      <c r="T167" s="67" t="str">
        <f aca="false">IF(A167="", "", IF(LEN(A167)-LEN(SUBSTITUTE(A167, ".", "")) = 0, "ETAPA_PRINCIPAL", IF(LEN(A167)-LEN(SUBSTITUTE(A167, ".", "")) = 1, "SUBETAPA", "ITEM_OBRA")))</f>
        <v>ITEM_OBRA</v>
      </c>
      <c r="U167" s="68" t="n">
        <f aca="false">IF(T167="ETAPA_PRINCIPAL",M167,0)</f>
        <v>0</v>
      </c>
      <c r="V167" s="68" t="n">
        <f aca="false">IF($T167="ETAPA_PRINCIPAL",$L167,0)</f>
        <v>0</v>
      </c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</row>
    <row r="168" customFormat="false" ht="42.15" hidden="false" customHeight="false" outlineLevel="0" collapsed="false">
      <c r="A168" s="136" t="s">
        <v>496</v>
      </c>
      <c r="B168" s="89" t="s">
        <v>497</v>
      </c>
      <c r="C168" s="90" t="s">
        <v>498</v>
      </c>
      <c r="D168" s="91" t="s">
        <v>499</v>
      </c>
      <c r="E168" s="90" t="s">
        <v>34</v>
      </c>
      <c r="F168" s="92" t="n">
        <v>3</v>
      </c>
      <c r="G168" s="93"/>
      <c r="H168" s="93"/>
      <c r="I168" s="93" t="n">
        <f aca="false">G168+H168</f>
        <v>0</v>
      </c>
      <c r="J168" s="94" t="n">
        <f aca="false">G168*F168</f>
        <v>0</v>
      </c>
      <c r="K168" s="94" t="n">
        <f aca="false">H168*F168</f>
        <v>0</v>
      </c>
      <c r="L168" s="94" t="n">
        <f aca="false">J168+K168</f>
        <v>0</v>
      </c>
      <c r="M168" s="95" t="n">
        <f aca="false">L168*(1+$M$4)</f>
        <v>0</v>
      </c>
      <c r="N168" s="14"/>
      <c r="O168" s="96"/>
      <c r="P168" s="96"/>
      <c r="Q168" s="78"/>
      <c r="R168" s="96"/>
      <c r="S168" s="96"/>
      <c r="T168" s="67" t="str">
        <f aca="false">IF(A168="", "", IF(LEN(A168)-LEN(SUBSTITUTE(A168, ".", "")) = 0, "ETAPA_PRINCIPAL", IF(LEN(A168)-LEN(SUBSTITUTE(A168, ".", "")) = 1, "SUBETAPA", "ITEM_OBRA")))</f>
        <v>ITEM_OBRA</v>
      </c>
      <c r="U168" s="68" t="n">
        <f aca="false">IF(T168="ETAPA_PRINCIPAL",M168,0)</f>
        <v>0</v>
      </c>
      <c r="V168" s="68" t="n">
        <f aca="false">IF($T168="ETAPA_PRINCIPAL",$L168,0)</f>
        <v>0</v>
      </c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</row>
    <row r="169" customFormat="false" ht="42.15" hidden="false" customHeight="false" outlineLevel="0" collapsed="false">
      <c r="A169" s="136" t="s">
        <v>500</v>
      </c>
      <c r="B169" s="89" t="s">
        <v>501</v>
      </c>
      <c r="C169" s="90" t="s">
        <v>502</v>
      </c>
      <c r="D169" s="91" t="s">
        <v>503</v>
      </c>
      <c r="E169" s="90" t="s">
        <v>34</v>
      </c>
      <c r="F169" s="92" t="n">
        <v>3</v>
      </c>
      <c r="G169" s="93"/>
      <c r="H169" s="93"/>
      <c r="I169" s="93" t="n">
        <f aca="false">G169+H169</f>
        <v>0</v>
      </c>
      <c r="J169" s="94" t="n">
        <f aca="false">G169*F169</f>
        <v>0</v>
      </c>
      <c r="K169" s="94" t="n">
        <f aca="false">H169*F169</f>
        <v>0</v>
      </c>
      <c r="L169" s="94" t="n">
        <f aca="false">J169+K169</f>
        <v>0</v>
      </c>
      <c r="M169" s="95" t="n">
        <f aca="false">L169*(1+$M$4)</f>
        <v>0</v>
      </c>
      <c r="N169" s="14"/>
      <c r="O169" s="96"/>
      <c r="P169" s="96"/>
      <c r="Q169" s="78"/>
      <c r="R169" s="96"/>
      <c r="S169" s="96"/>
      <c r="T169" s="67" t="str">
        <f aca="false">IF(A169="", "", IF(LEN(A169)-LEN(SUBSTITUTE(A169, ".", "")) = 0, "ETAPA_PRINCIPAL", IF(LEN(A169)-LEN(SUBSTITUTE(A169, ".", "")) = 1, "SUBETAPA", "ITEM_OBRA")))</f>
        <v>ITEM_OBRA</v>
      </c>
      <c r="U169" s="68" t="n">
        <f aca="false">IF(T169="ETAPA_PRINCIPAL",M169,0)</f>
        <v>0</v>
      </c>
      <c r="V169" s="68" t="n">
        <f aca="false">IF($T169="ETAPA_PRINCIPAL",$L169,0)</f>
        <v>0</v>
      </c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</row>
    <row r="170" customFormat="false" ht="42.15" hidden="false" customHeight="false" outlineLevel="0" collapsed="false">
      <c r="A170" s="136" t="s">
        <v>504</v>
      </c>
      <c r="B170" s="89" t="s">
        <v>505</v>
      </c>
      <c r="C170" s="90" t="s">
        <v>506</v>
      </c>
      <c r="D170" s="91" t="s">
        <v>507</v>
      </c>
      <c r="E170" s="90" t="s">
        <v>34</v>
      </c>
      <c r="F170" s="92" t="n">
        <v>12</v>
      </c>
      <c r="G170" s="93"/>
      <c r="H170" s="93"/>
      <c r="I170" s="93" t="n">
        <f aca="false">G170+H170</f>
        <v>0</v>
      </c>
      <c r="J170" s="94" t="n">
        <f aca="false">G170*F170</f>
        <v>0</v>
      </c>
      <c r="K170" s="94" t="n">
        <f aca="false">H170*F170</f>
        <v>0</v>
      </c>
      <c r="L170" s="94" t="n">
        <f aca="false">J170+K170</f>
        <v>0</v>
      </c>
      <c r="M170" s="95" t="n">
        <f aca="false">L170*(1+$M$4)</f>
        <v>0</v>
      </c>
      <c r="N170" s="14"/>
      <c r="O170" s="96"/>
      <c r="P170" s="96"/>
      <c r="Q170" s="78"/>
      <c r="R170" s="96"/>
      <c r="S170" s="96"/>
      <c r="T170" s="67" t="str">
        <f aca="false">IF(A170="", "", IF(LEN(A170)-LEN(SUBSTITUTE(A170, ".", "")) = 0, "ETAPA_PRINCIPAL", IF(LEN(A170)-LEN(SUBSTITUTE(A170, ".", "")) = 1, "SUBETAPA", "ITEM_OBRA")))</f>
        <v>ITEM_OBRA</v>
      </c>
      <c r="U170" s="68" t="n">
        <f aca="false">IF(T170="ETAPA_PRINCIPAL",M170,0)</f>
        <v>0</v>
      </c>
      <c r="V170" s="68" t="n">
        <f aca="false">IF($T170="ETAPA_PRINCIPAL",$L170,0)</f>
        <v>0</v>
      </c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</row>
    <row r="171" customFormat="false" ht="31.9" hidden="false" customHeight="false" outlineLevel="0" collapsed="false">
      <c r="A171" s="136" t="s">
        <v>508</v>
      </c>
      <c r="B171" s="89" t="s">
        <v>509</v>
      </c>
      <c r="C171" s="90" t="s">
        <v>510</v>
      </c>
      <c r="D171" s="91" t="s">
        <v>511</v>
      </c>
      <c r="E171" s="90" t="s">
        <v>34</v>
      </c>
      <c r="F171" s="92" t="n">
        <v>14</v>
      </c>
      <c r="G171" s="93"/>
      <c r="H171" s="93"/>
      <c r="I171" s="93" t="n">
        <f aca="false">G171+H171</f>
        <v>0</v>
      </c>
      <c r="J171" s="94" t="n">
        <f aca="false">G171*F171</f>
        <v>0</v>
      </c>
      <c r="K171" s="94" t="n">
        <f aca="false">H171*F171</f>
        <v>0</v>
      </c>
      <c r="L171" s="94" t="n">
        <f aca="false">J171+K171</f>
        <v>0</v>
      </c>
      <c r="M171" s="95" t="n">
        <f aca="false">L171*(1+$M$4)</f>
        <v>0</v>
      </c>
      <c r="N171" s="14"/>
      <c r="O171" s="96"/>
      <c r="P171" s="96"/>
      <c r="Q171" s="78"/>
      <c r="R171" s="96"/>
      <c r="S171" s="96"/>
      <c r="T171" s="67" t="str">
        <f aca="false">IF(A171="", "", IF(LEN(A171)-LEN(SUBSTITUTE(A171, ".", "")) = 0, "ETAPA_PRINCIPAL", IF(LEN(A171)-LEN(SUBSTITUTE(A171, ".", "")) = 1, "SUBETAPA", "ITEM_OBRA")))</f>
        <v>ITEM_OBRA</v>
      </c>
      <c r="U171" s="68" t="n">
        <f aca="false">IF(T171="ETAPA_PRINCIPAL",M171,0)</f>
        <v>0</v>
      </c>
      <c r="V171" s="68" t="n">
        <f aca="false">IF($T171="ETAPA_PRINCIPAL",$L171,0)</f>
        <v>0</v>
      </c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</row>
    <row r="172" customFormat="false" ht="31.9" hidden="false" customHeight="false" outlineLevel="0" collapsed="false">
      <c r="A172" s="136" t="s">
        <v>512</v>
      </c>
      <c r="B172" s="89" t="s">
        <v>513</v>
      </c>
      <c r="C172" s="90" t="s">
        <v>514</v>
      </c>
      <c r="D172" s="91" t="s">
        <v>515</v>
      </c>
      <c r="E172" s="90" t="s">
        <v>34</v>
      </c>
      <c r="F172" s="92" t="n">
        <v>1</v>
      </c>
      <c r="G172" s="93"/>
      <c r="H172" s="93"/>
      <c r="I172" s="93" t="n">
        <f aca="false">G172+H172</f>
        <v>0</v>
      </c>
      <c r="J172" s="94" t="n">
        <f aca="false">G172*F172</f>
        <v>0</v>
      </c>
      <c r="K172" s="94" t="n">
        <f aca="false">H172*F172</f>
        <v>0</v>
      </c>
      <c r="L172" s="94" t="n">
        <f aca="false">J172+K172</f>
        <v>0</v>
      </c>
      <c r="M172" s="95" t="n">
        <f aca="false">L172*(1+$M$4)</f>
        <v>0</v>
      </c>
      <c r="N172" s="14"/>
      <c r="O172" s="96"/>
      <c r="P172" s="96"/>
      <c r="Q172" s="78"/>
      <c r="R172" s="96"/>
      <c r="S172" s="96"/>
      <c r="T172" s="67" t="str">
        <f aca="false">IF(A172="", "", IF(LEN(A172)-LEN(SUBSTITUTE(A172, ".", "")) = 0, "ETAPA_PRINCIPAL", IF(LEN(A172)-LEN(SUBSTITUTE(A172, ".", "")) = 1, "SUBETAPA", "ITEM_OBRA")))</f>
        <v>ITEM_OBRA</v>
      </c>
      <c r="U172" s="68" t="n">
        <f aca="false">IF(T172="ETAPA_PRINCIPAL",M172,0)</f>
        <v>0</v>
      </c>
      <c r="V172" s="68" t="n">
        <f aca="false">IF($T172="ETAPA_PRINCIPAL",$L172,0)</f>
        <v>0</v>
      </c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</row>
    <row r="173" customFormat="false" ht="31.9" hidden="false" customHeight="false" outlineLevel="0" collapsed="false">
      <c r="A173" s="136" t="s">
        <v>516</v>
      </c>
      <c r="B173" s="89" t="s">
        <v>517</v>
      </c>
      <c r="C173" s="90" t="s">
        <v>518</v>
      </c>
      <c r="D173" s="91" t="s">
        <v>519</v>
      </c>
      <c r="E173" s="90" t="s">
        <v>34</v>
      </c>
      <c r="F173" s="92" t="n">
        <v>4</v>
      </c>
      <c r="G173" s="93"/>
      <c r="H173" s="93"/>
      <c r="I173" s="93" t="n">
        <f aca="false">G173+H173</f>
        <v>0</v>
      </c>
      <c r="J173" s="94" t="n">
        <f aca="false">G173*F173</f>
        <v>0</v>
      </c>
      <c r="K173" s="94" t="n">
        <f aca="false">H173*F173</f>
        <v>0</v>
      </c>
      <c r="L173" s="94" t="n">
        <f aca="false">J173+K173</f>
        <v>0</v>
      </c>
      <c r="M173" s="95" t="n">
        <f aca="false">L173*(1+$M$4)</f>
        <v>0</v>
      </c>
      <c r="N173" s="14"/>
      <c r="O173" s="96"/>
      <c r="P173" s="96"/>
      <c r="Q173" s="78"/>
      <c r="R173" s="96"/>
      <c r="S173" s="96"/>
      <c r="T173" s="67" t="str">
        <f aca="false">IF(A173="", "", IF(LEN(A173)-LEN(SUBSTITUTE(A173, ".", "")) = 0, "ETAPA_PRINCIPAL", IF(LEN(A173)-LEN(SUBSTITUTE(A173, ".", "")) = 1, "SUBETAPA", "ITEM_OBRA")))</f>
        <v>ITEM_OBRA</v>
      </c>
      <c r="U173" s="68" t="n">
        <f aca="false">IF(T173="ETAPA_PRINCIPAL",M173,0)</f>
        <v>0</v>
      </c>
      <c r="V173" s="68" t="n">
        <f aca="false">IF($T173="ETAPA_PRINCIPAL",$L173,0)</f>
        <v>0</v>
      </c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</row>
    <row r="174" customFormat="false" ht="31.9" hidden="false" customHeight="false" outlineLevel="0" collapsed="false">
      <c r="A174" s="136" t="s">
        <v>520</v>
      </c>
      <c r="B174" s="89" t="s">
        <v>521</v>
      </c>
      <c r="C174" s="90" t="n">
        <v>89987</v>
      </c>
      <c r="D174" s="91" t="s">
        <v>522</v>
      </c>
      <c r="E174" s="90" t="s">
        <v>34</v>
      </c>
      <c r="F174" s="92" t="n">
        <v>6</v>
      </c>
      <c r="G174" s="93"/>
      <c r="H174" s="93"/>
      <c r="I174" s="93" t="n">
        <f aca="false">G174+H174</f>
        <v>0</v>
      </c>
      <c r="J174" s="94" t="n">
        <f aca="false">G174*F174</f>
        <v>0</v>
      </c>
      <c r="K174" s="94" t="n">
        <f aca="false">H174*F174</f>
        <v>0</v>
      </c>
      <c r="L174" s="94" t="n">
        <f aca="false">J174+K174</f>
        <v>0</v>
      </c>
      <c r="M174" s="95" t="n">
        <f aca="false">L174*(1+$M$4)</f>
        <v>0</v>
      </c>
      <c r="N174" s="14"/>
      <c r="O174" s="96"/>
      <c r="P174" s="96"/>
      <c r="Q174" s="78"/>
      <c r="R174" s="96"/>
      <c r="S174" s="96"/>
      <c r="T174" s="67" t="str">
        <f aca="false">IF(A174="", "", IF(LEN(A174)-LEN(SUBSTITUTE(A174, ".", "")) = 0, "ETAPA_PRINCIPAL", IF(LEN(A174)-LEN(SUBSTITUTE(A174, ".", "")) = 1, "SUBETAPA", "ITEM_OBRA")))</f>
        <v>ITEM_OBRA</v>
      </c>
      <c r="U174" s="68" t="n">
        <f aca="false">IF(T174="ETAPA_PRINCIPAL",M174,0)</f>
        <v>0</v>
      </c>
      <c r="V174" s="68" t="n">
        <f aca="false">IF($T174="ETAPA_PRINCIPAL",$L174,0)</f>
        <v>0</v>
      </c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</row>
    <row r="175" customFormat="false" ht="31.9" hidden="false" customHeight="false" outlineLevel="0" collapsed="false">
      <c r="A175" s="136" t="s">
        <v>523</v>
      </c>
      <c r="B175" s="89" t="s">
        <v>524</v>
      </c>
      <c r="C175" s="90" t="s">
        <v>525</v>
      </c>
      <c r="D175" s="91" t="s">
        <v>526</v>
      </c>
      <c r="E175" s="90" t="s">
        <v>34</v>
      </c>
      <c r="F175" s="92" t="n">
        <v>3</v>
      </c>
      <c r="G175" s="93"/>
      <c r="H175" s="93"/>
      <c r="I175" s="93" t="n">
        <f aca="false">G175+H175</f>
        <v>0</v>
      </c>
      <c r="J175" s="94" t="n">
        <f aca="false">G175*F175</f>
        <v>0</v>
      </c>
      <c r="K175" s="94" t="n">
        <f aca="false">H175*F175</f>
        <v>0</v>
      </c>
      <c r="L175" s="94" t="n">
        <f aca="false">J175+K175</f>
        <v>0</v>
      </c>
      <c r="M175" s="95" t="n">
        <f aca="false">L175*(1+$M$4)</f>
        <v>0</v>
      </c>
      <c r="N175" s="14"/>
      <c r="O175" s="96"/>
      <c r="P175" s="96"/>
      <c r="Q175" s="78"/>
      <c r="R175" s="96"/>
      <c r="S175" s="96"/>
      <c r="T175" s="67" t="str">
        <f aca="false">IF(A175="", "", IF(LEN(A175)-LEN(SUBSTITUTE(A175, ".", "")) = 0, "ETAPA_PRINCIPAL", IF(LEN(A175)-LEN(SUBSTITUTE(A175, ".", "")) = 1, "SUBETAPA", "ITEM_OBRA")))</f>
        <v>ITEM_OBRA</v>
      </c>
      <c r="U175" s="68" t="n">
        <f aca="false">IF(T175="ETAPA_PRINCIPAL",M175,0)</f>
        <v>0</v>
      </c>
      <c r="V175" s="68" t="n">
        <f aca="false">IF($T175="ETAPA_PRINCIPAL",$L175,0)</f>
        <v>0</v>
      </c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</row>
    <row r="176" customFormat="false" ht="31.9" hidden="false" customHeight="false" outlineLevel="0" collapsed="false">
      <c r="A176" s="136" t="s">
        <v>527</v>
      </c>
      <c r="B176" s="89" t="s">
        <v>528</v>
      </c>
      <c r="C176" s="90" t="s">
        <v>529</v>
      </c>
      <c r="D176" s="91" t="s">
        <v>530</v>
      </c>
      <c r="E176" s="90" t="s">
        <v>34</v>
      </c>
      <c r="F176" s="92" t="n">
        <v>3</v>
      </c>
      <c r="G176" s="93"/>
      <c r="H176" s="93"/>
      <c r="I176" s="93" t="n">
        <f aca="false">G176+H176</f>
        <v>0</v>
      </c>
      <c r="J176" s="94" t="n">
        <f aca="false">G176*F176</f>
        <v>0</v>
      </c>
      <c r="K176" s="94" t="n">
        <f aca="false">H176*F176</f>
        <v>0</v>
      </c>
      <c r="L176" s="94" t="n">
        <f aca="false">J176+K176</f>
        <v>0</v>
      </c>
      <c r="M176" s="95" t="n">
        <f aca="false">L176*(1+$M$4)</f>
        <v>0</v>
      </c>
      <c r="N176" s="14"/>
      <c r="O176" s="96"/>
      <c r="P176" s="96"/>
      <c r="Q176" s="78"/>
      <c r="R176" s="96"/>
      <c r="S176" s="96"/>
      <c r="T176" s="67" t="str">
        <f aca="false">IF(A176="", "", IF(LEN(A176)-LEN(SUBSTITUTE(A176, ".", "")) = 0, "ETAPA_PRINCIPAL", IF(LEN(A176)-LEN(SUBSTITUTE(A176, ".", "")) = 1, "SUBETAPA", "ITEM_OBRA")))</f>
        <v>ITEM_OBRA</v>
      </c>
      <c r="U176" s="68" t="n">
        <f aca="false">IF(T176="ETAPA_PRINCIPAL",M176,0)</f>
        <v>0</v>
      </c>
      <c r="V176" s="68" t="n">
        <f aca="false">IF($T176="ETAPA_PRINCIPAL",$L176,0)</f>
        <v>0</v>
      </c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</row>
    <row r="177" customFormat="false" ht="42.15" hidden="false" customHeight="false" outlineLevel="0" collapsed="false">
      <c r="A177" s="136" t="s">
        <v>531</v>
      </c>
      <c r="B177" s="89" t="s">
        <v>532</v>
      </c>
      <c r="C177" s="90" t="s">
        <v>533</v>
      </c>
      <c r="D177" s="91" t="s">
        <v>534</v>
      </c>
      <c r="E177" s="90" t="s">
        <v>34</v>
      </c>
      <c r="F177" s="92" t="n">
        <v>5</v>
      </c>
      <c r="G177" s="93"/>
      <c r="H177" s="93"/>
      <c r="I177" s="93" t="n">
        <f aca="false">G177+H177</f>
        <v>0</v>
      </c>
      <c r="J177" s="94" t="n">
        <f aca="false">G177*F177</f>
        <v>0</v>
      </c>
      <c r="K177" s="94" t="n">
        <f aca="false">H177*F177</f>
        <v>0</v>
      </c>
      <c r="L177" s="94" t="n">
        <f aca="false">J177+K177</f>
        <v>0</v>
      </c>
      <c r="M177" s="95" t="n">
        <f aca="false">L177*(1+$M$4)</f>
        <v>0</v>
      </c>
      <c r="N177" s="14"/>
      <c r="O177" s="96"/>
      <c r="P177" s="96"/>
      <c r="Q177" s="78"/>
      <c r="R177" s="96"/>
      <c r="S177" s="96"/>
      <c r="T177" s="67" t="str">
        <f aca="false">IF(A177="", "", IF(LEN(A177)-LEN(SUBSTITUTE(A177, ".", "")) = 0, "ETAPA_PRINCIPAL", IF(LEN(A177)-LEN(SUBSTITUTE(A177, ".", "")) = 1, "SUBETAPA", "ITEM_OBRA")))</f>
        <v>ITEM_OBRA</v>
      </c>
      <c r="U177" s="68" t="n">
        <f aca="false">IF(T177="ETAPA_PRINCIPAL",M177,0)</f>
        <v>0</v>
      </c>
      <c r="V177" s="68" t="n">
        <f aca="false">IF($T177="ETAPA_PRINCIPAL",$L177,0)</f>
        <v>0</v>
      </c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</row>
    <row r="178" customFormat="false" ht="42.15" hidden="false" customHeight="false" outlineLevel="0" collapsed="false">
      <c r="A178" s="136" t="s">
        <v>535</v>
      </c>
      <c r="B178" s="89" t="s">
        <v>536</v>
      </c>
      <c r="C178" s="90" t="s">
        <v>537</v>
      </c>
      <c r="D178" s="91" t="s">
        <v>538</v>
      </c>
      <c r="E178" s="90" t="s">
        <v>34</v>
      </c>
      <c r="F178" s="92" t="n">
        <v>18</v>
      </c>
      <c r="G178" s="93"/>
      <c r="H178" s="93"/>
      <c r="I178" s="93" t="n">
        <f aca="false">G178+H178</f>
        <v>0</v>
      </c>
      <c r="J178" s="94" t="n">
        <f aca="false">G178*F178</f>
        <v>0</v>
      </c>
      <c r="K178" s="94" t="n">
        <f aca="false">H178*F178</f>
        <v>0</v>
      </c>
      <c r="L178" s="94" t="n">
        <f aca="false">J178+K178</f>
        <v>0</v>
      </c>
      <c r="M178" s="95" t="n">
        <f aca="false">L178*(1+$M$4)</f>
        <v>0</v>
      </c>
      <c r="N178" s="14"/>
      <c r="O178" s="96"/>
      <c r="P178" s="96"/>
      <c r="Q178" s="78"/>
      <c r="R178" s="96"/>
      <c r="S178" s="96"/>
      <c r="T178" s="67" t="str">
        <f aca="false">IF(A178="", "", IF(LEN(A178)-LEN(SUBSTITUTE(A178, ".", "")) = 0, "ETAPA_PRINCIPAL", IF(LEN(A178)-LEN(SUBSTITUTE(A178, ".", "")) = 1, "SUBETAPA", "ITEM_OBRA")))</f>
        <v>ITEM_OBRA</v>
      </c>
      <c r="U178" s="68" t="n">
        <f aca="false">IF(T178="ETAPA_PRINCIPAL",M178,0)</f>
        <v>0</v>
      </c>
      <c r="V178" s="68" t="n">
        <f aca="false">IF($T178="ETAPA_PRINCIPAL",$L178,0)</f>
        <v>0</v>
      </c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</row>
    <row r="179" customFormat="false" ht="21.65" hidden="false" customHeight="false" outlineLevel="0" collapsed="false">
      <c r="A179" s="136" t="s">
        <v>539</v>
      </c>
      <c r="B179" s="89" t="s">
        <v>540</v>
      </c>
      <c r="C179" s="90" t="s">
        <v>541</v>
      </c>
      <c r="D179" s="91" t="s">
        <v>542</v>
      </c>
      <c r="E179" s="90" t="s">
        <v>34</v>
      </c>
      <c r="F179" s="92" t="n">
        <v>4</v>
      </c>
      <c r="G179" s="93"/>
      <c r="H179" s="93"/>
      <c r="I179" s="93" t="n">
        <f aca="false">G179+H179</f>
        <v>0</v>
      </c>
      <c r="J179" s="94" t="n">
        <f aca="false">G179*F179</f>
        <v>0</v>
      </c>
      <c r="K179" s="94" t="n">
        <f aca="false">H179*F179</f>
        <v>0</v>
      </c>
      <c r="L179" s="94" t="n">
        <f aca="false">J179+K179</f>
        <v>0</v>
      </c>
      <c r="M179" s="95" t="n">
        <f aca="false">L179*(1+$M$4)</f>
        <v>0</v>
      </c>
      <c r="N179" s="14"/>
      <c r="O179" s="96"/>
      <c r="P179" s="96"/>
      <c r="Q179" s="78"/>
      <c r="R179" s="96"/>
      <c r="S179" s="96"/>
      <c r="T179" s="67" t="str">
        <f aca="false">IF(A179="", "", IF(LEN(A179)-LEN(SUBSTITUTE(A179, ".", "")) = 0, "ETAPA_PRINCIPAL", IF(LEN(A179)-LEN(SUBSTITUTE(A179, ".", "")) = 1, "SUBETAPA", "ITEM_OBRA")))</f>
        <v>ITEM_OBRA</v>
      </c>
      <c r="U179" s="68" t="n">
        <f aca="false">IF(T179="ETAPA_PRINCIPAL",M179,0)</f>
        <v>0</v>
      </c>
      <c r="V179" s="68" t="n">
        <f aca="false">IF($T179="ETAPA_PRINCIPAL",$L179,0)</f>
        <v>0</v>
      </c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</row>
    <row r="180" customFormat="false" ht="21.65" hidden="false" customHeight="false" outlineLevel="0" collapsed="false">
      <c r="A180" s="136" t="s">
        <v>543</v>
      </c>
      <c r="B180" s="89" t="s">
        <v>544</v>
      </c>
      <c r="C180" s="90" t="s">
        <v>545</v>
      </c>
      <c r="D180" s="91" t="s">
        <v>546</v>
      </c>
      <c r="E180" s="90" t="s">
        <v>34</v>
      </c>
      <c r="F180" s="92" t="n">
        <v>5</v>
      </c>
      <c r="G180" s="93"/>
      <c r="H180" s="93"/>
      <c r="I180" s="93" t="n">
        <f aca="false">G180+H180</f>
        <v>0</v>
      </c>
      <c r="J180" s="94" t="n">
        <f aca="false">G180*F180</f>
        <v>0</v>
      </c>
      <c r="K180" s="94" t="n">
        <f aca="false">H180*F180</f>
        <v>0</v>
      </c>
      <c r="L180" s="94" t="n">
        <f aca="false">J180+K180</f>
        <v>0</v>
      </c>
      <c r="M180" s="95" t="n">
        <f aca="false">L180*(1+$M$4)</f>
        <v>0</v>
      </c>
      <c r="N180" s="14"/>
      <c r="O180" s="96"/>
      <c r="P180" s="96"/>
      <c r="Q180" s="78"/>
      <c r="R180" s="96"/>
      <c r="S180" s="96"/>
      <c r="T180" s="67" t="str">
        <f aca="false">IF(A180="", "", IF(LEN(A180)-LEN(SUBSTITUTE(A180, ".", "")) = 0, "ETAPA_PRINCIPAL", IF(LEN(A180)-LEN(SUBSTITUTE(A180, ".", "")) = 1, "SUBETAPA", "ITEM_OBRA")))</f>
        <v>ITEM_OBRA</v>
      </c>
      <c r="U180" s="68" t="n">
        <f aca="false">IF(T180="ETAPA_PRINCIPAL",M180,0)</f>
        <v>0</v>
      </c>
      <c r="V180" s="68" t="n">
        <f aca="false">IF($T180="ETAPA_PRINCIPAL",$L180,0)</f>
        <v>0</v>
      </c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  <c r="AI180" s="96"/>
      <c r="AJ180" s="96"/>
    </row>
    <row r="181" customFormat="false" ht="31.9" hidden="false" customHeight="false" outlineLevel="0" collapsed="false">
      <c r="A181" s="136" t="s">
        <v>547</v>
      </c>
      <c r="B181" s="89" t="s">
        <v>548</v>
      </c>
      <c r="C181" s="90" t="s">
        <v>549</v>
      </c>
      <c r="D181" s="91" t="s">
        <v>550</v>
      </c>
      <c r="E181" s="90" t="s">
        <v>34</v>
      </c>
      <c r="F181" s="92" t="n">
        <v>1</v>
      </c>
      <c r="G181" s="93"/>
      <c r="H181" s="93"/>
      <c r="I181" s="93" t="n">
        <f aca="false">G181+H181</f>
        <v>0</v>
      </c>
      <c r="J181" s="94" t="n">
        <f aca="false">G181*F181</f>
        <v>0</v>
      </c>
      <c r="K181" s="94" t="n">
        <f aca="false">H181*F181</f>
        <v>0</v>
      </c>
      <c r="L181" s="94" t="n">
        <f aca="false">J181+K181</f>
        <v>0</v>
      </c>
      <c r="M181" s="95" t="n">
        <f aca="false">L181*(1+$M$4)</f>
        <v>0</v>
      </c>
      <c r="N181" s="14"/>
      <c r="O181" s="96"/>
      <c r="P181" s="96"/>
      <c r="Q181" s="78"/>
      <c r="R181" s="96"/>
      <c r="S181" s="96"/>
      <c r="T181" s="67" t="str">
        <f aca="false">IF(A181="", "", IF(LEN(A181)-LEN(SUBSTITUTE(A181, ".", "")) = 0, "ETAPA_PRINCIPAL", IF(LEN(A181)-LEN(SUBSTITUTE(A181, ".", "")) = 1, "SUBETAPA", "ITEM_OBRA")))</f>
        <v>ITEM_OBRA</v>
      </c>
      <c r="U181" s="68" t="n">
        <f aca="false">IF(T181="ETAPA_PRINCIPAL",M181,0)</f>
        <v>0</v>
      </c>
      <c r="V181" s="68" t="n">
        <f aca="false">IF($T181="ETAPA_PRINCIPAL",$L181,0)</f>
        <v>0</v>
      </c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</row>
    <row r="182" customFormat="false" ht="31.9" hidden="false" customHeight="false" outlineLevel="0" collapsed="false">
      <c r="A182" s="136" t="s">
        <v>551</v>
      </c>
      <c r="B182" s="89" t="s">
        <v>548</v>
      </c>
      <c r="C182" s="90" t="s">
        <v>552</v>
      </c>
      <c r="D182" s="91" t="s">
        <v>553</v>
      </c>
      <c r="E182" s="90" t="s">
        <v>34</v>
      </c>
      <c r="F182" s="92" t="n">
        <v>2</v>
      </c>
      <c r="G182" s="93"/>
      <c r="H182" s="93"/>
      <c r="I182" s="93" t="n">
        <f aca="false">G182+H182</f>
        <v>0</v>
      </c>
      <c r="J182" s="94" t="n">
        <f aca="false">G182*F182</f>
        <v>0</v>
      </c>
      <c r="K182" s="94" t="n">
        <f aca="false">H182*F182</f>
        <v>0</v>
      </c>
      <c r="L182" s="94" t="n">
        <f aca="false">J182+K182</f>
        <v>0</v>
      </c>
      <c r="M182" s="95" t="n">
        <f aca="false">L182*(1+$M$4)</f>
        <v>0</v>
      </c>
      <c r="N182" s="14"/>
      <c r="O182" s="96"/>
      <c r="P182" s="96"/>
      <c r="Q182" s="78"/>
      <c r="R182" s="96"/>
      <c r="S182" s="96"/>
      <c r="T182" s="67" t="str">
        <f aca="false">IF(A182="", "", IF(LEN(A182)-LEN(SUBSTITUTE(A182, ".", "")) = 0, "ETAPA_PRINCIPAL", IF(LEN(A182)-LEN(SUBSTITUTE(A182, ".", "")) = 1, "SUBETAPA", "ITEM_OBRA")))</f>
        <v>ITEM_OBRA</v>
      </c>
      <c r="U182" s="68" t="n">
        <f aca="false">IF(T182="ETAPA_PRINCIPAL",M182,0)</f>
        <v>0</v>
      </c>
      <c r="V182" s="68" t="n">
        <f aca="false">IF($T182="ETAPA_PRINCIPAL",$L182,0)</f>
        <v>0</v>
      </c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</row>
    <row r="183" customFormat="false" ht="31.9" hidden="false" customHeight="false" outlineLevel="0" collapsed="false">
      <c r="A183" s="136" t="s">
        <v>554</v>
      </c>
      <c r="B183" s="89" t="s">
        <v>548</v>
      </c>
      <c r="C183" s="90" t="s">
        <v>555</v>
      </c>
      <c r="D183" s="91" t="s">
        <v>556</v>
      </c>
      <c r="E183" s="90" t="s">
        <v>34</v>
      </c>
      <c r="F183" s="92" t="n">
        <v>2</v>
      </c>
      <c r="G183" s="93"/>
      <c r="H183" s="93"/>
      <c r="I183" s="93" t="n">
        <f aca="false">G183+H183</f>
        <v>0</v>
      </c>
      <c r="J183" s="94" t="n">
        <f aca="false">G183*F183</f>
        <v>0</v>
      </c>
      <c r="K183" s="94" t="n">
        <f aca="false">H183*F183</f>
        <v>0</v>
      </c>
      <c r="L183" s="94" t="n">
        <f aca="false">J183+K183</f>
        <v>0</v>
      </c>
      <c r="M183" s="95" t="n">
        <f aca="false">L183*(1+$M$4)</f>
        <v>0</v>
      </c>
      <c r="N183" s="14"/>
      <c r="O183" s="96"/>
      <c r="P183" s="96"/>
      <c r="Q183" s="78"/>
      <c r="R183" s="96"/>
      <c r="S183" s="96"/>
      <c r="T183" s="67" t="str">
        <f aca="false">IF(A183="", "", IF(LEN(A183)-LEN(SUBSTITUTE(A183, ".", "")) = 0, "ETAPA_PRINCIPAL", IF(LEN(A183)-LEN(SUBSTITUTE(A183, ".", "")) = 1, "SUBETAPA", "ITEM_OBRA")))</f>
        <v>ITEM_OBRA</v>
      </c>
      <c r="U183" s="68" t="n">
        <f aca="false">IF(T183="ETAPA_PRINCIPAL",M183,0)</f>
        <v>0</v>
      </c>
      <c r="V183" s="68" t="n">
        <f aca="false">IF($T183="ETAPA_PRINCIPAL",$L183,0)</f>
        <v>0</v>
      </c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</row>
    <row r="184" customFormat="false" ht="31.9" hidden="false" customHeight="false" outlineLevel="0" collapsed="false">
      <c r="A184" s="136" t="s">
        <v>557</v>
      </c>
      <c r="B184" s="89" t="s">
        <v>548</v>
      </c>
      <c r="C184" s="90" t="n">
        <v>89362</v>
      </c>
      <c r="D184" s="91" t="s">
        <v>558</v>
      </c>
      <c r="E184" s="90" t="s">
        <v>34</v>
      </c>
      <c r="F184" s="92" t="n">
        <v>4</v>
      </c>
      <c r="G184" s="93"/>
      <c r="H184" s="93"/>
      <c r="I184" s="93" t="n">
        <f aca="false">G184+H184</f>
        <v>0</v>
      </c>
      <c r="J184" s="94" t="n">
        <f aca="false">G184*F184</f>
        <v>0</v>
      </c>
      <c r="K184" s="94" t="n">
        <f aca="false">H184*F184</f>
        <v>0</v>
      </c>
      <c r="L184" s="94" t="n">
        <f aca="false">J184+K184</f>
        <v>0</v>
      </c>
      <c r="M184" s="95" t="n">
        <f aca="false">L184*(1+$M$4)</f>
        <v>0</v>
      </c>
      <c r="N184" s="14"/>
      <c r="O184" s="96"/>
      <c r="P184" s="96"/>
      <c r="Q184" s="78"/>
      <c r="R184" s="96"/>
      <c r="S184" s="96"/>
      <c r="T184" s="67" t="str">
        <f aca="false">IF(A184="", "", IF(LEN(A184)-LEN(SUBSTITUTE(A184, ".", "")) = 0, "ETAPA_PRINCIPAL", IF(LEN(A184)-LEN(SUBSTITUTE(A184, ".", "")) = 1, "SUBETAPA", "ITEM_OBRA")))</f>
        <v>ITEM_OBRA</v>
      </c>
      <c r="U184" s="68" t="n">
        <f aca="false">IF(T184="ETAPA_PRINCIPAL",M184,0)</f>
        <v>0</v>
      </c>
      <c r="V184" s="68" t="n">
        <f aca="false">IF($T184="ETAPA_PRINCIPAL",$L184,0)</f>
        <v>0</v>
      </c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</row>
    <row r="185" customFormat="false" ht="31.9" hidden="false" customHeight="false" outlineLevel="0" collapsed="false">
      <c r="A185" s="136" t="s">
        <v>559</v>
      </c>
      <c r="B185" s="89" t="s">
        <v>548</v>
      </c>
      <c r="C185" s="90" t="s">
        <v>560</v>
      </c>
      <c r="D185" s="91" t="s">
        <v>561</v>
      </c>
      <c r="E185" s="90" t="s">
        <v>34</v>
      </c>
      <c r="F185" s="92" t="n">
        <v>2</v>
      </c>
      <c r="G185" s="93"/>
      <c r="H185" s="93"/>
      <c r="I185" s="93" t="n">
        <f aca="false">G185+H185</f>
        <v>0</v>
      </c>
      <c r="J185" s="94" t="n">
        <f aca="false">G185*F185</f>
        <v>0</v>
      </c>
      <c r="K185" s="94" t="n">
        <f aca="false">H185*F185</f>
        <v>0</v>
      </c>
      <c r="L185" s="94" t="n">
        <f aca="false">J185+K185</f>
        <v>0</v>
      </c>
      <c r="M185" s="95" t="n">
        <f aca="false">L185*(1+$M$4)</f>
        <v>0</v>
      </c>
      <c r="N185" s="14"/>
      <c r="O185" s="96"/>
      <c r="P185" s="96"/>
      <c r="Q185" s="78"/>
      <c r="R185" s="96"/>
      <c r="S185" s="96"/>
      <c r="T185" s="67" t="str">
        <f aca="false">IF(A185="", "", IF(LEN(A185)-LEN(SUBSTITUTE(A185, ".", "")) = 0, "ETAPA_PRINCIPAL", IF(LEN(A185)-LEN(SUBSTITUTE(A185, ".", "")) = 1, "SUBETAPA", "ITEM_OBRA")))</f>
        <v>ITEM_OBRA</v>
      </c>
      <c r="U185" s="68" t="n">
        <f aca="false">IF(T185="ETAPA_PRINCIPAL",M185,0)</f>
        <v>0</v>
      </c>
      <c r="V185" s="68" t="n">
        <f aca="false">IF($T185="ETAPA_PRINCIPAL",$L185,0)</f>
        <v>0</v>
      </c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</row>
    <row r="186" customFormat="false" ht="31.9" hidden="false" customHeight="false" outlineLevel="0" collapsed="false">
      <c r="A186" s="136" t="s">
        <v>562</v>
      </c>
      <c r="B186" s="89" t="s">
        <v>548</v>
      </c>
      <c r="C186" s="90" t="n">
        <v>89395</v>
      </c>
      <c r="D186" s="91" t="s">
        <v>563</v>
      </c>
      <c r="E186" s="90" t="s">
        <v>34</v>
      </c>
      <c r="F186" s="92" t="n">
        <v>1</v>
      </c>
      <c r="G186" s="93"/>
      <c r="H186" s="93"/>
      <c r="I186" s="93" t="n">
        <f aca="false">G186+H186</f>
        <v>0</v>
      </c>
      <c r="J186" s="94" t="n">
        <f aca="false">G186*F186</f>
        <v>0</v>
      </c>
      <c r="K186" s="94" t="n">
        <f aca="false">H186*F186</f>
        <v>0</v>
      </c>
      <c r="L186" s="94" t="n">
        <f aca="false">J186+K186</f>
        <v>0</v>
      </c>
      <c r="M186" s="95" t="n">
        <f aca="false">L186*(1+$M$4)</f>
        <v>0</v>
      </c>
      <c r="N186" s="14"/>
      <c r="O186" s="96"/>
      <c r="P186" s="96"/>
      <c r="Q186" s="78"/>
      <c r="R186" s="96"/>
      <c r="S186" s="96"/>
      <c r="T186" s="67" t="str">
        <f aca="false">IF(A186="", "", IF(LEN(A186)-LEN(SUBSTITUTE(A186, ".", "")) = 0, "ETAPA_PRINCIPAL", IF(LEN(A186)-LEN(SUBSTITUTE(A186, ".", "")) = 1, "SUBETAPA", "ITEM_OBRA")))</f>
        <v>ITEM_OBRA</v>
      </c>
      <c r="U186" s="68" t="n">
        <f aca="false">IF(T186="ETAPA_PRINCIPAL",M186,0)</f>
        <v>0</v>
      </c>
      <c r="V186" s="68" t="n">
        <f aca="false">IF($T186="ETAPA_PRINCIPAL",$L186,0)</f>
        <v>0</v>
      </c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</row>
    <row r="187" customFormat="false" ht="31.9" hidden="false" customHeight="false" outlineLevel="0" collapsed="false">
      <c r="A187" s="136" t="s">
        <v>564</v>
      </c>
      <c r="B187" s="89" t="s">
        <v>548</v>
      </c>
      <c r="C187" s="90" t="s">
        <v>565</v>
      </c>
      <c r="D187" s="91" t="s">
        <v>566</v>
      </c>
      <c r="E187" s="90" t="s">
        <v>34</v>
      </c>
      <c r="F187" s="92" t="n">
        <v>3</v>
      </c>
      <c r="G187" s="93"/>
      <c r="H187" s="93"/>
      <c r="I187" s="93" t="n">
        <f aca="false">G187+H187</f>
        <v>0</v>
      </c>
      <c r="J187" s="94" t="n">
        <f aca="false">G187*F187</f>
        <v>0</v>
      </c>
      <c r="K187" s="94" t="n">
        <f aca="false">H187*F187</f>
        <v>0</v>
      </c>
      <c r="L187" s="94" t="n">
        <f aca="false">J187+K187</f>
        <v>0</v>
      </c>
      <c r="M187" s="95" t="n">
        <f aca="false">L187*(1+$M$4)</f>
        <v>0</v>
      </c>
      <c r="N187" s="14"/>
      <c r="O187" s="96"/>
      <c r="P187" s="96"/>
      <c r="Q187" s="78"/>
      <c r="R187" s="96"/>
      <c r="S187" s="96"/>
      <c r="T187" s="67" t="str">
        <f aca="false">IF(A187="", "", IF(LEN(A187)-LEN(SUBSTITUTE(A187, ".", "")) = 0, "ETAPA_PRINCIPAL", IF(LEN(A187)-LEN(SUBSTITUTE(A187, ".", "")) = 1, "SUBETAPA", "ITEM_OBRA")))</f>
        <v>ITEM_OBRA</v>
      </c>
      <c r="U187" s="68" t="n">
        <f aca="false">IF(T187="ETAPA_PRINCIPAL",M187,0)</f>
        <v>0</v>
      </c>
      <c r="V187" s="68" t="n">
        <f aca="false">IF($T187="ETAPA_PRINCIPAL",$L187,0)</f>
        <v>0</v>
      </c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</row>
    <row r="188" customFormat="false" ht="21.65" hidden="false" customHeight="false" outlineLevel="0" collapsed="false">
      <c r="A188" s="136" t="s">
        <v>567</v>
      </c>
      <c r="B188" s="89" t="s">
        <v>568</v>
      </c>
      <c r="C188" s="90" t="s">
        <v>541</v>
      </c>
      <c r="D188" s="91" t="s">
        <v>542</v>
      </c>
      <c r="E188" s="90" t="s">
        <v>34</v>
      </c>
      <c r="F188" s="92" t="n">
        <v>4</v>
      </c>
      <c r="G188" s="93"/>
      <c r="H188" s="93"/>
      <c r="I188" s="93" t="n">
        <f aca="false">G188+H188</f>
        <v>0</v>
      </c>
      <c r="J188" s="94" t="n">
        <f aca="false">G188*F188</f>
        <v>0</v>
      </c>
      <c r="K188" s="94" t="n">
        <f aca="false">H188*F188</f>
        <v>0</v>
      </c>
      <c r="L188" s="94" t="n">
        <f aca="false">J188+K188</f>
        <v>0</v>
      </c>
      <c r="M188" s="95" t="n">
        <f aca="false">L188*(1+$M$4)</f>
        <v>0</v>
      </c>
      <c r="N188" s="14"/>
      <c r="O188" s="96"/>
      <c r="P188" s="96"/>
      <c r="Q188" s="78"/>
      <c r="R188" s="96"/>
      <c r="S188" s="96"/>
      <c r="T188" s="67" t="str">
        <f aca="false">IF(A188="", "", IF(LEN(A188)-LEN(SUBSTITUTE(A188, ".", "")) = 0, "ETAPA_PRINCIPAL", IF(LEN(A188)-LEN(SUBSTITUTE(A188, ".", "")) = 1, "SUBETAPA", "ITEM_OBRA")))</f>
        <v>ITEM_OBRA</v>
      </c>
      <c r="U188" s="68" t="n">
        <f aca="false">IF(T188="ETAPA_PRINCIPAL",M188,0)</f>
        <v>0</v>
      </c>
      <c r="V188" s="68" t="n">
        <f aca="false">IF($T188="ETAPA_PRINCIPAL",$L188,0)</f>
        <v>0</v>
      </c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</row>
    <row r="189" customFormat="false" ht="21.65" hidden="false" customHeight="false" outlineLevel="0" collapsed="false">
      <c r="A189" s="136" t="s">
        <v>569</v>
      </c>
      <c r="B189" s="89" t="s">
        <v>570</v>
      </c>
      <c r="C189" s="90" t="s">
        <v>545</v>
      </c>
      <c r="D189" s="91" t="s">
        <v>546</v>
      </c>
      <c r="E189" s="90" t="s">
        <v>34</v>
      </c>
      <c r="F189" s="92" t="n">
        <v>4</v>
      </c>
      <c r="G189" s="93"/>
      <c r="H189" s="93"/>
      <c r="I189" s="93" t="n">
        <f aca="false">G189+H189</f>
        <v>0</v>
      </c>
      <c r="J189" s="94" t="n">
        <f aca="false">G189*F189</f>
        <v>0</v>
      </c>
      <c r="K189" s="94" t="n">
        <f aca="false">H189*F189</f>
        <v>0</v>
      </c>
      <c r="L189" s="94" t="n">
        <f aca="false">J189+K189</f>
        <v>0</v>
      </c>
      <c r="M189" s="95" t="n">
        <f aca="false">L189*(1+$M$4)</f>
        <v>0</v>
      </c>
      <c r="N189" s="14"/>
      <c r="O189" s="96"/>
      <c r="P189" s="96"/>
      <c r="Q189" s="78"/>
      <c r="R189" s="96"/>
      <c r="S189" s="96"/>
      <c r="T189" s="67" t="str">
        <f aca="false">IF(A189="", "", IF(LEN(A189)-LEN(SUBSTITUTE(A189, ".", "")) = 0, "ETAPA_PRINCIPAL", IF(LEN(A189)-LEN(SUBSTITUTE(A189, ".", "")) = 1, "SUBETAPA", "ITEM_OBRA")))</f>
        <v>ITEM_OBRA</v>
      </c>
      <c r="U189" s="68" t="n">
        <f aca="false">IF(T189="ETAPA_PRINCIPAL",M189,0)</f>
        <v>0</v>
      </c>
      <c r="V189" s="68" t="n">
        <f aca="false">IF($T189="ETAPA_PRINCIPAL",$L189,0)</f>
        <v>0</v>
      </c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</row>
    <row r="190" customFormat="false" ht="21.65" hidden="false" customHeight="false" outlineLevel="0" collapsed="false">
      <c r="A190" s="136" t="s">
        <v>571</v>
      </c>
      <c r="B190" s="89" t="s">
        <v>572</v>
      </c>
      <c r="C190" s="90" t="s">
        <v>573</v>
      </c>
      <c r="D190" s="91" t="s">
        <v>574</v>
      </c>
      <c r="E190" s="90" t="s">
        <v>34</v>
      </c>
      <c r="F190" s="92" t="n">
        <v>16</v>
      </c>
      <c r="G190" s="93"/>
      <c r="H190" s="93"/>
      <c r="I190" s="93" t="n">
        <f aca="false">G190+H190</f>
        <v>0</v>
      </c>
      <c r="J190" s="94" t="n">
        <f aca="false">G190*F190</f>
        <v>0</v>
      </c>
      <c r="K190" s="94" t="n">
        <f aca="false">H190*F190</f>
        <v>0</v>
      </c>
      <c r="L190" s="94" t="n">
        <f aca="false">J190+K190</f>
        <v>0</v>
      </c>
      <c r="M190" s="95" t="n">
        <f aca="false">L190*(1+$M$4)</f>
        <v>0</v>
      </c>
      <c r="N190" s="14"/>
      <c r="O190" s="96"/>
      <c r="P190" s="96"/>
      <c r="Q190" s="78"/>
      <c r="R190" s="96"/>
      <c r="S190" s="96"/>
      <c r="T190" s="67" t="str">
        <f aca="false">IF(A190="", "", IF(LEN(A190)-LEN(SUBSTITUTE(A190, ".", "")) = 0, "ETAPA_PRINCIPAL", IF(LEN(A190)-LEN(SUBSTITUTE(A190, ".", "")) = 1, "SUBETAPA", "ITEM_OBRA")))</f>
        <v>ITEM_OBRA</v>
      </c>
      <c r="U190" s="68" t="n">
        <f aca="false">IF(T190="ETAPA_PRINCIPAL",M190,0)</f>
        <v>0</v>
      </c>
      <c r="V190" s="68" t="n">
        <f aca="false">IF($T190="ETAPA_PRINCIPAL",$L190,0)</f>
        <v>0</v>
      </c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</row>
    <row r="191" customFormat="false" ht="42.15" hidden="false" customHeight="false" outlineLevel="0" collapsed="false">
      <c r="A191" s="136" t="s">
        <v>575</v>
      </c>
      <c r="B191" s="89" t="s">
        <v>576</v>
      </c>
      <c r="C191" s="90" t="s">
        <v>577</v>
      </c>
      <c r="D191" s="91" t="s">
        <v>578</v>
      </c>
      <c r="E191" s="90" t="s">
        <v>34</v>
      </c>
      <c r="F191" s="92" t="n">
        <v>2</v>
      </c>
      <c r="G191" s="93"/>
      <c r="H191" s="93"/>
      <c r="I191" s="93" t="n">
        <f aca="false">G191+H191</f>
        <v>0</v>
      </c>
      <c r="J191" s="94" t="n">
        <f aca="false">G191*F191</f>
        <v>0</v>
      </c>
      <c r="K191" s="94" t="n">
        <f aca="false">H191*F191</f>
        <v>0</v>
      </c>
      <c r="L191" s="94" t="n">
        <f aca="false">J191+K191</f>
        <v>0</v>
      </c>
      <c r="M191" s="95" t="n">
        <f aca="false">L191*(1+$M$4)</f>
        <v>0</v>
      </c>
      <c r="N191" s="14"/>
      <c r="O191" s="96"/>
      <c r="P191" s="96"/>
      <c r="Q191" s="78"/>
      <c r="R191" s="96"/>
      <c r="S191" s="96"/>
      <c r="T191" s="67" t="str">
        <f aca="false">IF(A191="", "", IF(LEN(A191)-LEN(SUBSTITUTE(A191, ".", "")) = 0, "ETAPA_PRINCIPAL", IF(LEN(A191)-LEN(SUBSTITUTE(A191, ".", "")) = 1, "SUBETAPA", "ITEM_OBRA")))</f>
        <v>ITEM_OBRA</v>
      </c>
      <c r="U191" s="68" t="n">
        <f aca="false">IF(T191="ETAPA_PRINCIPAL",M191,0)</f>
        <v>0</v>
      </c>
      <c r="V191" s="68" t="n">
        <f aca="false">IF($T191="ETAPA_PRINCIPAL",$L191,0)</f>
        <v>0</v>
      </c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</row>
    <row r="192" customFormat="false" ht="15" hidden="false" customHeight="false" outlineLevel="0" collapsed="false">
      <c r="A192" s="108"/>
      <c r="B192" s="108"/>
      <c r="C192" s="108"/>
      <c r="D192" s="108"/>
      <c r="E192" s="108"/>
      <c r="F192" s="109"/>
      <c r="G192" s="108"/>
      <c r="H192" s="108"/>
      <c r="I192" s="108"/>
      <c r="J192" s="108"/>
      <c r="K192" s="108"/>
      <c r="L192" s="108"/>
      <c r="M192" s="91"/>
      <c r="N192" s="77"/>
      <c r="O192" s="78"/>
      <c r="P192" s="78"/>
      <c r="Q192" s="78"/>
      <c r="R192" s="78"/>
      <c r="S192" s="78"/>
      <c r="T192" s="67" t="str">
        <f aca="false">IF(A192="", "", IF(LEN(A192)-LEN(SUBSTITUTE(A192, ".", "")) = 0, "ETAPA_PRINCIPAL", IF(LEN(A192)-LEN(SUBSTITUTE(A192, ".", "")) = 1, "SUBETAPA", "ITEM_OBRA")))</f>
        <v/>
      </c>
      <c r="U192" s="68" t="n">
        <f aca="false">IF(T192="ETAPA_PRINCIPAL",M192,0)</f>
        <v>0</v>
      </c>
      <c r="V192" s="68" t="n">
        <f aca="false">IF($T192="ETAPA_PRINCIPAL",$L192,0)</f>
        <v>0</v>
      </c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</row>
    <row r="193" customFormat="false" ht="15" hidden="false" customHeight="true" outlineLevel="0" collapsed="false">
      <c r="A193" s="82" t="s">
        <v>579</v>
      </c>
      <c r="B193" s="185" t="s">
        <v>580</v>
      </c>
      <c r="C193" s="185"/>
      <c r="D193" s="185"/>
      <c r="E193" s="181"/>
      <c r="F193" s="182"/>
      <c r="G193" s="181"/>
      <c r="H193" s="181"/>
      <c r="I193" s="181"/>
      <c r="J193" s="65" t="n">
        <f aca="false">SUM(J194:J198)</f>
        <v>0</v>
      </c>
      <c r="K193" s="65" t="n">
        <f aca="false">SUM(K194:K198)</f>
        <v>0</v>
      </c>
      <c r="L193" s="65" t="n">
        <f aca="false">SUM(L194:L198)</f>
        <v>0</v>
      </c>
      <c r="M193" s="65" t="n">
        <f aca="false">SUM(M194:M198)</f>
        <v>0</v>
      </c>
      <c r="N193" s="87" t="n">
        <f aca="false">M193</f>
        <v>0</v>
      </c>
      <c r="O193" s="78"/>
      <c r="P193" s="78"/>
      <c r="Q193" s="78"/>
      <c r="R193" s="78"/>
      <c r="S193" s="78"/>
      <c r="T193" s="67" t="str">
        <f aca="false">IF(A193="", "", IF(LEN(A193)-LEN(SUBSTITUTE(A193, ".", "")) = 0, "ETAPA_PRINCIPAL", IF(LEN(A193)-LEN(SUBSTITUTE(A193, ".", "")) = 1, "SUBETAPA", "ITEM_OBRA")))</f>
        <v>ETAPA_PRINCIPAL</v>
      </c>
      <c r="U193" s="68" t="n">
        <f aca="false">IF(T193="ETAPA_PRINCIPAL",M193,0)</f>
        <v>0</v>
      </c>
      <c r="V193" s="68" t="n">
        <f aca="false">IF($T193="ETAPA_PRINCIPAL",$L193,0)</f>
        <v>0</v>
      </c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</row>
    <row r="194" customFormat="false" ht="15" hidden="false" customHeight="true" outlineLevel="0" collapsed="false">
      <c r="A194" s="131" t="s">
        <v>581</v>
      </c>
      <c r="B194" s="132" t="s">
        <v>582</v>
      </c>
      <c r="C194" s="132"/>
      <c r="D194" s="132"/>
      <c r="E194" s="133"/>
      <c r="F194" s="144"/>
      <c r="G194" s="134"/>
      <c r="H194" s="134"/>
      <c r="I194" s="134"/>
      <c r="J194" s="135"/>
      <c r="K194" s="135"/>
      <c r="L194" s="135"/>
      <c r="M194" s="135"/>
      <c r="N194" s="77"/>
      <c r="O194" s="54"/>
      <c r="P194" s="54"/>
      <c r="Q194" s="78"/>
      <c r="R194" s="54"/>
      <c r="S194" s="54"/>
      <c r="T194" s="67" t="str">
        <f aca="false">IF(A194="", "", IF(LEN(A194)-LEN(SUBSTITUTE(A194, ".", "")) = 0, "ETAPA_PRINCIPAL", IF(LEN(A194)-LEN(SUBSTITUTE(A194, ".", "")) = 1, "SUBETAPA", "ITEM_OBRA")))</f>
        <v>SUBETAPA</v>
      </c>
      <c r="U194" s="68" t="n">
        <f aca="false">IF(T194="ETAPA_PRINCIPAL",M194,0)</f>
        <v>0</v>
      </c>
      <c r="V194" s="68" t="n">
        <f aca="false">IF($T194="ETAPA_PRINCIPAL",$L194,0)</f>
        <v>0</v>
      </c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</row>
    <row r="195" customFormat="false" ht="31.9" hidden="false" customHeight="false" outlineLevel="0" collapsed="false">
      <c r="A195" s="136" t="s">
        <v>583</v>
      </c>
      <c r="B195" s="89" t="s">
        <v>584</v>
      </c>
      <c r="C195" s="90" t="s">
        <v>585</v>
      </c>
      <c r="D195" s="91" t="s">
        <v>586</v>
      </c>
      <c r="E195" s="90" t="s">
        <v>73</v>
      </c>
      <c r="F195" s="73" t="n">
        <v>23.05</v>
      </c>
      <c r="G195" s="74"/>
      <c r="H195" s="74"/>
      <c r="I195" s="93" t="n">
        <f aca="false">G195+H195</f>
        <v>0</v>
      </c>
      <c r="J195" s="94" t="n">
        <f aca="false">G195*F195</f>
        <v>0</v>
      </c>
      <c r="K195" s="94" t="n">
        <f aca="false">H195*F195</f>
        <v>0</v>
      </c>
      <c r="L195" s="94" t="n">
        <f aca="false">J195+K195</f>
        <v>0</v>
      </c>
      <c r="M195" s="95" t="n">
        <f aca="false">L195*(1+$M$4)</f>
        <v>0</v>
      </c>
      <c r="N195" s="77"/>
      <c r="O195" s="78"/>
      <c r="P195" s="78"/>
      <c r="Q195" s="78"/>
      <c r="R195" s="78"/>
      <c r="S195" s="78"/>
      <c r="T195" s="67" t="str">
        <f aca="false">IF(A195="", "", IF(LEN(A195)-LEN(SUBSTITUTE(A195, ".", "")) = 0, "ETAPA_PRINCIPAL", IF(LEN(A195)-LEN(SUBSTITUTE(A195, ".", "")) = 1, "SUBETAPA", "ITEM_OBRA")))</f>
        <v>ITEM_OBRA</v>
      </c>
      <c r="U195" s="68" t="n">
        <f aca="false">IF(T195="ETAPA_PRINCIPAL",M195,0)</f>
        <v>0</v>
      </c>
      <c r="V195" s="68" t="n">
        <f aca="false">IF($T195="ETAPA_PRINCIPAL",$L195,0)</f>
        <v>0</v>
      </c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</row>
    <row r="196" customFormat="false" ht="31.9" hidden="false" customHeight="false" outlineLevel="0" collapsed="false">
      <c r="A196" s="136" t="s">
        <v>587</v>
      </c>
      <c r="B196" s="89" t="s">
        <v>588</v>
      </c>
      <c r="C196" s="90" t="s">
        <v>589</v>
      </c>
      <c r="D196" s="91" t="s">
        <v>590</v>
      </c>
      <c r="E196" s="90" t="s">
        <v>73</v>
      </c>
      <c r="F196" s="73" t="n">
        <v>6.8</v>
      </c>
      <c r="G196" s="74"/>
      <c r="H196" s="74"/>
      <c r="I196" s="93" t="n">
        <f aca="false">G196+H196</f>
        <v>0</v>
      </c>
      <c r="J196" s="94" t="n">
        <f aca="false">G196*F196</f>
        <v>0</v>
      </c>
      <c r="K196" s="94" t="n">
        <f aca="false">H196*F196</f>
        <v>0</v>
      </c>
      <c r="L196" s="94" t="n">
        <f aca="false">J196+K196</f>
        <v>0</v>
      </c>
      <c r="M196" s="95" t="n">
        <f aca="false">L196*(1+$M$4)</f>
        <v>0</v>
      </c>
      <c r="N196" s="77"/>
      <c r="O196" s="78"/>
      <c r="P196" s="78"/>
      <c r="Q196" s="78"/>
      <c r="R196" s="78"/>
      <c r="S196" s="78"/>
      <c r="T196" s="67" t="str">
        <f aca="false">IF(A196="", "", IF(LEN(A196)-LEN(SUBSTITUTE(A196, ".", "")) = 0, "ETAPA_PRINCIPAL", IF(LEN(A196)-LEN(SUBSTITUTE(A196, ".", "")) = 1, "SUBETAPA", "ITEM_OBRA")))</f>
        <v>ITEM_OBRA</v>
      </c>
      <c r="U196" s="68" t="n">
        <f aca="false">IF(T196="ETAPA_PRINCIPAL",M196,0)</f>
        <v>0</v>
      </c>
      <c r="V196" s="68" t="n">
        <f aca="false">IF($T196="ETAPA_PRINCIPAL",$L196,0)</f>
        <v>0</v>
      </c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</row>
    <row r="197" customFormat="false" ht="31.9" hidden="false" customHeight="false" outlineLevel="0" collapsed="false">
      <c r="A197" s="136" t="s">
        <v>591</v>
      </c>
      <c r="B197" s="89" t="s">
        <v>592</v>
      </c>
      <c r="C197" s="90" t="s">
        <v>593</v>
      </c>
      <c r="D197" s="91" t="s">
        <v>594</v>
      </c>
      <c r="E197" s="90" t="s">
        <v>34</v>
      </c>
      <c r="F197" s="73" t="n">
        <v>4</v>
      </c>
      <c r="G197" s="74"/>
      <c r="H197" s="74"/>
      <c r="I197" s="93" t="n">
        <f aca="false">G197+H197</f>
        <v>0</v>
      </c>
      <c r="J197" s="94" t="n">
        <f aca="false">G197*F197</f>
        <v>0</v>
      </c>
      <c r="K197" s="94" t="n">
        <f aca="false">H197*F197</f>
        <v>0</v>
      </c>
      <c r="L197" s="94" t="n">
        <f aca="false">J197+K197</f>
        <v>0</v>
      </c>
      <c r="M197" s="95" t="n">
        <f aca="false">L197*(1+$M$4)</f>
        <v>0</v>
      </c>
      <c r="N197" s="77"/>
      <c r="O197" s="78"/>
      <c r="P197" s="78"/>
      <c r="Q197" s="78"/>
      <c r="R197" s="78"/>
      <c r="S197" s="78"/>
      <c r="T197" s="67" t="str">
        <f aca="false">IF(A197="", "", IF(LEN(A197)-LEN(SUBSTITUTE(A197, ".", "")) = 0, "ETAPA_PRINCIPAL", IF(LEN(A197)-LEN(SUBSTITUTE(A197, ".", "")) = 1, "SUBETAPA", "ITEM_OBRA")))</f>
        <v>ITEM_OBRA</v>
      </c>
      <c r="U197" s="68" t="n">
        <f aca="false">IF(T197="ETAPA_PRINCIPAL",M197,0)</f>
        <v>0</v>
      </c>
      <c r="V197" s="68" t="n">
        <f aca="false">IF($T197="ETAPA_PRINCIPAL",$L197,0)</f>
        <v>0</v>
      </c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</row>
    <row r="198" customFormat="false" ht="31.9" hidden="false" customHeight="false" outlineLevel="0" collapsed="false">
      <c r="A198" s="136" t="s">
        <v>595</v>
      </c>
      <c r="B198" s="89" t="s">
        <v>596</v>
      </c>
      <c r="C198" s="71" t="s">
        <v>597</v>
      </c>
      <c r="D198" s="72" t="s">
        <v>598</v>
      </c>
      <c r="E198" s="71" t="s">
        <v>60</v>
      </c>
      <c r="F198" s="73" t="n">
        <v>1.6</v>
      </c>
      <c r="G198" s="74"/>
      <c r="H198" s="74"/>
      <c r="I198" s="93" t="n">
        <f aca="false">G198+H198</f>
        <v>0</v>
      </c>
      <c r="J198" s="94" t="n">
        <f aca="false">G198*F198</f>
        <v>0</v>
      </c>
      <c r="K198" s="94" t="n">
        <f aca="false">H198*F198</f>
        <v>0</v>
      </c>
      <c r="L198" s="94" t="n">
        <f aca="false">J198+K198</f>
        <v>0</v>
      </c>
      <c r="M198" s="95" t="n">
        <f aca="false">L198*(1+$M$4)</f>
        <v>0</v>
      </c>
      <c r="N198" s="77"/>
      <c r="O198" s="78"/>
      <c r="P198" s="78"/>
      <c r="Q198" s="78"/>
      <c r="R198" s="78"/>
      <c r="S198" s="78"/>
      <c r="T198" s="67"/>
      <c r="U198" s="68"/>
      <c r="V198" s="6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</row>
    <row r="199" customFormat="false" ht="15" hidden="false" customHeight="false" outlineLevel="0" collapsed="false">
      <c r="A199" s="108"/>
      <c r="B199" s="108"/>
      <c r="C199" s="108"/>
      <c r="D199" s="108"/>
      <c r="E199" s="108"/>
      <c r="F199" s="109"/>
      <c r="G199" s="108"/>
      <c r="H199" s="108"/>
      <c r="I199" s="108"/>
      <c r="J199" s="108"/>
      <c r="K199" s="108"/>
      <c r="L199" s="108"/>
      <c r="M199" s="77"/>
      <c r="N199" s="77"/>
      <c r="O199" s="78"/>
      <c r="P199" s="78"/>
      <c r="Q199" s="78"/>
      <c r="R199" s="78"/>
      <c r="S199" s="78"/>
      <c r="T199" s="67" t="str">
        <f aca="false">IF(A199="", "", IF(LEN(A199)-LEN(SUBSTITUTE(A199, ".", "")) = 0, "ETAPA_PRINCIPAL", IF(LEN(A199)-LEN(SUBSTITUTE(A199, ".", "")) = 1, "SUBETAPA", "ITEM_OBRA")))</f>
        <v/>
      </c>
      <c r="U199" s="68" t="n">
        <f aca="false">IF(T199="ETAPA_PRINCIPAL",M199,0)</f>
        <v>0</v>
      </c>
      <c r="V199" s="68" t="n">
        <f aca="false">IF($T199="ETAPA_PRINCIPAL",$L199,0)</f>
        <v>0</v>
      </c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</row>
    <row r="200" customFormat="false" ht="15" hidden="false" customHeight="true" outlineLevel="0" collapsed="false">
      <c r="A200" s="82" t="s">
        <v>599</v>
      </c>
      <c r="B200" s="185" t="s">
        <v>600</v>
      </c>
      <c r="C200" s="185"/>
      <c r="D200" s="185"/>
      <c r="E200" s="181"/>
      <c r="F200" s="182"/>
      <c r="G200" s="181"/>
      <c r="H200" s="181"/>
      <c r="I200" s="181"/>
      <c r="J200" s="65" t="n">
        <f aca="false">SUM(J201:J237)</f>
        <v>0</v>
      </c>
      <c r="K200" s="65" t="n">
        <f aca="false">SUM(K201:K237)</f>
        <v>0</v>
      </c>
      <c r="L200" s="65" t="n">
        <f aca="false">SUM(L201:L237)</f>
        <v>0</v>
      </c>
      <c r="M200" s="65" t="n">
        <f aca="false">SUM(M201:M237)</f>
        <v>0</v>
      </c>
      <c r="N200" s="54" t="n">
        <f aca="false">M200</f>
        <v>0</v>
      </c>
      <c r="O200" s="78"/>
      <c r="P200" s="78"/>
      <c r="Q200" s="78"/>
      <c r="R200" s="78"/>
      <c r="S200" s="78"/>
      <c r="T200" s="67" t="str">
        <f aca="false">IF(A200="", "", IF(LEN(A200)-LEN(SUBSTITUTE(A200, ".", "")) = 0, "ETAPA_PRINCIPAL", IF(LEN(A200)-LEN(SUBSTITUTE(A200, ".", "")) = 1, "SUBETAPA", "ITEM_OBRA")))</f>
        <v>ETAPA_PRINCIPAL</v>
      </c>
      <c r="U200" s="68" t="n">
        <f aca="false">IF(T200="ETAPA_PRINCIPAL",M200,0)</f>
        <v>0</v>
      </c>
      <c r="V200" s="68" t="n">
        <f aca="false">IF($T200="ETAPA_PRINCIPAL",$L200,0)</f>
        <v>0</v>
      </c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</row>
    <row r="201" customFormat="false" ht="42.15" hidden="false" customHeight="false" outlineLevel="0" collapsed="false">
      <c r="A201" s="136" t="s">
        <v>601</v>
      </c>
      <c r="B201" s="89" t="s">
        <v>602</v>
      </c>
      <c r="C201" s="90" t="s">
        <v>603</v>
      </c>
      <c r="D201" s="91" t="s">
        <v>604</v>
      </c>
      <c r="E201" s="90" t="s">
        <v>73</v>
      </c>
      <c r="F201" s="92" t="n">
        <f aca="false">35*4</f>
        <v>140</v>
      </c>
      <c r="G201" s="74"/>
      <c r="H201" s="74"/>
      <c r="I201" s="93" t="n">
        <f aca="false">G201+H201</f>
        <v>0</v>
      </c>
      <c r="J201" s="94" t="n">
        <f aca="false">G201*F201</f>
        <v>0</v>
      </c>
      <c r="K201" s="94" t="n">
        <f aca="false">H201*F201</f>
        <v>0</v>
      </c>
      <c r="L201" s="94" t="n">
        <f aca="false">J201+K201</f>
        <v>0</v>
      </c>
      <c r="M201" s="95" t="n">
        <f aca="false">L201*(1+$M$4)</f>
        <v>0</v>
      </c>
      <c r="N201" s="77"/>
      <c r="O201" s="78"/>
      <c r="P201" s="78"/>
      <c r="Q201" s="78"/>
      <c r="R201" s="78"/>
      <c r="S201" s="78"/>
      <c r="T201" s="67" t="str">
        <f aca="false">IF(A201="", "", IF(LEN(A201)-LEN(SUBSTITUTE(A201, ".", "")) = 0, "ETAPA_PRINCIPAL", IF(LEN(A201)-LEN(SUBSTITUTE(A201, ".", "")) = 1, "SUBETAPA", "ITEM_OBRA")))</f>
        <v>SUBETAPA</v>
      </c>
      <c r="U201" s="68" t="n">
        <f aca="false">IF(T201="ETAPA_PRINCIPAL",M201,0)</f>
        <v>0</v>
      </c>
      <c r="V201" s="68" t="n">
        <f aca="false">IF($T201="ETAPA_PRINCIPAL",$L201,0)</f>
        <v>0</v>
      </c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</row>
    <row r="202" customFormat="false" ht="31.9" hidden="false" customHeight="false" outlineLevel="0" collapsed="false">
      <c r="A202" s="136" t="s">
        <v>605</v>
      </c>
      <c r="B202" s="89" t="s">
        <v>606</v>
      </c>
      <c r="C202" s="90" t="s">
        <v>607</v>
      </c>
      <c r="D202" s="91" t="s">
        <v>608</v>
      </c>
      <c r="E202" s="90" t="s">
        <v>73</v>
      </c>
      <c r="F202" s="92" t="n">
        <v>35</v>
      </c>
      <c r="G202" s="97"/>
      <c r="H202" s="97"/>
      <c r="I202" s="93" t="n">
        <f aca="false">G202+H202</f>
        <v>0</v>
      </c>
      <c r="J202" s="94" t="n">
        <f aca="false">G202*F202</f>
        <v>0</v>
      </c>
      <c r="K202" s="94" t="n">
        <f aca="false">H202*F202</f>
        <v>0</v>
      </c>
      <c r="L202" s="94" t="n">
        <f aca="false">J202+K202</f>
        <v>0</v>
      </c>
      <c r="M202" s="95" t="n">
        <f aca="false">L202*(1+$M$4)</f>
        <v>0</v>
      </c>
      <c r="N202" s="77"/>
      <c r="O202" s="78"/>
      <c r="P202" s="78"/>
      <c r="Q202" s="78"/>
      <c r="R202" s="78"/>
      <c r="S202" s="78"/>
      <c r="T202" s="67" t="str">
        <f aca="false">IF(A202="", "", IF(LEN(A202)-LEN(SUBSTITUTE(A202, ".", "")) = 0, "ETAPA_PRINCIPAL", IF(LEN(A202)-LEN(SUBSTITUTE(A202, ".", "")) = 1, "SUBETAPA", "ITEM_OBRA")))</f>
        <v>SUBETAPA</v>
      </c>
      <c r="U202" s="68" t="n">
        <f aca="false">IF(T202="ETAPA_PRINCIPAL",M202,0)</f>
        <v>0</v>
      </c>
      <c r="V202" s="68" t="n">
        <f aca="false">IF($T202="ETAPA_PRINCIPAL",$L202,0)</f>
        <v>0</v>
      </c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</row>
    <row r="203" customFormat="false" ht="31.9" hidden="false" customHeight="false" outlineLevel="0" collapsed="false">
      <c r="A203" s="136" t="s">
        <v>609</v>
      </c>
      <c r="B203" s="89" t="s">
        <v>610</v>
      </c>
      <c r="C203" s="90" t="s">
        <v>611</v>
      </c>
      <c r="D203" s="91" t="s">
        <v>612</v>
      </c>
      <c r="E203" s="90" t="s">
        <v>34</v>
      </c>
      <c r="F203" s="92" t="n">
        <v>1</v>
      </c>
      <c r="G203" s="74"/>
      <c r="H203" s="74"/>
      <c r="I203" s="93" t="n">
        <f aca="false">G203+H203</f>
        <v>0</v>
      </c>
      <c r="J203" s="94" t="n">
        <f aca="false">G203*F203</f>
        <v>0</v>
      </c>
      <c r="K203" s="94" t="n">
        <f aca="false">H203*F203</f>
        <v>0</v>
      </c>
      <c r="L203" s="94" t="n">
        <f aca="false">J203+K203</f>
        <v>0</v>
      </c>
      <c r="M203" s="95" t="n">
        <f aca="false">L203*(1+$M$4)</f>
        <v>0</v>
      </c>
      <c r="N203" s="77"/>
      <c r="O203" s="78"/>
      <c r="P203" s="78"/>
      <c r="Q203" s="78"/>
      <c r="R203" s="78"/>
      <c r="S203" s="78"/>
      <c r="T203" s="67" t="str">
        <f aca="false">IF(A203="", "", IF(LEN(A203)-LEN(SUBSTITUTE(A203, ".", "")) = 0, "ETAPA_PRINCIPAL", IF(LEN(A203)-LEN(SUBSTITUTE(A203, ".", "")) = 1, "SUBETAPA", "ITEM_OBRA")))</f>
        <v>SUBETAPA</v>
      </c>
      <c r="U203" s="68" t="n">
        <f aca="false">IF(T203="ETAPA_PRINCIPAL",M203,0)</f>
        <v>0</v>
      </c>
      <c r="V203" s="68" t="n">
        <f aca="false">IF($T203="ETAPA_PRINCIPAL",$L203,0)</f>
        <v>0</v>
      </c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</row>
    <row r="204" customFormat="false" ht="42.15" hidden="false" customHeight="false" outlineLevel="0" collapsed="false">
      <c r="A204" s="136" t="s">
        <v>613</v>
      </c>
      <c r="B204" s="89" t="s">
        <v>614</v>
      </c>
      <c r="C204" s="90" t="s">
        <v>615</v>
      </c>
      <c r="D204" s="91" t="s">
        <v>616</v>
      </c>
      <c r="E204" s="90" t="s">
        <v>34</v>
      </c>
      <c r="F204" s="92" t="n">
        <v>2</v>
      </c>
      <c r="G204" s="74"/>
      <c r="H204" s="74"/>
      <c r="I204" s="93" t="n">
        <f aca="false">G204+H204</f>
        <v>0</v>
      </c>
      <c r="J204" s="94" t="n">
        <f aca="false">G204*F204</f>
        <v>0</v>
      </c>
      <c r="K204" s="94" t="n">
        <f aca="false">H204*F204</f>
        <v>0</v>
      </c>
      <c r="L204" s="94" t="n">
        <f aca="false">J204+K204</f>
        <v>0</v>
      </c>
      <c r="M204" s="95" t="n">
        <f aca="false">L204*(1+$M$4)</f>
        <v>0</v>
      </c>
      <c r="N204" s="77"/>
      <c r="O204" s="78"/>
      <c r="P204" s="78"/>
      <c r="Q204" s="78"/>
      <c r="R204" s="78"/>
      <c r="S204" s="78"/>
      <c r="T204" s="67" t="str">
        <f aca="false">IF(A204="", "", IF(LEN(A204)-LEN(SUBSTITUTE(A204, ".", "")) = 0, "ETAPA_PRINCIPAL", IF(LEN(A204)-LEN(SUBSTITUTE(A204, ".", "")) = 1, "SUBETAPA", "ITEM_OBRA")))</f>
        <v>SUBETAPA</v>
      </c>
      <c r="U204" s="68" t="n">
        <f aca="false">IF(T204="ETAPA_PRINCIPAL",M204,0)</f>
        <v>0</v>
      </c>
      <c r="V204" s="68" t="n">
        <f aca="false">IF($T204="ETAPA_PRINCIPAL",$L204,0)</f>
        <v>0</v>
      </c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</row>
    <row r="205" customFormat="false" ht="31.9" hidden="false" customHeight="false" outlineLevel="0" collapsed="false">
      <c r="A205" s="136" t="s">
        <v>617</v>
      </c>
      <c r="B205" s="89" t="s">
        <v>618</v>
      </c>
      <c r="C205" s="90" t="s">
        <v>619</v>
      </c>
      <c r="D205" s="91" t="s">
        <v>620</v>
      </c>
      <c r="E205" s="90" t="s">
        <v>73</v>
      </c>
      <c r="F205" s="92" t="n">
        <v>2697.08</v>
      </c>
      <c r="G205" s="74"/>
      <c r="H205" s="74"/>
      <c r="I205" s="93" t="n">
        <f aca="false">G205+H205</f>
        <v>0</v>
      </c>
      <c r="J205" s="94" t="n">
        <f aca="false">G205*F205</f>
        <v>0</v>
      </c>
      <c r="K205" s="94" t="n">
        <f aca="false">H205*F205</f>
        <v>0</v>
      </c>
      <c r="L205" s="94" t="n">
        <f aca="false">J205+K205</f>
        <v>0</v>
      </c>
      <c r="M205" s="95" t="n">
        <f aca="false">L205*(1+$M$4)</f>
        <v>0</v>
      </c>
      <c r="N205" s="77"/>
      <c r="O205" s="78"/>
      <c r="P205" s="78"/>
      <c r="Q205" s="78"/>
      <c r="R205" s="78"/>
      <c r="S205" s="78"/>
      <c r="T205" s="67" t="str">
        <f aca="false">IF(A205="", "", IF(LEN(A205)-LEN(SUBSTITUTE(A205, ".", "")) = 0, "ETAPA_PRINCIPAL", IF(LEN(A205)-LEN(SUBSTITUTE(A205, ".", "")) = 1, "SUBETAPA", "ITEM_OBRA")))</f>
        <v>SUBETAPA</v>
      </c>
      <c r="U205" s="68" t="n">
        <f aca="false">IF(T205="ETAPA_PRINCIPAL",M205,0)</f>
        <v>0</v>
      </c>
      <c r="V205" s="68" t="n">
        <f aca="false">IF($T205="ETAPA_PRINCIPAL",$L205,0)</f>
        <v>0</v>
      </c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</row>
    <row r="206" customFormat="false" ht="31.9" hidden="false" customHeight="false" outlineLevel="0" collapsed="false">
      <c r="A206" s="136" t="s">
        <v>621</v>
      </c>
      <c r="B206" s="89" t="s">
        <v>618</v>
      </c>
      <c r="C206" s="90" t="s">
        <v>622</v>
      </c>
      <c r="D206" s="91" t="s">
        <v>623</v>
      </c>
      <c r="E206" s="90" t="s">
        <v>73</v>
      </c>
      <c r="F206" s="92" t="n">
        <v>28.24</v>
      </c>
      <c r="G206" s="74"/>
      <c r="H206" s="74"/>
      <c r="I206" s="93" t="n">
        <f aca="false">G206+H206</f>
        <v>0</v>
      </c>
      <c r="J206" s="94" t="n">
        <f aca="false">G206*F206</f>
        <v>0</v>
      </c>
      <c r="K206" s="94" t="n">
        <f aca="false">H206*F206</f>
        <v>0</v>
      </c>
      <c r="L206" s="94" t="n">
        <f aca="false">J206+K206</f>
        <v>0</v>
      </c>
      <c r="M206" s="95" t="n">
        <f aca="false">L206*(1+$M$4)</f>
        <v>0</v>
      </c>
      <c r="N206" s="77"/>
      <c r="O206" s="78"/>
      <c r="P206" s="78"/>
      <c r="Q206" s="78"/>
      <c r="R206" s="78"/>
      <c r="S206" s="78"/>
      <c r="T206" s="67" t="str">
        <f aca="false">IF(A206="", "", IF(LEN(A206)-LEN(SUBSTITUTE(A206, ".", "")) = 0, "ETAPA_PRINCIPAL", IF(LEN(A206)-LEN(SUBSTITUTE(A206, ".", "")) = 1, "SUBETAPA", "ITEM_OBRA")))</f>
        <v>SUBETAPA</v>
      </c>
      <c r="U206" s="68" t="n">
        <f aca="false">IF(T206="ETAPA_PRINCIPAL",M206,0)</f>
        <v>0</v>
      </c>
      <c r="V206" s="68" t="n">
        <f aca="false">IF($T206="ETAPA_PRINCIPAL",$L206,0)</f>
        <v>0</v>
      </c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</row>
    <row r="207" customFormat="false" ht="42.15" hidden="false" customHeight="false" outlineLevel="0" collapsed="false">
      <c r="A207" s="136" t="s">
        <v>624</v>
      </c>
      <c r="B207" s="89" t="s">
        <v>618</v>
      </c>
      <c r="C207" s="90" t="s">
        <v>603</v>
      </c>
      <c r="D207" s="91" t="s">
        <v>604</v>
      </c>
      <c r="E207" s="90" t="s">
        <v>73</v>
      </c>
      <c r="F207" s="92" t="n">
        <v>141.76</v>
      </c>
      <c r="G207" s="74"/>
      <c r="H207" s="74"/>
      <c r="I207" s="93" t="n">
        <f aca="false">G207+H207</f>
        <v>0</v>
      </c>
      <c r="J207" s="94" t="n">
        <f aca="false">G207*F207</f>
        <v>0</v>
      </c>
      <c r="K207" s="94" t="n">
        <f aca="false">H207*F207</f>
        <v>0</v>
      </c>
      <c r="L207" s="94" t="n">
        <f aca="false">J207+K207</f>
        <v>0</v>
      </c>
      <c r="M207" s="95" t="n">
        <f aca="false">L207*(1+$M$4)</f>
        <v>0</v>
      </c>
      <c r="N207" s="77"/>
      <c r="O207" s="78"/>
      <c r="P207" s="78"/>
      <c r="Q207" s="78"/>
      <c r="R207" s="78"/>
      <c r="S207" s="78"/>
      <c r="T207" s="67" t="str">
        <f aca="false">IF(A207="", "", IF(LEN(A207)-LEN(SUBSTITUTE(A207, ".", "")) = 0, "ETAPA_PRINCIPAL", IF(LEN(A207)-LEN(SUBSTITUTE(A207, ".", "")) = 1, "SUBETAPA", "ITEM_OBRA")))</f>
        <v>SUBETAPA</v>
      </c>
      <c r="U207" s="68" t="n">
        <f aca="false">IF(T207="ETAPA_PRINCIPAL",M207,0)</f>
        <v>0</v>
      </c>
      <c r="V207" s="68" t="n">
        <f aca="false">IF($T207="ETAPA_PRINCIPAL",$L207,0)</f>
        <v>0</v>
      </c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</row>
    <row r="208" customFormat="false" ht="21.65" hidden="false" customHeight="false" outlineLevel="0" collapsed="false">
      <c r="A208" s="136" t="s">
        <v>625</v>
      </c>
      <c r="B208" s="89" t="s">
        <v>626</v>
      </c>
      <c r="C208" s="90" t="s">
        <v>627</v>
      </c>
      <c r="D208" s="91" t="s">
        <v>628</v>
      </c>
      <c r="E208" s="90" t="s">
        <v>34</v>
      </c>
      <c r="F208" s="92" t="n">
        <v>74</v>
      </c>
      <c r="G208" s="74"/>
      <c r="H208" s="74"/>
      <c r="I208" s="93" t="n">
        <f aca="false">G208+H208</f>
        <v>0</v>
      </c>
      <c r="J208" s="94" t="n">
        <f aca="false">G208*F208</f>
        <v>0</v>
      </c>
      <c r="K208" s="94" t="n">
        <f aca="false">H208*F208</f>
        <v>0</v>
      </c>
      <c r="L208" s="94" t="n">
        <f aca="false">J208+K208</f>
        <v>0</v>
      </c>
      <c r="M208" s="95" t="n">
        <f aca="false">L208*(1+$M$4)</f>
        <v>0</v>
      </c>
      <c r="N208" s="77"/>
      <c r="O208" s="78"/>
      <c r="P208" s="78"/>
      <c r="Q208" s="78"/>
      <c r="R208" s="78"/>
      <c r="S208" s="78"/>
      <c r="T208" s="67" t="str">
        <f aca="false">IF(A208="", "", IF(LEN(A208)-LEN(SUBSTITUTE(A208, ".", "")) = 0, "ETAPA_PRINCIPAL", IF(LEN(A208)-LEN(SUBSTITUTE(A208, ".", "")) = 1, "SUBETAPA", "ITEM_OBRA")))</f>
        <v>SUBETAPA</v>
      </c>
      <c r="U208" s="68" t="n">
        <f aca="false">IF(T208="ETAPA_PRINCIPAL",M208,0)</f>
        <v>0</v>
      </c>
      <c r="V208" s="68" t="n">
        <f aca="false">IF($T208="ETAPA_PRINCIPAL",$L208,0)</f>
        <v>0</v>
      </c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</row>
    <row r="209" customFormat="false" ht="31.9" hidden="false" customHeight="false" outlineLevel="0" collapsed="false">
      <c r="A209" s="136" t="s">
        <v>629</v>
      </c>
      <c r="B209" s="89" t="s">
        <v>630</v>
      </c>
      <c r="C209" s="90" t="s">
        <v>631</v>
      </c>
      <c r="D209" s="91" t="s">
        <v>632</v>
      </c>
      <c r="E209" s="90" t="s">
        <v>34</v>
      </c>
      <c r="F209" s="92" t="n">
        <v>123</v>
      </c>
      <c r="G209" s="74"/>
      <c r="H209" s="74"/>
      <c r="I209" s="93" t="n">
        <f aca="false">G209+H209</f>
        <v>0</v>
      </c>
      <c r="J209" s="94" t="n">
        <f aca="false">G209*F209</f>
        <v>0</v>
      </c>
      <c r="K209" s="94" t="n">
        <f aca="false">H209*F209</f>
        <v>0</v>
      </c>
      <c r="L209" s="94" t="n">
        <f aca="false">J209+K209</f>
        <v>0</v>
      </c>
      <c r="M209" s="95" t="n">
        <f aca="false">L209*(1+$M$4)</f>
        <v>0</v>
      </c>
      <c r="N209" s="77"/>
      <c r="O209" s="78"/>
      <c r="P209" s="78"/>
      <c r="Q209" s="78"/>
      <c r="R209" s="78"/>
      <c r="S209" s="78"/>
      <c r="T209" s="67" t="str">
        <f aca="false">IF(A209="", "", IF(LEN(A209)-LEN(SUBSTITUTE(A209, ".", "")) = 0, "ETAPA_PRINCIPAL", IF(LEN(A209)-LEN(SUBSTITUTE(A209, ".", "")) = 1, "SUBETAPA", "ITEM_OBRA")))</f>
        <v>SUBETAPA</v>
      </c>
      <c r="U209" s="68" t="n">
        <f aca="false">IF(T209="ETAPA_PRINCIPAL",M209,0)</f>
        <v>0</v>
      </c>
      <c r="V209" s="68" t="n">
        <f aca="false">IF($T209="ETAPA_PRINCIPAL",$L209,0)</f>
        <v>0</v>
      </c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</row>
    <row r="210" customFormat="false" ht="31.9" hidden="false" customHeight="false" outlineLevel="0" collapsed="false">
      <c r="A210" s="136" t="s">
        <v>633</v>
      </c>
      <c r="B210" s="89" t="s">
        <v>634</v>
      </c>
      <c r="C210" s="90" t="s">
        <v>635</v>
      </c>
      <c r="D210" s="91" t="s">
        <v>636</v>
      </c>
      <c r="E210" s="90" t="s">
        <v>34</v>
      </c>
      <c r="F210" s="92" t="n">
        <v>4</v>
      </c>
      <c r="G210" s="74"/>
      <c r="H210" s="74"/>
      <c r="I210" s="93" t="n">
        <f aca="false">G210+H210</f>
        <v>0</v>
      </c>
      <c r="J210" s="94" t="n">
        <f aca="false">G210*F210</f>
        <v>0</v>
      </c>
      <c r="K210" s="94" t="n">
        <f aca="false">H210*F210</f>
        <v>0</v>
      </c>
      <c r="L210" s="94" t="n">
        <f aca="false">J210+K210</f>
        <v>0</v>
      </c>
      <c r="M210" s="95" t="n">
        <f aca="false">L210*(1+$M$4)</f>
        <v>0</v>
      </c>
      <c r="N210" s="77"/>
      <c r="O210" s="78"/>
      <c r="P210" s="78"/>
      <c r="Q210" s="78"/>
      <c r="R210" s="78"/>
      <c r="S210" s="78"/>
      <c r="T210" s="67" t="str">
        <f aca="false">IF(A210="", "", IF(LEN(A210)-LEN(SUBSTITUTE(A210, ".", "")) = 0, "ETAPA_PRINCIPAL", IF(LEN(A210)-LEN(SUBSTITUTE(A210, ".", "")) = 1, "SUBETAPA", "ITEM_OBRA")))</f>
        <v>SUBETAPA</v>
      </c>
      <c r="U210" s="68" t="n">
        <f aca="false">IF(T210="ETAPA_PRINCIPAL",M210,0)</f>
        <v>0</v>
      </c>
      <c r="V210" s="68" t="n">
        <f aca="false">IF($T210="ETAPA_PRINCIPAL",$L210,0)</f>
        <v>0</v>
      </c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</row>
    <row r="211" customFormat="false" ht="31.9" hidden="false" customHeight="false" outlineLevel="0" collapsed="false">
      <c r="A211" s="136" t="s">
        <v>637</v>
      </c>
      <c r="B211" s="89" t="s">
        <v>638</v>
      </c>
      <c r="C211" s="90" t="s">
        <v>639</v>
      </c>
      <c r="D211" s="91" t="s">
        <v>640</v>
      </c>
      <c r="E211" s="90" t="s">
        <v>34</v>
      </c>
      <c r="F211" s="92" t="n">
        <v>1</v>
      </c>
      <c r="G211" s="74"/>
      <c r="H211" s="74"/>
      <c r="I211" s="93" t="n">
        <f aca="false">G211+H211</f>
        <v>0</v>
      </c>
      <c r="J211" s="94" t="n">
        <f aca="false">G211*F211</f>
        <v>0</v>
      </c>
      <c r="K211" s="94" t="n">
        <f aca="false">H211*F211</f>
        <v>0</v>
      </c>
      <c r="L211" s="94" t="n">
        <f aca="false">J211+K211</f>
        <v>0</v>
      </c>
      <c r="M211" s="95" t="n">
        <f aca="false">L211*(1+$M$4)</f>
        <v>0</v>
      </c>
      <c r="N211" s="77"/>
      <c r="O211" s="78"/>
      <c r="P211" s="78"/>
      <c r="Q211" s="78"/>
      <c r="R211" s="78"/>
      <c r="S211" s="78"/>
      <c r="T211" s="67" t="str">
        <f aca="false">IF(A211="", "", IF(LEN(A211)-LEN(SUBSTITUTE(A211, ".", "")) = 0, "ETAPA_PRINCIPAL", IF(LEN(A211)-LEN(SUBSTITUTE(A211, ".", "")) = 1, "SUBETAPA", "ITEM_OBRA")))</f>
        <v>SUBETAPA</v>
      </c>
      <c r="U211" s="68" t="n">
        <f aca="false">IF(T211="ETAPA_PRINCIPAL",M211,0)</f>
        <v>0</v>
      </c>
      <c r="V211" s="68" t="n">
        <f aca="false">IF($T211="ETAPA_PRINCIPAL",$L211,0)</f>
        <v>0</v>
      </c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</row>
    <row r="212" customFormat="false" ht="31.9" hidden="false" customHeight="false" outlineLevel="0" collapsed="false">
      <c r="A212" s="136" t="s">
        <v>641</v>
      </c>
      <c r="B212" s="89" t="s">
        <v>642</v>
      </c>
      <c r="C212" s="90" t="s">
        <v>643</v>
      </c>
      <c r="D212" s="91" t="s">
        <v>644</v>
      </c>
      <c r="E212" s="90" t="s">
        <v>34</v>
      </c>
      <c r="F212" s="92" t="n">
        <v>13</v>
      </c>
      <c r="G212" s="74"/>
      <c r="H212" s="74"/>
      <c r="I212" s="93" t="n">
        <f aca="false">G212+H212</f>
        <v>0</v>
      </c>
      <c r="J212" s="94" t="n">
        <f aca="false">G212*F212</f>
        <v>0</v>
      </c>
      <c r="K212" s="94" t="n">
        <f aca="false">H212*F212</f>
        <v>0</v>
      </c>
      <c r="L212" s="94" t="n">
        <f aca="false">J212+K212</f>
        <v>0</v>
      </c>
      <c r="M212" s="95" t="n">
        <f aca="false">L212*(1+$M$4)</f>
        <v>0</v>
      </c>
      <c r="N212" s="77"/>
      <c r="O212" s="78"/>
      <c r="P212" s="78"/>
      <c r="Q212" s="78"/>
      <c r="R212" s="78"/>
      <c r="S212" s="78"/>
      <c r="T212" s="67" t="str">
        <f aca="false">IF(A212="", "", IF(LEN(A212)-LEN(SUBSTITUTE(A212, ".", "")) = 0, "ETAPA_PRINCIPAL", IF(LEN(A212)-LEN(SUBSTITUTE(A212, ".", "")) = 1, "SUBETAPA", "ITEM_OBRA")))</f>
        <v>SUBETAPA</v>
      </c>
      <c r="U212" s="68" t="n">
        <f aca="false">IF(T212="ETAPA_PRINCIPAL",M212,0)</f>
        <v>0</v>
      </c>
      <c r="V212" s="68" t="n">
        <f aca="false">IF($T212="ETAPA_PRINCIPAL",$L212,0)</f>
        <v>0</v>
      </c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</row>
    <row r="213" customFormat="false" ht="31.9" hidden="false" customHeight="false" outlineLevel="0" collapsed="false">
      <c r="A213" s="136" t="s">
        <v>645</v>
      </c>
      <c r="B213" s="89" t="s">
        <v>646</v>
      </c>
      <c r="C213" s="90" t="s">
        <v>647</v>
      </c>
      <c r="D213" s="91" t="s">
        <v>648</v>
      </c>
      <c r="E213" s="90" t="s">
        <v>34</v>
      </c>
      <c r="F213" s="92" t="n">
        <v>55</v>
      </c>
      <c r="G213" s="74"/>
      <c r="H213" s="74"/>
      <c r="I213" s="93" t="n">
        <f aca="false">G213+H213</f>
        <v>0</v>
      </c>
      <c r="J213" s="94" t="n">
        <f aca="false">G213*F213</f>
        <v>0</v>
      </c>
      <c r="K213" s="94" t="n">
        <f aca="false">H213*F213</f>
        <v>0</v>
      </c>
      <c r="L213" s="94" t="n">
        <f aca="false">J213+K213</f>
        <v>0</v>
      </c>
      <c r="M213" s="95" t="n">
        <f aca="false">L213*(1+$M$4)</f>
        <v>0</v>
      </c>
      <c r="N213" s="77"/>
      <c r="O213" s="78"/>
      <c r="P213" s="78"/>
      <c r="Q213" s="78"/>
      <c r="R213" s="78"/>
      <c r="S213" s="78"/>
      <c r="T213" s="67" t="str">
        <f aca="false">IF(A213="", "", IF(LEN(A213)-LEN(SUBSTITUTE(A213, ".", "")) = 0, "ETAPA_PRINCIPAL", IF(LEN(A213)-LEN(SUBSTITUTE(A213, ".", "")) = 1, "SUBETAPA", "ITEM_OBRA")))</f>
        <v>SUBETAPA</v>
      </c>
      <c r="U213" s="68" t="n">
        <f aca="false">IF(T213="ETAPA_PRINCIPAL",M213,0)</f>
        <v>0</v>
      </c>
      <c r="V213" s="68" t="n">
        <f aca="false">IF($T213="ETAPA_PRINCIPAL",$L213,0)</f>
        <v>0</v>
      </c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</row>
    <row r="214" customFormat="false" ht="31.9" hidden="false" customHeight="false" outlineLevel="0" collapsed="false">
      <c r="A214" s="136" t="s">
        <v>649</v>
      </c>
      <c r="B214" s="89" t="s">
        <v>650</v>
      </c>
      <c r="C214" s="90" t="s">
        <v>651</v>
      </c>
      <c r="D214" s="91" t="s">
        <v>652</v>
      </c>
      <c r="E214" s="90" t="s">
        <v>34</v>
      </c>
      <c r="F214" s="92" t="n">
        <v>4</v>
      </c>
      <c r="G214" s="74"/>
      <c r="H214" s="74"/>
      <c r="I214" s="93" t="n">
        <f aca="false">G214+H214</f>
        <v>0</v>
      </c>
      <c r="J214" s="94" t="n">
        <f aca="false">G214*F214</f>
        <v>0</v>
      </c>
      <c r="K214" s="94" t="n">
        <f aca="false">H214*F214</f>
        <v>0</v>
      </c>
      <c r="L214" s="94" t="n">
        <f aca="false">J214+K214</f>
        <v>0</v>
      </c>
      <c r="M214" s="95" t="n">
        <f aca="false">L214*(1+$M$4)</f>
        <v>0</v>
      </c>
      <c r="N214" s="77"/>
      <c r="O214" s="78"/>
      <c r="P214" s="78"/>
      <c r="Q214" s="78"/>
      <c r="R214" s="78"/>
      <c r="S214" s="78"/>
      <c r="T214" s="67" t="str">
        <f aca="false">IF(A214="", "", IF(LEN(A214)-LEN(SUBSTITUTE(A214, ".", "")) = 0, "ETAPA_PRINCIPAL", IF(LEN(A214)-LEN(SUBSTITUTE(A214, ".", "")) = 1, "SUBETAPA", "ITEM_OBRA")))</f>
        <v>SUBETAPA</v>
      </c>
      <c r="U214" s="68" t="n">
        <f aca="false">IF(T214="ETAPA_PRINCIPAL",M214,0)</f>
        <v>0</v>
      </c>
      <c r="V214" s="68" t="n">
        <f aca="false">IF($T214="ETAPA_PRINCIPAL",$L214,0)</f>
        <v>0</v>
      </c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</row>
    <row r="215" customFormat="false" ht="31.9" hidden="false" customHeight="false" outlineLevel="0" collapsed="false">
      <c r="A215" s="136" t="s">
        <v>653</v>
      </c>
      <c r="B215" s="89" t="s">
        <v>654</v>
      </c>
      <c r="C215" s="90" t="s">
        <v>655</v>
      </c>
      <c r="D215" s="91" t="s">
        <v>656</v>
      </c>
      <c r="E215" s="90" t="s">
        <v>34</v>
      </c>
      <c r="F215" s="92" t="n">
        <v>24</v>
      </c>
      <c r="G215" s="74"/>
      <c r="H215" s="74"/>
      <c r="I215" s="93" t="n">
        <f aca="false">G215+H215</f>
        <v>0</v>
      </c>
      <c r="J215" s="94" t="n">
        <f aca="false">G215*F215</f>
        <v>0</v>
      </c>
      <c r="K215" s="94" t="n">
        <f aca="false">H215*F215</f>
        <v>0</v>
      </c>
      <c r="L215" s="94" t="n">
        <f aca="false">J215+K215</f>
        <v>0</v>
      </c>
      <c r="M215" s="95" t="n">
        <f aca="false">L215*(1+$M$4)</f>
        <v>0</v>
      </c>
      <c r="N215" s="77"/>
      <c r="O215" s="78"/>
      <c r="P215" s="78"/>
      <c r="Q215" s="78"/>
      <c r="R215" s="78"/>
      <c r="S215" s="78"/>
      <c r="T215" s="67" t="str">
        <f aca="false">IF(A215="", "", IF(LEN(A215)-LEN(SUBSTITUTE(A215, ".", "")) = 0, "ETAPA_PRINCIPAL", IF(LEN(A215)-LEN(SUBSTITUTE(A215, ".", "")) = 1, "SUBETAPA", "ITEM_OBRA")))</f>
        <v>SUBETAPA</v>
      </c>
      <c r="U215" s="68" t="n">
        <f aca="false">IF(T215="ETAPA_PRINCIPAL",M215,0)</f>
        <v>0</v>
      </c>
      <c r="V215" s="68" t="n">
        <f aca="false">IF($T215="ETAPA_PRINCIPAL",$L215,0)</f>
        <v>0</v>
      </c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</row>
    <row r="216" customFormat="false" ht="31.9" hidden="false" customHeight="false" outlineLevel="0" collapsed="false">
      <c r="A216" s="136" t="s">
        <v>657</v>
      </c>
      <c r="B216" s="89" t="s">
        <v>654</v>
      </c>
      <c r="C216" s="90" t="s">
        <v>658</v>
      </c>
      <c r="D216" s="91" t="s">
        <v>659</v>
      </c>
      <c r="E216" s="90" t="s">
        <v>34</v>
      </c>
      <c r="F216" s="92" t="n">
        <v>1</v>
      </c>
      <c r="G216" s="74"/>
      <c r="H216" s="74"/>
      <c r="I216" s="93" t="n">
        <f aca="false">G216+H216</f>
        <v>0</v>
      </c>
      <c r="J216" s="94" t="n">
        <f aca="false">G216*F216</f>
        <v>0</v>
      </c>
      <c r="K216" s="94" t="n">
        <f aca="false">H216*F216</f>
        <v>0</v>
      </c>
      <c r="L216" s="94" t="n">
        <f aca="false">J216+K216</f>
        <v>0</v>
      </c>
      <c r="M216" s="95" t="n">
        <f aca="false">L216*(1+$M$4)</f>
        <v>0</v>
      </c>
      <c r="N216" s="77"/>
      <c r="O216" s="78"/>
      <c r="P216" s="78"/>
      <c r="Q216" s="78"/>
      <c r="R216" s="78"/>
      <c r="S216" s="78"/>
      <c r="T216" s="67" t="str">
        <f aca="false">IF(A216="", "", IF(LEN(A216)-LEN(SUBSTITUTE(A216, ".", "")) = 0, "ETAPA_PRINCIPAL", IF(LEN(A216)-LEN(SUBSTITUTE(A216, ".", "")) = 1, "SUBETAPA", "ITEM_OBRA")))</f>
        <v>SUBETAPA</v>
      </c>
      <c r="U216" s="68" t="n">
        <f aca="false">IF(T216="ETAPA_PRINCIPAL",M216,0)</f>
        <v>0</v>
      </c>
      <c r="V216" s="68" t="n">
        <f aca="false">IF($T216="ETAPA_PRINCIPAL",$L216,0)</f>
        <v>0</v>
      </c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</row>
    <row r="217" customFormat="false" ht="31.9" hidden="false" customHeight="false" outlineLevel="0" collapsed="false">
      <c r="A217" s="136" t="s">
        <v>660</v>
      </c>
      <c r="B217" s="89" t="s">
        <v>661</v>
      </c>
      <c r="C217" s="90" t="s">
        <v>662</v>
      </c>
      <c r="D217" s="91" t="s">
        <v>663</v>
      </c>
      <c r="E217" s="90" t="s">
        <v>34</v>
      </c>
      <c r="F217" s="92" t="n">
        <v>27</v>
      </c>
      <c r="G217" s="74"/>
      <c r="H217" s="74"/>
      <c r="I217" s="93" t="n">
        <f aca="false">G217+H217</f>
        <v>0</v>
      </c>
      <c r="J217" s="94" t="n">
        <f aca="false">G217*F217</f>
        <v>0</v>
      </c>
      <c r="K217" s="94" t="n">
        <f aca="false">H217*F217</f>
        <v>0</v>
      </c>
      <c r="L217" s="94" t="n">
        <f aca="false">J217+K217</f>
        <v>0</v>
      </c>
      <c r="M217" s="95" t="n">
        <f aca="false">L217*(1+$M$4)</f>
        <v>0</v>
      </c>
      <c r="N217" s="77"/>
      <c r="O217" s="78"/>
      <c r="P217" s="78"/>
      <c r="Q217" s="78"/>
      <c r="R217" s="78"/>
      <c r="S217" s="78"/>
      <c r="T217" s="67" t="str">
        <f aca="false">IF(A217="", "", IF(LEN(A217)-LEN(SUBSTITUTE(A217, ".", "")) = 0, "ETAPA_PRINCIPAL", IF(LEN(A217)-LEN(SUBSTITUTE(A217, ".", "")) = 1, "SUBETAPA", "ITEM_OBRA")))</f>
        <v>SUBETAPA</v>
      </c>
      <c r="U217" s="68" t="n">
        <f aca="false">IF(T217="ETAPA_PRINCIPAL",M217,0)</f>
        <v>0</v>
      </c>
      <c r="V217" s="68" t="n">
        <f aca="false">IF($T217="ETAPA_PRINCIPAL",$L217,0)</f>
        <v>0</v>
      </c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</row>
    <row r="218" customFormat="false" ht="31.9" hidden="false" customHeight="false" outlineLevel="0" collapsed="false">
      <c r="A218" s="136" t="s">
        <v>664</v>
      </c>
      <c r="B218" s="89" t="s">
        <v>665</v>
      </c>
      <c r="C218" s="90" t="s">
        <v>666</v>
      </c>
      <c r="D218" s="91" t="s">
        <v>667</v>
      </c>
      <c r="E218" s="90" t="s">
        <v>34</v>
      </c>
      <c r="F218" s="92" t="n">
        <v>12</v>
      </c>
      <c r="G218" s="74"/>
      <c r="H218" s="74"/>
      <c r="I218" s="93" t="n">
        <f aca="false">G218+H218</f>
        <v>0</v>
      </c>
      <c r="J218" s="94" t="n">
        <f aca="false">G218*F218</f>
        <v>0</v>
      </c>
      <c r="K218" s="94" t="n">
        <f aca="false">H218*F218</f>
        <v>0</v>
      </c>
      <c r="L218" s="94" t="n">
        <f aca="false">J218+K218</f>
        <v>0</v>
      </c>
      <c r="M218" s="95" t="n">
        <f aca="false">L218*(1+$M$4)</f>
        <v>0</v>
      </c>
      <c r="N218" s="77"/>
      <c r="O218" s="78"/>
      <c r="P218" s="78"/>
      <c r="Q218" s="78"/>
      <c r="R218" s="78"/>
      <c r="S218" s="78"/>
      <c r="T218" s="67" t="str">
        <f aca="false">IF(A218="", "", IF(LEN(A218)-LEN(SUBSTITUTE(A218, ".", "")) = 0, "ETAPA_PRINCIPAL", IF(LEN(A218)-LEN(SUBSTITUTE(A218, ".", "")) = 1, "SUBETAPA", "ITEM_OBRA")))</f>
        <v>SUBETAPA</v>
      </c>
      <c r="U218" s="68" t="n">
        <f aca="false">IF(T218="ETAPA_PRINCIPAL",M218,0)</f>
        <v>0</v>
      </c>
      <c r="V218" s="68" t="n">
        <f aca="false">IF($T218="ETAPA_PRINCIPAL",$L218,0)</f>
        <v>0</v>
      </c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</row>
    <row r="219" customFormat="false" ht="31.9" hidden="false" customHeight="false" outlineLevel="0" collapsed="false">
      <c r="A219" s="136" t="s">
        <v>668</v>
      </c>
      <c r="B219" s="89" t="s">
        <v>669</v>
      </c>
      <c r="C219" s="90" t="s">
        <v>670</v>
      </c>
      <c r="D219" s="91" t="s">
        <v>671</v>
      </c>
      <c r="E219" s="90" t="s">
        <v>34</v>
      </c>
      <c r="F219" s="92" t="n">
        <v>74</v>
      </c>
      <c r="G219" s="97"/>
      <c r="H219" s="97"/>
      <c r="I219" s="93" t="n">
        <f aca="false">G219+H219</f>
        <v>0</v>
      </c>
      <c r="J219" s="94" t="n">
        <f aca="false">G219*F219</f>
        <v>0</v>
      </c>
      <c r="K219" s="94" t="n">
        <f aca="false">H219*F219</f>
        <v>0</v>
      </c>
      <c r="L219" s="94" t="n">
        <f aca="false">J219+K219</f>
        <v>0</v>
      </c>
      <c r="M219" s="95" t="n">
        <f aca="false">L219*(1+$M$4)</f>
        <v>0</v>
      </c>
      <c r="N219" s="14"/>
      <c r="O219" s="96"/>
      <c r="P219" s="96"/>
      <c r="Q219" s="78"/>
      <c r="R219" s="96"/>
      <c r="S219" s="96"/>
      <c r="T219" s="67" t="str">
        <f aca="false">IF(A219="", "", IF(LEN(A219)-LEN(SUBSTITUTE(A219, ".", "")) = 0, "ETAPA_PRINCIPAL", IF(LEN(A219)-LEN(SUBSTITUTE(A219, ".", "")) = 1, "SUBETAPA", "ITEM_OBRA")))</f>
        <v>SUBETAPA</v>
      </c>
      <c r="U219" s="68" t="n">
        <f aca="false">IF(T219="ETAPA_PRINCIPAL",M219,0)</f>
        <v>0</v>
      </c>
      <c r="V219" s="68" t="n">
        <f aca="false">IF($T219="ETAPA_PRINCIPAL",$L219,0)</f>
        <v>0</v>
      </c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</row>
    <row r="220" customFormat="false" ht="21.65" hidden="false" customHeight="false" outlineLevel="0" collapsed="false">
      <c r="A220" s="136" t="s">
        <v>672</v>
      </c>
      <c r="B220" s="89" t="s">
        <v>673</v>
      </c>
      <c r="C220" s="90" t="s">
        <v>674</v>
      </c>
      <c r="D220" s="91" t="s">
        <v>675</v>
      </c>
      <c r="E220" s="90" t="s">
        <v>34</v>
      </c>
      <c r="F220" s="92" t="n">
        <v>8</v>
      </c>
      <c r="G220" s="97"/>
      <c r="H220" s="97"/>
      <c r="I220" s="93" t="n">
        <f aca="false">G220+H220</f>
        <v>0</v>
      </c>
      <c r="J220" s="94" t="n">
        <f aca="false">G220*F220</f>
        <v>0</v>
      </c>
      <c r="K220" s="94" t="n">
        <f aca="false">H220*F220</f>
        <v>0</v>
      </c>
      <c r="L220" s="94" t="n">
        <f aca="false">J220+K220</f>
        <v>0</v>
      </c>
      <c r="M220" s="95" t="n">
        <f aca="false">L220*(1+$M$4)</f>
        <v>0</v>
      </c>
      <c r="N220" s="14"/>
      <c r="O220" s="96"/>
      <c r="P220" s="96"/>
      <c r="Q220" s="78"/>
      <c r="R220" s="96"/>
      <c r="S220" s="96"/>
      <c r="T220" s="67" t="str">
        <f aca="false">IF(A220="", "", IF(LEN(A220)-LEN(SUBSTITUTE(A220, ".", "")) = 0, "ETAPA_PRINCIPAL", IF(LEN(A220)-LEN(SUBSTITUTE(A220, ".", "")) = 1, "SUBETAPA", "ITEM_OBRA")))</f>
        <v>SUBETAPA</v>
      </c>
      <c r="U220" s="68" t="n">
        <f aca="false">IF(T220="ETAPA_PRINCIPAL",M220,0)</f>
        <v>0</v>
      </c>
      <c r="V220" s="68" t="n">
        <f aca="false">IF($T220="ETAPA_PRINCIPAL",$L220,0)</f>
        <v>0</v>
      </c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</row>
    <row r="221" customFormat="false" ht="21.65" hidden="false" customHeight="false" outlineLevel="0" collapsed="false">
      <c r="A221" s="136" t="s">
        <v>676</v>
      </c>
      <c r="B221" s="89" t="s">
        <v>677</v>
      </c>
      <c r="C221" s="90" t="s">
        <v>678</v>
      </c>
      <c r="D221" s="91" t="s">
        <v>679</v>
      </c>
      <c r="E221" s="90" t="s">
        <v>34</v>
      </c>
      <c r="F221" s="92" t="n">
        <v>8</v>
      </c>
      <c r="G221" s="74"/>
      <c r="H221" s="74"/>
      <c r="I221" s="93" t="n">
        <f aca="false">G221+H221</f>
        <v>0</v>
      </c>
      <c r="J221" s="94" t="n">
        <f aca="false">G221*F221</f>
        <v>0</v>
      </c>
      <c r="K221" s="94" t="n">
        <f aca="false">H221*F221</f>
        <v>0</v>
      </c>
      <c r="L221" s="94" t="n">
        <f aca="false">J221+K221</f>
        <v>0</v>
      </c>
      <c r="M221" s="95" t="n">
        <f aca="false">L221*(1+$M$4)</f>
        <v>0</v>
      </c>
      <c r="N221" s="14"/>
      <c r="O221" s="96"/>
      <c r="P221" s="96"/>
      <c r="Q221" s="78"/>
      <c r="R221" s="96"/>
      <c r="S221" s="96"/>
      <c r="T221" s="67" t="str">
        <f aca="false">IF(A221="", "", IF(LEN(A221)-LEN(SUBSTITUTE(A221, ".", "")) = 0, "ETAPA_PRINCIPAL", IF(LEN(A221)-LEN(SUBSTITUTE(A221, ".", "")) = 1, "SUBETAPA", "ITEM_OBRA")))</f>
        <v>SUBETAPA</v>
      </c>
      <c r="U221" s="68" t="n">
        <f aca="false">IF(T221="ETAPA_PRINCIPAL",M221,0)</f>
        <v>0</v>
      </c>
      <c r="V221" s="68" t="n">
        <f aca="false">IF($T221="ETAPA_PRINCIPAL",$L221,0)</f>
        <v>0</v>
      </c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</row>
    <row r="222" customFormat="false" ht="21.65" hidden="false" customHeight="false" outlineLevel="0" collapsed="false">
      <c r="A222" s="136" t="s">
        <v>680</v>
      </c>
      <c r="B222" s="89" t="s">
        <v>681</v>
      </c>
      <c r="C222" s="90" t="s">
        <v>682</v>
      </c>
      <c r="D222" s="91" t="s">
        <v>683</v>
      </c>
      <c r="E222" s="90" t="s">
        <v>34</v>
      </c>
      <c r="F222" s="92" t="n">
        <v>1</v>
      </c>
      <c r="G222" s="74"/>
      <c r="H222" s="74"/>
      <c r="I222" s="93" t="n">
        <f aca="false">G222+H222</f>
        <v>0</v>
      </c>
      <c r="J222" s="94" t="n">
        <f aca="false">G222*F222</f>
        <v>0</v>
      </c>
      <c r="K222" s="94" t="n">
        <f aca="false">H222*F222</f>
        <v>0</v>
      </c>
      <c r="L222" s="94" t="n">
        <f aca="false">J222+K222</f>
        <v>0</v>
      </c>
      <c r="M222" s="95" t="n">
        <f aca="false">L222*(1+$M$4)</f>
        <v>0</v>
      </c>
      <c r="N222" s="14"/>
      <c r="O222" s="96"/>
      <c r="P222" s="96"/>
      <c r="Q222" s="78"/>
      <c r="R222" s="96"/>
      <c r="S222" s="96"/>
      <c r="T222" s="67" t="str">
        <f aca="false">IF(A222="", "", IF(LEN(A222)-LEN(SUBSTITUTE(A222, ".", "")) = 0, "ETAPA_PRINCIPAL", IF(LEN(A222)-LEN(SUBSTITUTE(A222, ".", "")) = 1, "SUBETAPA", "ITEM_OBRA")))</f>
        <v>SUBETAPA</v>
      </c>
      <c r="U222" s="68" t="n">
        <f aca="false">IF(T222="ETAPA_PRINCIPAL",M222,0)</f>
        <v>0</v>
      </c>
      <c r="V222" s="68" t="n">
        <f aca="false">IF($T222="ETAPA_PRINCIPAL",$L222,0)</f>
        <v>0</v>
      </c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</row>
    <row r="223" customFormat="false" ht="21.65" hidden="false" customHeight="false" outlineLevel="0" collapsed="false">
      <c r="A223" s="136" t="s">
        <v>684</v>
      </c>
      <c r="B223" s="89" t="s">
        <v>685</v>
      </c>
      <c r="C223" s="90" t="s">
        <v>686</v>
      </c>
      <c r="D223" s="91" t="s">
        <v>687</v>
      </c>
      <c r="E223" s="90" t="s">
        <v>34</v>
      </c>
      <c r="F223" s="92" t="n">
        <v>15</v>
      </c>
      <c r="G223" s="74"/>
      <c r="H223" s="74"/>
      <c r="I223" s="93" t="n">
        <f aca="false">G223+H223</f>
        <v>0</v>
      </c>
      <c r="J223" s="94" t="n">
        <f aca="false">G223*F223</f>
        <v>0</v>
      </c>
      <c r="K223" s="94" t="n">
        <f aca="false">H223*F223</f>
        <v>0</v>
      </c>
      <c r="L223" s="94" t="n">
        <f aca="false">J223+K223</f>
        <v>0</v>
      </c>
      <c r="M223" s="95" t="n">
        <f aca="false">L223*(1+$M$4)</f>
        <v>0</v>
      </c>
      <c r="N223" s="77"/>
      <c r="O223" s="78"/>
      <c r="P223" s="78"/>
      <c r="Q223" s="78"/>
      <c r="R223" s="78"/>
      <c r="S223" s="78"/>
      <c r="T223" s="67" t="str">
        <f aca="false">IF(A223="", "", IF(LEN(A223)-LEN(SUBSTITUTE(A223, ".", "")) = 0, "ETAPA_PRINCIPAL", IF(LEN(A223)-LEN(SUBSTITUTE(A223, ".", "")) = 1, "SUBETAPA", "ITEM_OBRA")))</f>
        <v>SUBETAPA</v>
      </c>
      <c r="U223" s="68" t="n">
        <f aca="false">IF(T223="ETAPA_PRINCIPAL",M223,0)</f>
        <v>0</v>
      </c>
      <c r="V223" s="68" t="n">
        <f aca="false">IF($T223="ETAPA_PRINCIPAL",$L223,0)</f>
        <v>0</v>
      </c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</row>
    <row r="224" customFormat="false" ht="21.65" hidden="false" customHeight="false" outlineLevel="0" collapsed="false">
      <c r="A224" s="136" t="s">
        <v>688</v>
      </c>
      <c r="B224" s="89" t="s">
        <v>689</v>
      </c>
      <c r="C224" s="90" t="s">
        <v>690</v>
      </c>
      <c r="D224" s="91" t="s">
        <v>691</v>
      </c>
      <c r="E224" s="90" t="s">
        <v>34</v>
      </c>
      <c r="F224" s="92" t="n">
        <v>2</v>
      </c>
      <c r="G224" s="74"/>
      <c r="H224" s="74"/>
      <c r="I224" s="93" t="n">
        <f aca="false">G224+H224</f>
        <v>0</v>
      </c>
      <c r="J224" s="94" t="n">
        <f aca="false">G224*F224</f>
        <v>0</v>
      </c>
      <c r="K224" s="94" t="n">
        <f aca="false">H224*F224</f>
        <v>0</v>
      </c>
      <c r="L224" s="94" t="n">
        <f aca="false">J224+K224</f>
        <v>0</v>
      </c>
      <c r="M224" s="95" t="n">
        <f aca="false">L224*(1+$M$4)</f>
        <v>0</v>
      </c>
      <c r="N224" s="77"/>
      <c r="O224" s="78"/>
      <c r="P224" s="78"/>
      <c r="Q224" s="78"/>
      <c r="R224" s="78"/>
      <c r="S224" s="78"/>
      <c r="T224" s="67" t="str">
        <f aca="false">IF(A224="", "", IF(LEN(A224)-LEN(SUBSTITUTE(A224, ".", "")) = 0, "ETAPA_PRINCIPAL", IF(LEN(A224)-LEN(SUBSTITUTE(A224, ".", "")) = 1, "SUBETAPA", "ITEM_OBRA")))</f>
        <v>SUBETAPA</v>
      </c>
      <c r="U224" s="68" t="n">
        <f aca="false">IF(T224="ETAPA_PRINCIPAL",M224,0)</f>
        <v>0</v>
      </c>
      <c r="V224" s="68" t="n">
        <f aca="false">IF($T224="ETAPA_PRINCIPAL",$L224,0)</f>
        <v>0</v>
      </c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</row>
    <row r="225" customFormat="false" ht="21.65" hidden="false" customHeight="false" outlineLevel="0" collapsed="false">
      <c r="A225" s="136" t="s">
        <v>692</v>
      </c>
      <c r="B225" s="89" t="s">
        <v>693</v>
      </c>
      <c r="C225" s="90" t="s">
        <v>694</v>
      </c>
      <c r="D225" s="91" t="s">
        <v>695</v>
      </c>
      <c r="E225" s="90" t="s">
        <v>34</v>
      </c>
      <c r="F225" s="92" t="n">
        <v>10</v>
      </c>
      <c r="G225" s="74"/>
      <c r="H225" s="74"/>
      <c r="I225" s="93" t="n">
        <f aca="false">G225+H225</f>
        <v>0</v>
      </c>
      <c r="J225" s="94" t="n">
        <f aca="false">G225*F225</f>
        <v>0</v>
      </c>
      <c r="K225" s="94" t="n">
        <f aca="false">H225*F225</f>
        <v>0</v>
      </c>
      <c r="L225" s="94" t="n">
        <f aca="false">J225+K225</f>
        <v>0</v>
      </c>
      <c r="M225" s="95" t="n">
        <f aca="false">L225*(1+$M$4)</f>
        <v>0</v>
      </c>
      <c r="N225" s="14"/>
      <c r="O225" s="96"/>
      <c r="P225" s="96"/>
      <c r="Q225" s="78"/>
      <c r="R225" s="96"/>
      <c r="S225" s="96"/>
      <c r="T225" s="67" t="str">
        <f aca="false">IF(A225="", "", IF(LEN(A225)-LEN(SUBSTITUTE(A225, ".", "")) = 0, "ETAPA_PRINCIPAL", IF(LEN(A225)-LEN(SUBSTITUTE(A225, ".", "")) = 1, "SUBETAPA", "ITEM_OBRA")))</f>
        <v>SUBETAPA</v>
      </c>
      <c r="U225" s="68" t="n">
        <f aca="false">IF(T225="ETAPA_PRINCIPAL",M225,0)</f>
        <v>0</v>
      </c>
      <c r="V225" s="68" t="n">
        <f aca="false">IF($T225="ETAPA_PRINCIPAL",$L225,0)</f>
        <v>0</v>
      </c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</row>
    <row r="226" customFormat="false" ht="21.65" hidden="false" customHeight="false" outlineLevel="0" collapsed="false">
      <c r="A226" s="136" t="s">
        <v>696</v>
      </c>
      <c r="B226" s="89" t="s">
        <v>697</v>
      </c>
      <c r="C226" s="90" t="s">
        <v>698</v>
      </c>
      <c r="D226" s="91" t="s">
        <v>699</v>
      </c>
      <c r="E226" s="90" t="s">
        <v>34</v>
      </c>
      <c r="F226" s="92" t="n">
        <v>3</v>
      </c>
      <c r="G226" s="74"/>
      <c r="H226" s="74"/>
      <c r="I226" s="93" t="n">
        <f aca="false">G226+H226</f>
        <v>0</v>
      </c>
      <c r="J226" s="94" t="n">
        <f aca="false">G226*F226</f>
        <v>0</v>
      </c>
      <c r="K226" s="94" t="n">
        <f aca="false">H226*F226</f>
        <v>0</v>
      </c>
      <c r="L226" s="94" t="n">
        <f aca="false">J226+K226</f>
        <v>0</v>
      </c>
      <c r="M226" s="95" t="n">
        <f aca="false">L226*(1+$M$4)</f>
        <v>0</v>
      </c>
      <c r="N226" s="14"/>
      <c r="O226" s="96"/>
      <c r="P226" s="96"/>
      <c r="Q226" s="78"/>
      <c r="R226" s="96"/>
      <c r="S226" s="96"/>
      <c r="T226" s="67" t="str">
        <f aca="false">IF(A226="", "", IF(LEN(A226)-LEN(SUBSTITUTE(A226, ".", "")) = 0, "ETAPA_PRINCIPAL", IF(LEN(A226)-LEN(SUBSTITUTE(A226, ".", "")) = 1, "SUBETAPA", "ITEM_OBRA")))</f>
        <v>SUBETAPA</v>
      </c>
      <c r="U226" s="68" t="n">
        <f aca="false">IF(T226="ETAPA_PRINCIPAL",M226,0)</f>
        <v>0</v>
      </c>
      <c r="V226" s="68" t="n">
        <f aca="false">IF($T226="ETAPA_PRINCIPAL",$L226,0)</f>
        <v>0</v>
      </c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</row>
    <row r="227" customFormat="false" ht="21.65" hidden="false" customHeight="false" outlineLevel="0" collapsed="false">
      <c r="A227" s="136" t="s">
        <v>700</v>
      </c>
      <c r="B227" s="89" t="s">
        <v>701</v>
      </c>
      <c r="C227" s="90" t="s">
        <v>702</v>
      </c>
      <c r="D227" s="91" t="s">
        <v>703</v>
      </c>
      <c r="E227" s="90" t="s">
        <v>34</v>
      </c>
      <c r="F227" s="92" t="n">
        <v>4</v>
      </c>
      <c r="G227" s="74"/>
      <c r="H227" s="74"/>
      <c r="I227" s="93" t="n">
        <f aca="false">G227+H227</f>
        <v>0</v>
      </c>
      <c r="J227" s="94" t="n">
        <f aca="false">G227*F227</f>
        <v>0</v>
      </c>
      <c r="K227" s="94" t="n">
        <f aca="false">H227*F227</f>
        <v>0</v>
      </c>
      <c r="L227" s="94" t="n">
        <f aca="false">J227+K227</f>
        <v>0</v>
      </c>
      <c r="M227" s="95" t="n">
        <f aca="false">L227*(1+$M$4)</f>
        <v>0</v>
      </c>
      <c r="N227" s="14"/>
      <c r="O227" s="96"/>
      <c r="P227" s="96"/>
      <c r="Q227" s="78"/>
      <c r="R227" s="96"/>
      <c r="S227" s="96"/>
      <c r="T227" s="67" t="str">
        <f aca="false">IF(A227="", "", IF(LEN(A227)-LEN(SUBSTITUTE(A227, ".", "")) = 0, "ETAPA_PRINCIPAL", IF(LEN(A227)-LEN(SUBSTITUTE(A227, ".", "")) = 1, "SUBETAPA", "ITEM_OBRA")))</f>
        <v>SUBETAPA</v>
      </c>
      <c r="U227" s="68" t="n">
        <f aca="false">IF(T227="ETAPA_PRINCIPAL",M227,0)</f>
        <v>0</v>
      </c>
      <c r="V227" s="68" t="n">
        <f aca="false">IF($T227="ETAPA_PRINCIPAL",$L227,0)</f>
        <v>0</v>
      </c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</row>
    <row r="228" customFormat="false" ht="31.9" hidden="false" customHeight="false" outlineLevel="0" collapsed="false">
      <c r="A228" s="136" t="s">
        <v>704</v>
      </c>
      <c r="B228" s="89" t="s">
        <v>705</v>
      </c>
      <c r="C228" s="90" t="s">
        <v>607</v>
      </c>
      <c r="D228" s="91" t="s">
        <v>608</v>
      </c>
      <c r="E228" s="90" t="s">
        <v>73</v>
      </c>
      <c r="F228" s="92" t="n">
        <v>36.76</v>
      </c>
      <c r="G228" s="97"/>
      <c r="H228" s="97"/>
      <c r="I228" s="93" t="n">
        <f aca="false">G228+H228</f>
        <v>0</v>
      </c>
      <c r="J228" s="94" t="n">
        <f aca="false">G228*F228</f>
        <v>0</v>
      </c>
      <c r="K228" s="94" t="n">
        <f aca="false">H228*F228</f>
        <v>0</v>
      </c>
      <c r="L228" s="94" t="n">
        <f aca="false">J228+K228</f>
        <v>0</v>
      </c>
      <c r="M228" s="95" t="n">
        <f aca="false">L228*(1+$M$4)</f>
        <v>0</v>
      </c>
      <c r="N228" s="77"/>
      <c r="O228" s="78"/>
      <c r="P228" s="78"/>
      <c r="Q228" s="78"/>
      <c r="R228" s="78"/>
      <c r="S228" s="78"/>
      <c r="T228" s="67" t="str">
        <f aca="false">IF(A228="", "", IF(LEN(A228)-LEN(SUBSTITUTE(A228, ".", "")) = 0, "ETAPA_PRINCIPAL", IF(LEN(A228)-LEN(SUBSTITUTE(A228, ".", "")) = 1, "SUBETAPA", "ITEM_OBRA")))</f>
        <v>SUBETAPA</v>
      </c>
      <c r="U228" s="68" t="n">
        <f aca="false">IF(T228="ETAPA_PRINCIPAL",M228,0)</f>
        <v>0</v>
      </c>
      <c r="V228" s="68" t="n">
        <f aca="false">IF($T228="ETAPA_PRINCIPAL",$L228,0)</f>
        <v>0</v>
      </c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</row>
    <row r="229" customFormat="false" ht="31.9" hidden="false" customHeight="false" outlineLevel="0" collapsed="false">
      <c r="A229" s="136" t="s">
        <v>706</v>
      </c>
      <c r="B229" s="89" t="s">
        <v>707</v>
      </c>
      <c r="C229" s="90" t="s">
        <v>708</v>
      </c>
      <c r="D229" s="91" t="s">
        <v>709</v>
      </c>
      <c r="E229" s="90" t="s">
        <v>73</v>
      </c>
      <c r="F229" s="92" t="n">
        <v>32.78</v>
      </c>
      <c r="G229" s="74"/>
      <c r="H229" s="74"/>
      <c r="I229" s="93" t="n">
        <f aca="false">G229+H229</f>
        <v>0</v>
      </c>
      <c r="J229" s="94" t="n">
        <f aca="false">G229*F229</f>
        <v>0</v>
      </c>
      <c r="K229" s="94" t="n">
        <f aca="false">H229*F229</f>
        <v>0</v>
      </c>
      <c r="L229" s="94" t="n">
        <f aca="false">J229+K229</f>
        <v>0</v>
      </c>
      <c r="M229" s="95" t="n">
        <f aca="false">L229*(1+$M$4)</f>
        <v>0</v>
      </c>
      <c r="N229" s="77"/>
      <c r="O229" s="78"/>
      <c r="P229" s="78"/>
      <c r="Q229" s="78"/>
      <c r="R229" s="78"/>
      <c r="S229" s="78"/>
      <c r="T229" s="67" t="str">
        <f aca="false">IF(A229="", "", IF(LEN(A229)-LEN(SUBSTITUTE(A229, ".", "")) = 0, "ETAPA_PRINCIPAL", IF(LEN(A229)-LEN(SUBSTITUTE(A229, ".", "")) = 1, "SUBETAPA", "ITEM_OBRA")))</f>
        <v>SUBETAPA</v>
      </c>
      <c r="U229" s="68" t="n">
        <f aca="false">IF(T229="ETAPA_PRINCIPAL",M229,0)</f>
        <v>0</v>
      </c>
      <c r="V229" s="68" t="n">
        <f aca="false">IF($T229="ETAPA_PRINCIPAL",$L229,0)</f>
        <v>0</v>
      </c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</row>
    <row r="230" customFormat="false" ht="31.9" hidden="false" customHeight="false" outlineLevel="0" collapsed="false">
      <c r="A230" s="136" t="s">
        <v>710</v>
      </c>
      <c r="B230" s="89" t="s">
        <v>711</v>
      </c>
      <c r="C230" s="90" t="s">
        <v>712</v>
      </c>
      <c r="D230" s="91" t="s">
        <v>713</v>
      </c>
      <c r="E230" s="90" t="s">
        <v>73</v>
      </c>
      <c r="F230" s="92" t="n">
        <v>7.14</v>
      </c>
      <c r="G230" s="74"/>
      <c r="H230" s="74"/>
      <c r="I230" s="93" t="n">
        <f aca="false">G230+H230</f>
        <v>0</v>
      </c>
      <c r="J230" s="94" t="n">
        <f aca="false">G230*F230</f>
        <v>0</v>
      </c>
      <c r="K230" s="94" t="n">
        <f aca="false">H230*F230</f>
        <v>0</v>
      </c>
      <c r="L230" s="94" t="n">
        <f aca="false">J230+K230</f>
        <v>0</v>
      </c>
      <c r="M230" s="95" t="n">
        <f aca="false">L230*(1+$M$4)</f>
        <v>0</v>
      </c>
      <c r="N230" s="77"/>
      <c r="O230" s="78"/>
      <c r="P230" s="78"/>
      <c r="Q230" s="78"/>
      <c r="R230" s="78"/>
      <c r="S230" s="78"/>
      <c r="T230" s="67" t="str">
        <f aca="false">IF(A230="", "", IF(LEN(A230)-LEN(SUBSTITUTE(A230, ".", "")) = 0, "ETAPA_PRINCIPAL", IF(LEN(A230)-LEN(SUBSTITUTE(A230, ".", "")) = 1, "SUBETAPA", "ITEM_OBRA")))</f>
        <v>SUBETAPA</v>
      </c>
      <c r="U230" s="68" t="n">
        <f aca="false">IF(T230="ETAPA_PRINCIPAL",M230,0)</f>
        <v>0</v>
      </c>
      <c r="V230" s="68" t="n">
        <f aca="false">IF($T230="ETAPA_PRINCIPAL",$L230,0)</f>
        <v>0</v>
      </c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</row>
    <row r="231" customFormat="false" ht="31.9" hidden="false" customHeight="false" outlineLevel="0" collapsed="false">
      <c r="A231" s="136" t="s">
        <v>714</v>
      </c>
      <c r="B231" s="89" t="s">
        <v>715</v>
      </c>
      <c r="C231" s="90" t="s">
        <v>716</v>
      </c>
      <c r="D231" s="91" t="s">
        <v>717</v>
      </c>
      <c r="E231" s="90" t="s">
        <v>73</v>
      </c>
      <c r="F231" s="92" t="n">
        <v>459.3</v>
      </c>
      <c r="G231" s="74"/>
      <c r="H231" s="74"/>
      <c r="I231" s="93" t="n">
        <f aca="false">G231+H231</f>
        <v>0</v>
      </c>
      <c r="J231" s="94" t="n">
        <f aca="false">G231*F231</f>
        <v>0</v>
      </c>
      <c r="K231" s="94" t="n">
        <f aca="false">H231*F231</f>
        <v>0</v>
      </c>
      <c r="L231" s="94" t="n">
        <f aca="false">J231+K231</f>
        <v>0</v>
      </c>
      <c r="M231" s="95" t="n">
        <f aca="false">L231*(1+$M$4)</f>
        <v>0</v>
      </c>
      <c r="N231" s="77"/>
      <c r="O231" s="78"/>
      <c r="P231" s="78"/>
      <c r="Q231" s="78"/>
      <c r="R231" s="78"/>
      <c r="S231" s="78"/>
      <c r="T231" s="67" t="str">
        <f aca="false">IF(A231="", "", IF(LEN(A231)-LEN(SUBSTITUTE(A231, ".", "")) = 0, "ETAPA_PRINCIPAL", IF(LEN(A231)-LEN(SUBSTITUTE(A231, ".", "")) = 1, "SUBETAPA", "ITEM_OBRA")))</f>
        <v>SUBETAPA</v>
      </c>
      <c r="U231" s="68" t="n">
        <f aca="false">IF(T231="ETAPA_PRINCIPAL",M231,0)</f>
        <v>0</v>
      </c>
      <c r="V231" s="68" t="n">
        <f aca="false">IF($T231="ETAPA_PRINCIPAL",$L231,0)</f>
        <v>0</v>
      </c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</row>
    <row r="232" customFormat="false" ht="42.15" hidden="false" customHeight="false" outlineLevel="0" collapsed="false">
      <c r="A232" s="136" t="s">
        <v>718</v>
      </c>
      <c r="B232" s="89" t="s">
        <v>719</v>
      </c>
      <c r="C232" s="90" t="s">
        <v>720</v>
      </c>
      <c r="D232" s="91" t="s">
        <v>721</v>
      </c>
      <c r="E232" s="90" t="s">
        <v>34</v>
      </c>
      <c r="F232" s="92" t="n">
        <v>2</v>
      </c>
      <c r="G232" s="74"/>
      <c r="H232" s="74"/>
      <c r="I232" s="93" t="n">
        <f aca="false">G232+H232</f>
        <v>0</v>
      </c>
      <c r="J232" s="94" t="n">
        <f aca="false">G232*F232</f>
        <v>0</v>
      </c>
      <c r="K232" s="94" t="n">
        <f aca="false">H232*F232</f>
        <v>0</v>
      </c>
      <c r="L232" s="94" t="n">
        <f aca="false">J232+K232</f>
        <v>0</v>
      </c>
      <c r="M232" s="95" t="n">
        <f aca="false">L232*(1+$M$4)</f>
        <v>0</v>
      </c>
      <c r="N232" s="77"/>
      <c r="O232" s="78"/>
      <c r="P232" s="78"/>
      <c r="Q232" s="78"/>
      <c r="R232" s="78"/>
      <c r="S232" s="78"/>
      <c r="T232" s="67" t="str">
        <f aca="false">IF(A232="", "", IF(LEN(A232)-LEN(SUBSTITUTE(A232, ".", "")) = 0, "ETAPA_PRINCIPAL", IF(LEN(A232)-LEN(SUBSTITUTE(A232, ".", "")) = 1, "SUBETAPA", "ITEM_OBRA")))</f>
        <v>SUBETAPA</v>
      </c>
      <c r="U232" s="68" t="n">
        <f aca="false">IF(T232="ETAPA_PRINCIPAL",M232,0)</f>
        <v>0</v>
      </c>
      <c r="V232" s="68" t="n">
        <f aca="false">IF($T232="ETAPA_PRINCIPAL",$L232,0)</f>
        <v>0</v>
      </c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</row>
    <row r="233" customFormat="false" ht="42.15" hidden="false" customHeight="false" outlineLevel="0" collapsed="false">
      <c r="A233" s="136" t="s">
        <v>722</v>
      </c>
      <c r="B233" s="89" t="s">
        <v>723</v>
      </c>
      <c r="C233" s="90" t="s">
        <v>724</v>
      </c>
      <c r="D233" s="91" t="s">
        <v>725</v>
      </c>
      <c r="E233" s="90" t="s">
        <v>34</v>
      </c>
      <c r="F233" s="92" t="n">
        <v>8</v>
      </c>
      <c r="G233" s="74"/>
      <c r="H233" s="74"/>
      <c r="I233" s="93" t="n">
        <f aca="false">G233+H233</f>
        <v>0</v>
      </c>
      <c r="J233" s="94" t="n">
        <f aca="false">G233*F233</f>
        <v>0</v>
      </c>
      <c r="K233" s="94" t="n">
        <f aca="false">H233*F233</f>
        <v>0</v>
      </c>
      <c r="L233" s="94" t="n">
        <f aca="false">J233+K233</f>
        <v>0</v>
      </c>
      <c r="M233" s="95" t="n">
        <f aca="false">L233*(1+$M$4)</f>
        <v>0</v>
      </c>
      <c r="N233" s="77"/>
      <c r="O233" s="78"/>
      <c r="P233" s="78"/>
      <c r="Q233" s="78"/>
      <c r="R233" s="78"/>
      <c r="S233" s="78"/>
      <c r="T233" s="67" t="str">
        <f aca="false">IF(A233="", "", IF(LEN(A233)-LEN(SUBSTITUTE(A233, ".", "")) = 0, "ETAPA_PRINCIPAL", IF(LEN(A233)-LEN(SUBSTITUTE(A233, ".", "")) = 1, "SUBETAPA", "ITEM_OBRA")))</f>
        <v>SUBETAPA</v>
      </c>
      <c r="U233" s="68" t="n">
        <f aca="false">IF(T233="ETAPA_PRINCIPAL",M233,0)</f>
        <v>0</v>
      </c>
      <c r="V233" s="68" t="n">
        <f aca="false">IF($T233="ETAPA_PRINCIPAL",$L233,0)</f>
        <v>0</v>
      </c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</row>
    <row r="234" customFormat="false" ht="42.15" hidden="false" customHeight="false" outlineLevel="0" collapsed="false">
      <c r="A234" s="136" t="s">
        <v>726</v>
      </c>
      <c r="B234" s="89" t="s">
        <v>727</v>
      </c>
      <c r="C234" s="90" t="s">
        <v>728</v>
      </c>
      <c r="D234" s="91" t="s">
        <v>729</v>
      </c>
      <c r="E234" s="90" t="s">
        <v>34</v>
      </c>
      <c r="F234" s="92" t="n">
        <v>95</v>
      </c>
      <c r="G234" s="74"/>
      <c r="H234" s="74"/>
      <c r="I234" s="93" t="n">
        <f aca="false">G234+H234</f>
        <v>0</v>
      </c>
      <c r="J234" s="94" t="n">
        <f aca="false">G234*F234</f>
        <v>0</v>
      </c>
      <c r="K234" s="94" t="n">
        <f aca="false">H234*F234</f>
        <v>0</v>
      </c>
      <c r="L234" s="94" t="n">
        <f aca="false">J234+K234</f>
        <v>0</v>
      </c>
      <c r="M234" s="95" t="n">
        <f aca="false">L234*(1+$M$4)</f>
        <v>0</v>
      </c>
      <c r="N234" s="77"/>
      <c r="O234" s="78"/>
      <c r="P234" s="78"/>
      <c r="Q234" s="78"/>
      <c r="R234" s="78"/>
      <c r="S234" s="78"/>
      <c r="T234" s="67" t="str">
        <f aca="false">IF(A234="", "", IF(LEN(A234)-LEN(SUBSTITUTE(A234, ".", "")) = 0, "ETAPA_PRINCIPAL", IF(LEN(A234)-LEN(SUBSTITUTE(A234, ".", "")) = 1, "SUBETAPA", "ITEM_OBRA")))</f>
        <v>SUBETAPA</v>
      </c>
      <c r="U234" s="68" t="n">
        <f aca="false">IF(T234="ETAPA_PRINCIPAL",M234,0)</f>
        <v>0</v>
      </c>
      <c r="V234" s="68" t="n">
        <f aca="false">IF($T234="ETAPA_PRINCIPAL",$L234,0)</f>
        <v>0</v>
      </c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</row>
    <row r="235" customFormat="false" ht="42.15" hidden="false" customHeight="false" outlineLevel="0" collapsed="false">
      <c r="A235" s="136" t="s">
        <v>730</v>
      </c>
      <c r="B235" s="89" t="s">
        <v>731</v>
      </c>
      <c r="C235" s="90" t="s">
        <v>732</v>
      </c>
      <c r="D235" s="91" t="s">
        <v>733</v>
      </c>
      <c r="E235" s="90" t="s">
        <v>34</v>
      </c>
      <c r="F235" s="92" t="n">
        <v>1</v>
      </c>
      <c r="G235" s="74"/>
      <c r="H235" s="74"/>
      <c r="I235" s="93" t="n">
        <f aca="false">G235+H235</f>
        <v>0</v>
      </c>
      <c r="J235" s="94" t="n">
        <f aca="false">G235*F235</f>
        <v>0</v>
      </c>
      <c r="K235" s="94" t="n">
        <f aca="false">H235*F235</f>
        <v>0</v>
      </c>
      <c r="L235" s="94" t="n">
        <f aca="false">J235+K235</f>
        <v>0</v>
      </c>
      <c r="M235" s="95" t="n">
        <f aca="false">L235*(1+$M$4)</f>
        <v>0</v>
      </c>
      <c r="N235" s="77"/>
      <c r="O235" s="78"/>
      <c r="P235" s="78"/>
      <c r="Q235" s="78"/>
      <c r="R235" s="78"/>
      <c r="S235" s="78"/>
      <c r="T235" s="67" t="str">
        <f aca="false">IF(A235="", "", IF(LEN(A235)-LEN(SUBSTITUTE(A235, ".", "")) = 0, "ETAPA_PRINCIPAL", IF(LEN(A235)-LEN(SUBSTITUTE(A235, ".", "")) = 1, "SUBETAPA", "ITEM_OBRA")))</f>
        <v>SUBETAPA</v>
      </c>
      <c r="U235" s="68" t="n">
        <f aca="false">IF(T235="ETAPA_PRINCIPAL",M235,0)</f>
        <v>0</v>
      </c>
      <c r="V235" s="68" t="n">
        <f aca="false">IF($T235="ETAPA_PRINCIPAL",$L235,0)</f>
        <v>0</v>
      </c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</row>
    <row r="236" customFormat="false" ht="21.65" hidden="false" customHeight="false" outlineLevel="0" collapsed="false">
      <c r="A236" s="136" t="s">
        <v>734</v>
      </c>
      <c r="B236" s="89" t="s">
        <v>735</v>
      </c>
      <c r="C236" s="90" t="n">
        <v>96986</v>
      </c>
      <c r="D236" s="91" t="s">
        <v>736</v>
      </c>
      <c r="E236" s="90" t="s">
        <v>34</v>
      </c>
      <c r="F236" s="92" t="n">
        <v>2</v>
      </c>
      <c r="G236" s="74"/>
      <c r="H236" s="74"/>
      <c r="I236" s="93" t="n">
        <f aca="false">G236+H236</f>
        <v>0</v>
      </c>
      <c r="J236" s="94" t="n">
        <f aca="false">G236*F236</f>
        <v>0</v>
      </c>
      <c r="K236" s="94" t="n">
        <f aca="false">H236*F236</f>
        <v>0</v>
      </c>
      <c r="L236" s="94" t="n">
        <f aca="false">J236+K236</f>
        <v>0</v>
      </c>
      <c r="M236" s="95" t="n">
        <f aca="false">L236*(1+$M$4)</f>
        <v>0</v>
      </c>
      <c r="N236" s="14"/>
      <c r="O236" s="96"/>
      <c r="P236" s="96"/>
      <c r="Q236" s="78"/>
      <c r="R236" s="96"/>
      <c r="S236" s="96"/>
      <c r="T236" s="67" t="str">
        <f aca="false">IF(A236="", "", IF(LEN(A236)-LEN(SUBSTITUTE(A236, ".", "")) = 0, "ETAPA_PRINCIPAL", IF(LEN(A236)-LEN(SUBSTITUTE(A236, ".", "")) = 1, "SUBETAPA", "ITEM_OBRA")))</f>
        <v>SUBETAPA</v>
      </c>
      <c r="U236" s="68" t="n">
        <f aca="false">IF(T236="ETAPA_PRINCIPAL",M236,0)</f>
        <v>0</v>
      </c>
      <c r="V236" s="68" t="n">
        <f aca="false">IF($T236="ETAPA_PRINCIPAL",$L236,0)</f>
        <v>0</v>
      </c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</row>
    <row r="237" customFormat="false" ht="21.65" hidden="false" customHeight="false" outlineLevel="0" collapsed="false">
      <c r="A237" s="136" t="s">
        <v>737</v>
      </c>
      <c r="B237" s="89" t="s">
        <v>735</v>
      </c>
      <c r="C237" s="90" t="n">
        <v>98111</v>
      </c>
      <c r="D237" s="91" t="s">
        <v>738</v>
      </c>
      <c r="E237" s="90" t="s">
        <v>34</v>
      </c>
      <c r="F237" s="92" t="n">
        <v>2</v>
      </c>
      <c r="G237" s="74"/>
      <c r="H237" s="74"/>
      <c r="I237" s="93" t="n">
        <f aca="false">G237+H237</f>
        <v>0</v>
      </c>
      <c r="J237" s="94" t="n">
        <f aca="false">G237*F237</f>
        <v>0</v>
      </c>
      <c r="K237" s="94" t="n">
        <f aca="false">H237*F237</f>
        <v>0</v>
      </c>
      <c r="L237" s="94" t="n">
        <f aca="false">J237+K237</f>
        <v>0</v>
      </c>
      <c r="M237" s="95" t="n">
        <f aca="false">L237*(1+$M$4)</f>
        <v>0</v>
      </c>
      <c r="N237" s="14"/>
      <c r="O237" s="96"/>
      <c r="P237" s="96"/>
      <c r="Q237" s="78"/>
      <c r="R237" s="96"/>
      <c r="S237" s="96"/>
      <c r="T237" s="67" t="str">
        <f aca="false">IF(A237="", "", IF(LEN(A237)-LEN(SUBSTITUTE(A237, ".", "")) = 0, "ETAPA_PRINCIPAL", IF(LEN(A237)-LEN(SUBSTITUTE(A237, ".", "")) = 1, "SUBETAPA", "ITEM_OBRA")))</f>
        <v>SUBETAPA</v>
      </c>
      <c r="U237" s="68" t="n">
        <f aca="false">IF(T237="ETAPA_PRINCIPAL",M237,0)</f>
        <v>0</v>
      </c>
      <c r="V237" s="68" t="n">
        <f aca="false">IF($T237="ETAPA_PRINCIPAL",$L237,0)</f>
        <v>0</v>
      </c>
      <c r="W237" s="96"/>
      <c r="X237" s="96"/>
      <c r="Y237" s="96"/>
      <c r="Z237" s="96"/>
      <c r="AA237" s="96"/>
      <c r="AB237" s="96"/>
      <c r="AC237" s="96"/>
      <c r="AD237" s="96"/>
      <c r="AE237" s="96"/>
      <c r="AF237" s="96"/>
      <c r="AG237" s="96"/>
      <c r="AH237" s="96"/>
      <c r="AI237" s="96"/>
      <c r="AJ237" s="96"/>
    </row>
    <row r="238" customFormat="false" ht="15" hidden="false" customHeight="false" outlineLevel="0" collapsed="false">
      <c r="A238" s="108"/>
      <c r="B238" s="108"/>
      <c r="C238" s="108"/>
      <c r="D238" s="108"/>
      <c r="E238" s="108"/>
      <c r="F238" s="109"/>
      <c r="G238" s="108"/>
      <c r="H238" s="108"/>
      <c r="I238" s="108"/>
      <c r="J238" s="108"/>
      <c r="K238" s="108"/>
      <c r="L238" s="108"/>
      <c r="M238" s="91"/>
      <c r="N238" s="77"/>
      <c r="O238" s="78"/>
      <c r="P238" s="78"/>
      <c r="Q238" s="78"/>
      <c r="R238" s="78"/>
      <c r="S238" s="78"/>
      <c r="T238" s="67" t="str">
        <f aca="false">IF(A238="", "", IF(LEN(A238)-LEN(SUBSTITUTE(A238, ".", "")) = 0, "ETAPA_PRINCIPAL", IF(LEN(A238)-LEN(SUBSTITUTE(A238, ".", "")) = 1, "SUBETAPA", "ITEM_OBRA")))</f>
        <v/>
      </c>
      <c r="U238" s="68" t="n">
        <f aca="false">IF(T238="ETAPA_PRINCIPAL",M238,0)</f>
        <v>0</v>
      </c>
      <c r="V238" s="68" t="n">
        <f aca="false">IF($T238="ETAPA_PRINCIPAL",$L238,0)</f>
        <v>0</v>
      </c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</row>
    <row r="239" customFormat="false" ht="15" hidden="false" customHeight="true" outlineLevel="0" collapsed="false">
      <c r="A239" s="82" t="s">
        <v>739</v>
      </c>
      <c r="B239" s="185" t="s">
        <v>740</v>
      </c>
      <c r="C239" s="185"/>
      <c r="D239" s="185"/>
      <c r="E239" s="181"/>
      <c r="F239" s="182"/>
      <c r="G239" s="181"/>
      <c r="H239" s="181"/>
      <c r="I239" s="181"/>
      <c r="J239" s="65" t="n">
        <f aca="false">SUM(J240:J266)</f>
        <v>0</v>
      </c>
      <c r="K239" s="65" t="n">
        <f aca="false">SUM(K240:K266)</f>
        <v>0</v>
      </c>
      <c r="L239" s="65" t="n">
        <f aca="false">SUM(L240:L266)</f>
        <v>0</v>
      </c>
      <c r="M239" s="65" t="n">
        <f aca="false">SUM(M240:M266)</f>
        <v>0</v>
      </c>
      <c r="N239" s="54" t="n">
        <f aca="false">M239</f>
        <v>0</v>
      </c>
      <c r="O239" s="78"/>
      <c r="P239" s="78"/>
      <c r="Q239" s="78"/>
      <c r="R239" s="78"/>
      <c r="S239" s="78"/>
      <c r="T239" s="67" t="str">
        <f aca="false">IF(A239="", "", IF(LEN(A239)-LEN(SUBSTITUTE(A239, ".", "")) = 0, "ETAPA_PRINCIPAL", IF(LEN(A239)-LEN(SUBSTITUTE(A239, ".", "")) = 1, "SUBETAPA", "ITEM_OBRA")))</f>
        <v>ETAPA_PRINCIPAL</v>
      </c>
      <c r="U239" s="68" t="n">
        <f aca="false">IF(T239="ETAPA_PRINCIPAL",M239,0)</f>
        <v>0</v>
      </c>
      <c r="V239" s="68" t="n">
        <f aca="false">IF($T239="ETAPA_PRINCIPAL",$L239,0)</f>
        <v>0</v>
      </c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</row>
    <row r="240" customFormat="false" ht="35.5" hidden="false" customHeight="false" outlineLevel="0" collapsed="false">
      <c r="A240" s="117" t="s">
        <v>741</v>
      </c>
      <c r="B240" s="118" t="s">
        <v>742</v>
      </c>
      <c r="C240" s="119" t="n">
        <v>97881</v>
      </c>
      <c r="D240" s="118" t="s">
        <v>743</v>
      </c>
      <c r="E240" s="119" t="s">
        <v>34</v>
      </c>
      <c r="F240" s="120" t="n">
        <v>2</v>
      </c>
      <c r="G240" s="121"/>
      <c r="H240" s="121"/>
      <c r="I240" s="121" t="n">
        <f aca="false">G240+H240</f>
        <v>0</v>
      </c>
      <c r="J240" s="167" t="n">
        <f aca="false">G240*F240</f>
        <v>0</v>
      </c>
      <c r="K240" s="167" t="n">
        <f aca="false">H240*F240</f>
        <v>0</v>
      </c>
      <c r="L240" s="167" t="n">
        <f aca="false">J240+K240</f>
        <v>0</v>
      </c>
      <c r="M240" s="186" t="n">
        <f aca="false">L240*(1+$M$4)</f>
        <v>0</v>
      </c>
      <c r="N240" s="115"/>
      <c r="O240" s="116"/>
      <c r="P240" s="116"/>
      <c r="Q240" s="78"/>
      <c r="R240" s="116"/>
      <c r="S240" s="116"/>
      <c r="T240" s="67" t="str">
        <f aca="false">IF(A240="", "", IF(LEN(A240)-LEN(SUBSTITUTE(A240, ".", "")) = 0, "ETAPA_PRINCIPAL", IF(LEN(A240)-LEN(SUBSTITUTE(A240, ".", "")) = 1, "SUBETAPA", "ITEM_OBRA")))</f>
        <v>SUBETAPA</v>
      </c>
      <c r="U240" s="68" t="n">
        <f aca="false">IF(T240="ETAPA_PRINCIPAL",M240,0)</f>
        <v>0</v>
      </c>
      <c r="V240" s="68" t="n">
        <f aca="false">IF($T240="ETAPA_PRINCIPAL",$L240,0)</f>
        <v>0</v>
      </c>
      <c r="W240" s="116"/>
      <c r="X240" s="116"/>
      <c r="Y240" s="116"/>
      <c r="Z240" s="116"/>
      <c r="AA240" s="116"/>
      <c r="AB240" s="116"/>
      <c r="AC240" s="116"/>
      <c r="AD240" s="116"/>
      <c r="AE240" s="116"/>
      <c r="AF240" s="116"/>
      <c r="AG240" s="116"/>
      <c r="AH240" s="116"/>
      <c r="AI240" s="116"/>
      <c r="AJ240" s="116"/>
    </row>
    <row r="241" customFormat="false" ht="24.05" hidden="false" customHeight="false" outlineLevel="0" collapsed="false">
      <c r="A241" s="117" t="s">
        <v>744</v>
      </c>
      <c r="B241" s="187" t="s">
        <v>745</v>
      </c>
      <c r="C241" s="176" t="s">
        <v>746</v>
      </c>
      <c r="D241" s="187" t="s">
        <v>747</v>
      </c>
      <c r="E241" s="176" t="s">
        <v>73</v>
      </c>
      <c r="F241" s="120" t="n">
        <v>243</v>
      </c>
      <c r="G241" s="178"/>
      <c r="H241" s="178"/>
      <c r="I241" s="121" t="n">
        <f aca="false">G241+H241</f>
        <v>0</v>
      </c>
      <c r="J241" s="167" t="n">
        <f aca="false">G241*F241</f>
        <v>0</v>
      </c>
      <c r="K241" s="167" t="n">
        <f aca="false">H241*F241</f>
        <v>0</v>
      </c>
      <c r="L241" s="167" t="n">
        <f aca="false">J241+K241</f>
        <v>0</v>
      </c>
      <c r="M241" s="186" t="n">
        <f aca="false">L241*(1+$M$4)</f>
        <v>0</v>
      </c>
      <c r="N241" s="115"/>
      <c r="O241" s="116"/>
      <c r="P241" s="116"/>
      <c r="Q241" s="78"/>
      <c r="R241" s="116"/>
      <c r="S241" s="116"/>
      <c r="T241" s="67" t="str">
        <f aca="false">IF(A241="", "", IF(LEN(A241)-LEN(SUBSTITUTE(A241, ".", "")) = 0, "ETAPA_PRINCIPAL", IF(LEN(A241)-LEN(SUBSTITUTE(A241, ".", "")) = 1, "SUBETAPA", "ITEM_OBRA")))</f>
        <v>SUBETAPA</v>
      </c>
      <c r="U241" s="68" t="n">
        <f aca="false">IF(T241="ETAPA_PRINCIPAL",M241,0)</f>
        <v>0</v>
      </c>
      <c r="V241" s="68" t="n">
        <f aca="false">IF($T241="ETAPA_PRINCIPAL",$L241,0)</f>
        <v>0</v>
      </c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  <c r="AG241" s="116"/>
      <c r="AH241" s="116"/>
      <c r="AI241" s="116"/>
      <c r="AJ241" s="116"/>
    </row>
    <row r="242" customFormat="false" ht="46.95" hidden="false" customHeight="false" outlineLevel="0" collapsed="false">
      <c r="A242" s="117" t="s">
        <v>748</v>
      </c>
      <c r="B242" s="118" t="s">
        <v>749</v>
      </c>
      <c r="C242" s="119" t="s">
        <v>750</v>
      </c>
      <c r="D242" s="118" t="s">
        <v>751</v>
      </c>
      <c r="E242" s="119" t="s">
        <v>73</v>
      </c>
      <c r="F242" s="120" t="n">
        <v>1.5</v>
      </c>
      <c r="G242" s="121"/>
      <c r="H242" s="121"/>
      <c r="I242" s="121" t="n">
        <f aca="false">G242+H242</f>
        <v>0</v>
      </c>
      <c r="J242" s="167" t="n">
        <f aca="false">G242*F242</f>
        <v>0</v>
      </c>
      <c r="K242" s="167" t="n">
        <f aca="false">H242*F242</f>
        <v>0</v>
      </c>
      <c r="L242" s="167" t="n">
        <f aca="false">J242+K242</f>
        <v>0</v>
      </c>
      <c r="M242" s="186" t="n">
        <f aca="false">L242*(1+$M$4)</f>
        <v>0</v>
      </c>
      <c r="N242" s="115"/>
      <c r="O242" s="116"/>
      <c r="P242" s="116"/>
      <c r="Q242" s="78"/>
      <c r="R242" s="116"/>
      <c r="S242" s="116"/>
      <c r="T242" s="67" t="str">
        <f aca="false">IF(A242="", "", IF(LEN(A242)-LEN(SUBSTITUTE(A242, ".", "")) = 0, "ETAPA_PRINCIPAL", IF(LEN(A242)-LEN(SUBSTITUTE(A242, ".", "")) = 1, "SUBETAPA", "ITEM_OBRA")))</f>
        <v>SUBETAPA</v>
      </c>
      <c r="U242" s="68" t="n">
        <f aca="false">IF(T242="ETAPA_PRINCIPAL",M242,0)</f>
        <v>0</v>
      </c>
      <c r="V242" s="68" t="n">
        <f aca="false">IF($T242="ETAPA_PRINCIPAL",$L242,0)</f>
        <v>0</v>
      </c>
      <c r="W242" s="116"/>
      <c r="X242" s="116"/>
      <c r="Y242" s="116"/>
      <c r="Z242" s="116"/>
      <c r="AA242" s="116"/>
      <c r="AB242" s="116"/>
      <c r="AC242" s="116"/>
      <c r="AD242" s="116"/>
      <c r="AE242" s="116"/>
      <c r="AF242" s="116"/>
      <c r="AG242" s="116"/>
      <c r="AH242" s="116"/>
      <c r="AI242" s="116"/>
      <c r="AJ242" s="116"/>
    </row>
    <row r="243" customFormat="false" ht="69.85" hidden="false" customHeight="false" outlineLevel="0" collapsed="false">
      <c r="A243" s="117" t="s">
        <v>752</v>
      </c>
      <c r="B243" s="118" t="s">
        <v>753</v>
      </c>
      <c r="C243" s="119" t="n">
        <v>90091</v>
      </c>
      <c r="D243" s="118" t="s">
        <v>754</v>
      </c>
      <c r="E243" s="119" t="s">
        <v>106</v>
      </c>
      <c r="F243" s="120" t="n">
        <v>1</v>
      </c>
      <c r="G243" s="121"/>
      <c r="H243" s="121"/>
      <c r="I243" s="121" t="n">
        <f aca="false">G243+H243</f>
        <v>0</v>
      </c>
      <c r="J243" s="167" t="n">
        <f aca="false">G243*F243</f>
        <v>0</v>
      </c>
      <c r="K243" s="167" t="n">
        <f aca="false">H243*F243</f>
        <v>0</v>
      </c>
      <c r="L243" s="167" t="n">
        <f aca="false">J243+K243</f>
        <v>0</v>
      </c>
      <c r="M243" s="186" t="n">
        <f aca="false">L243*(1+$M$4)</f>
        <v>0</v>
      </c>
      <c r="N243" s="115"/>
      <c r="O243" s="116"/>
      <c r="P243" s="116"/>
      <c r="Q243" s="78"/>
      <c r="R243" s="116"/>
      <c r="S243" s="116"/>
      <c r="T243" s="67" t="str">
        <f aca="false">IF(A243="", "", IF(LEN(A243)-LEN(SUBSTITUTE(A243, ".", "")) = 0, "ETAPA_PRINCIPAL", IF(LEN(A243)-LEN(SUBSTITUTE(A243, ".", "")) = 1, "SUBETAPA", "ITEM_OBRA")))</f>
        <v>SUBETAPA</v>
      </c>
      <c r="U243" s="68" t="n">
        <f aca="false">IF(T243="ETAPA_PRINCIPAL",M243,0)</f>
        <v>0</v>
      </c>
      <c r="V243" s="68" t="n">
        <f aca="false">IF($T243="ETAPA_PRINCIPAL",$L243,0)</f>
        <v>0</v>
      </c>
      <c r="W243" s="116"/>
      <c r="X243" s="116"/>
      <c r="Y243" s="116"/>
      <c r="Z243" s="116"/>
      <c r="AA243" s="116"/>
      <c r="AB243" s="116"/>
      <c r="AC243" s="116"/>
      <c r="AD243" s="116"/>
      <c r="AE243" s="116"/>
      <c r="AF243" s="116"/>
      <c r="AG243" s="116"/>
      <c r="AH243" s="116"/>
      <c r="AI243" s="116"/>
      <c r="AJ243" s="116"/>
    </row>
    <row r="244" customFormat="false" ht="69.85" hidden="false" customHeight="false" outlineLevel="0" collapsed="false">
      <c r="A244" s="117" t="s">
        <v>755</v>
      </c>
      <c r="B244" s="187" t="s">
        <v>753</v>
      </c>
      <c r="C244" s="176" t="s">
        <v>756</v>
      </c>
      <c r="D244" s="187" t="s">
        <v>757</v>
      </c>
      <c r="E244" s="119" t="s">
        <v>106</v>
      </c>
      <c r="F244" s="120" t="n">
        <v>0.8</v>
      </c>
      <c r="G244" s="178"/>
      <c r="H244" s="178"/>
      <c r="I244" s="121" t="n">
        <f aca="false">G244+H244</f>
        <v>0</v>
      </c>
      <c r="J244" s="167" t="n">
        <f aca="false">G244*F244</f>
        <v>0</v>
      </c>
      <c r="K244" s="167" t="n">
        <f aca="false">H244*F244</f>
        <v>0</v>
      </c>
      <c r="L244" s="167" t="n">
        <f aca="false">J244+K244</f>
        <v>0</v>
      </c>
      <c r="M244" s="186" t="n">
        <f aca="false">L244*(1+$M$4)</f>
        <v>0</v>
      </c>
      <c r="N244" s="115"/>
      <c r="O244" s="116"/>
      <c r="P244" s="116"/>
      <c r="Q244" s="78"/>
      <c r="R244" s="116"/>
      <c r="S244" s="116"/>
      <c r="T244" s="67" t="str">
        <f aca="false">IF(A244="", "", IF(LEN(A244)-LEN(SUBSTITUTE(A244, ".", "")) = 0, "ETAPA_PRINCIPAL", IF(LEN(A244)-LEN(SUBSTITUTE(A244, ".", "")) = 1, "SUBETAPA", "ITEM_OBRA")))</f>
        <v>SUBETAPA</v>
      </c>
      <c r="U244" s="68" t="n">
        <f aca="false">IF(T244="ETAPA_PRINCIPAL",M244,0)</f>
        <v>0</v>
      </c>
      <c r="V244" s="68" t="n">
        <f aca="false">IF($T244="ETAPA_PRINCIPAL",$L244,0)</f>
        <v>0</v>
      </c>
      <c r="W244" s="116"/>
      <c r="X244" s="116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</row>
    <row r="245" customFormat="false" ht="24.05" hidden="false" customHeight="false" outlineLevel="0" collapsed="false">
      <c r="A245" s="117" t="s">
        <v>758</v>
      </c>
      <c r="B245" s="187" t="s">
        <v>759</v>
      </c>
      <c r="C245" s="176" t="s">
        <v>746</v>
      </c>
      <c r="D245" s="187" t="s">
        <v>747</v>
      </c>
      <c r="E245" s="176" t="s">
        <v>73</v>
      </c>
      <c r="F245" s="120" t="n">
        <v>12</v>
      </c>
      <c r="G245" s="178"/>
      <c r="H245" s="178"/>
      <c r="I245" s="121" t="n">
        <f aca="false">G245+H245</f>
        <v>0</v>
      </c>
      <c r="J245" s="167" t="n">
        <f aca="false">G245*F245</f>
        <v>0</v>
      </c>
      <c r="K245" s="167" t="n">
        <f aca="false">H245*F245</f>
        <v>0</v>
      </c>
      <c r="L245" s="167" t="n">
        <f aca="false">J245+K245</f>
        <v>0</v>
      </c>
      <c r="M245" s="186" t="n">
        <f aca="false">L245*(1+$M$4)</f>
        <v>0</v>
      </c>
      <c r="N245" s="115"/>
      <c r="O245" s="116"/>
      <c r="P245" s="116"/>
      <c r="Q245" s="78"/>
      <c r="R245" s="116"/>
      <c r="S245" s="116"/>
      <c r="T245" s="67" t="str">
        <f aca="false">IF(A245="", "", IF(LEN(A245)-LEN(SUBSTITUTE(A245, ".", "")) = 0, "ETAPA_PRINCIPAL", IF(LEN(A245)-LEN(SUBSTITUTE(A245, ".", "")) = 1, "SUBETAPA", "ITEM_OBRA")))</f>
        <v>SUBETAPA</v>
      </c>
      <c r="U245" s="68" t="n">
        <f aca="false">IF(T245="ETAPA_PRINCIPAL",M245,0)</f>
        <v>0</v>
      </c>
      <c r="V245" s="68" t="n">
        <f aca="false">IF($T245="ETAPA_PRINCIPAL",$L245,0)</f>
        <v>0</v>
      </c>
      <c r="W245" s="116"/>
      <c r="X245" s="116"/>
      <c r="Y245" s="116"/>
      <c r="Z245" s="116"/>
      <c r="AA245" s="116"/>
      <c r="AB245" s="116"/>
      <c r="AC245" s="116"/>
      <c r="AD245" s="116"/>
      <c r="AE245" s="116"/>
      <c r="AF245" s="116"/>
      <c r="AG245" s="116"/>
      <c r="AH245" s="116"/>
      <c r="AI245" s="116"/>
      <c r="AJ245" s="116"/>
    </row>
    <row r="246" customFormat="false" ht="46.95" hidden="false" customHeight="false" outlineLevel="0" collapsed="false">
      <c r="A246" s="117" t="s">
        <v>760</v>
      </c>
      <c r="B246" s="118" t="s">
        <v>761</v>
      </c>
      <c r="C246" s="119" t="s">
        <v>716</v>
      </c>
      <c r="D246" s="118" t="s">
        <v>717</v>
      </c>
      <c r="E246" s="119" t="s">
        <v>73</v>
      </c>
      <c r="F246" s="120" t="n">
        <v>30</v>
      </c>
      <c r="G246" s="121"/>
      <c r="H246" s="121"/>
      <c r="I246" s="121" t="n">
        <f aca="false">G246+H246</f>
        <v>0</v>
      </c>
      <c r="J246" s="167" t="n">
        <f aca="false">G246*F246</f>
        <v>0</v>
      </c>
      <c r="K246" s="167" t="n">
        <f aca="false">H246*F246</f>
        <v>0</v>
      </c>
      <c r="L246" s="167" t="n">
        <f aca="false">J246+K246</f>
        <v>0</v>
      </c>
      <c r="M246" s="186" t="n">
        <f aca="false">L246*(1+$M$4)</f>
        <v>0</v>
      </c>
      <c r="N246" s="115"/>
      <c r="O246" s="116"/>
      <c r="P246" s="116"/>
      <c r="Q246" s="78"/>
      <c r="R246" s="116"/>
      <c r="S246" s="116"/>
      <c r="T246" s="67" t="str">
        <f aca="false">IF(A246="", "", IF(LEN(A246)-LEN(SUBSTITUTE(A246, ".", "")) = 0, "ETAPA_PRINCIPAL", IF(LEN(A246)-LEN(SUBSTITUTE(A246, ".", "")) = 1, "SUBETAPA", "ITEM_OBRA")))</f>
        <v>SUBETAPA</v>
      </c>
      <c r="U246" s="68" t="n">
        <f aca="false">IF(T246="ETAPA_PRINCIPAL",M246,0)</f>
        <v>0</v>
      </c>
      <c r="V246" s="68" t="n">
        <f aca="false">IF($T246="ETAPA_PRINCIPAL",$L246,0)</f>
        <v>0</v>
      </c>
      <c r="W246" s="116"/>
      <c r="X246" s="116"/>
      <c r="Y246" s="116"/>
      <c r="Z246" s="116"/>
      <c r="AA246" s="116"/>
      <c r="AB246" s="116"/>
      <c r="AC246" s="116"/>
      <c r="AD246" s="116"/>
      <c r="AE246" s="116"/>
      <c r="AF246" s="116"/>
      <c r="AG246" s="116"/>
      <c r="AH246" s="116"/>
      <c r="AI246" s="116"/>
      <c r="AJ246" s="116"/>
    </row>
    <row r="247" customFormat="false" ht="35.5" hidden="false" customHeight="false" outlineLevel="0" collapsed="false">
      <c r="A247" s="117" t="s">
        <v>762</v>
      </c>
      <c r="B247" s="118" t="s">
        <v>763</v>
      </c>
      <c r="C247" s="119" t="s">
        <v>764</v>
      </c>
      <c r="D247" s="118" t="s">
        <v>765</v>
      </c>
      <c r="E247" s="119" t="s">
        <v>34</v>
      </c>
      <c r="F247" s="120" t="n">
        <v>20</v>
      </c>
      <c r="G247" s="121"/>
      <c r="H247" s="121"/>
      <c r="I247" s="121" t="n">
        <f aca="false">G247+H247</f>
        <v>0</v>
      </c>
      <c r="J247" s="167" t="n">
        <f aca="false">G247*F247</f>
        <v>0</v>
      </c>
      <c r="K247" s="167" t="n">
        <f aca="false">H247*F247</f>
        <v>0</v>
      </c>
      <c r="L247" s="167" t="n">
        <f aca="false">J247+K247</f>
        <v>0</v>
      </c>
      <c r="M247" s="186" t="n">
        <f aca="false">L247*(1+$M$4)</f>
        <v>0</v>
      </c>
      <c r="N247" s="115"/>
      <c r="O247" s="116"/>
      <c r="P247" s="116"/>
      <c r="Q247" s="78"/>
      <c r="R247" s="116"/>
      <c r="S247" s="116"/>
      <c r="T247" s="67" t="str">
        <f aca="false">IF(A247="", "", IF(LEN(A247)-LEN(SUBSTITUTE(A247, ".", "")) = 0, "ETAPA_PRINCIPAL", IF(LEN(A247)-LEN(SUBSTITUTE(A247, ".", "")) = 1, "SUBETAPA", "ITEM_OBRA")))</f>
        <v>SUBETAPA</v>
      </c>
      <c r="U247" s="68" t="n">
        <f aca="false">IF(T247="ETAPA_PRINCIPAL",M247,0)</f>
        <v>0</v>
      </c>
      <c r="V247" s="68" t="n">
        <f aca="false">IF($T247="ETAPA_PRINCIPAL",$L247,0)</f>
        <v>0</v>
      </c>
      <c r="W247" s="116"/>
      <c r="X247" s="116"/>
      <c r="Y247" s="116"/>
      <c r="Z247" s="116"/>
      <c r="AA247" s="116"/>
      <c r="AB247" s="116"/>
      <c r="AC247" s="116"/>
      <c r="AD247" s="116"/>
      <c r="AE247" s="116"/>
      <c r="AF247" s="116"/>
      <c r="AG247" s="116"/>
      <c r="AH247" s="116"/>
      <c r="AI247" s="116"/>
      <c r="AJ247" s="116"/>
    </row>
    <row r="248" customFormat="false" ht="24.05" hidden="false" customHeight="false" outlineLevel="0" collapsed="false">
      <c r="A248" s="117" t="s">
        <v>766</v>
      </c>
      <c r="B248" s="187" t="s">
        <v>767</v>
      </c>
      <c r="C248" s="176" t="s">
        <v>768</v>
      </c>
      <c r="D248" s="187" t="s">
        <v>769</v>
      </c>
      <c r="E248" s="176" t="s">
        <v>34</v>
      </c>
      <c r="F248" s="120" t="n">
        <v>35</v>
      </c>
      <c r="G248" s="178"/>
      <c r="H248" s="178"/>
      <c r="I248" s="121" t="n">
        <f aca="false">G248+H248</f>
        <v>0</v>
      </c>
      <c r="J248" s="167" t="n">
        <f aca="false">G248*F248</f>
        <v>0</v>
      </c>
      <c r="K248" s="167" t="n">
        <f aca="false">H248*F248</f>
        <v>0</v>
      </c>
      <c r="L248" s="167" t="n">
        <f aca="false">J248+K248</f>
        <v>0</v>
      </c>
      <c r="M248" s="186" t="n">
        <f aca="false">L248*(1+$M$4)</f>
        <v>0</v>
      </c>
      <c r="N248" s="115"/>
      <c r="O248" s="116"/>
      <c r="P248" s="116"/>
      <c r="Q248" s="78"/>
      <c r="R248" s="116"/>
      <c r="S248" s="116"/>
      <c r="T248" s="67" t="str">
        <f aca="false">IF(A248="", "", IF(LEN(A248)-LEN(SUBSTITUTE(A248, ".", "")) = 0, "ETAPA_PRINCIPAL", IF(LEN(A248)-LEN(SUBSTITUTE(A248, ".", "")) = 1, "SUBETAPA", "ITEM_OBRA")))</f>
        <v>SUBETAPA</v>
      </c>
      <c r="U248" s="68" t="n">
        <f aca="false">IF(T248="ETAPA_PRINCIPAL",M248,0)</f>
        <v>0</v>
      </c>
      <c r="V248" s="68" t="n">
        <f aca="false">IF($T248="ETAPA_PRINCIPAL",$L248,0)</f>
        <v>0</v>
      </c>
      <c r="W248" s="116"/>
      <c r="X248" s="116"/>
      <c r="Y248" s="116"/>
      <c r="Z248" s="116"/>
      <c r="AA248" s="116"/>
      <c r="AB248" s="116"/>
      <c r="AC248" s="116"/>
      <c r="AD248" s="116"/>
      <c r="AE248" s="116"/>
      <c r="AF248" s="116"/>
      <c r="AG248" s="116"/>
      <c r="AH248" s="116"/>
      <c r="AI248" s="116"/>
      <c r="AJ248" s="116"/>
    </row>
    <row r="249" customFormat="false" ht="35.5" hidden="false" customHeight="false" outlineLevel="0" collapsed="false">
      <c r="A249" s="117" t="s">
        <v>770</v>
      </c>
      <c r="B249" s="118" t="s">
        <v>771</v>
      </c>
      <c r="C249" s="119" t="s">
        <v>772</v>
      </c>
      <c r="D249" s="118" t="s">
        <v>773</v>
      </c>
      <c r="E249" s="119" t="s">
        <v>73</v>
      </c>
      <c r="F249" s="120" t="n">
        <v>747</v>
      </c>
      <c r="G249" s="121"/>
      <c r="H249" s="121"/>
      <c r="I249" s="121" t="n">
        <f aca="false">G249+H249</f>
        <v>0</v>
      </c>
      <c r="J249" s="167" t="n">
        <f aca="false">G249*F249</f>
        <v>0</v>
      </c>
      <c r="K249" s="167" t="n">
        <f aca="false">H249*F249</f>
        <v>0</v>
      </c>
      <c r="L249" s="167" t="n">
        <f aca="false">J249+K249</f>
        <v>0</v>
      </c>
      <c r="M249" s="186" t="n">
        <f aca="false">L249*(1+$M$4)</f>
        <v>0</v>
      </c>
      <c r="N249" s="115"/>
      <c r="O249" s="116"/>
      <c r="P249" s="116"/>
      <c r="Q249" s="78"/>
      <c r="R249" s="116"/>
      <c r="S249" s="116"/>
      <c r="T249" s="67" t="str">
        <f aca="false">IF(A249="", "", IF(LEN(A249)-LEN(SUBSTITUTE(A249, ".", "")) = 0, "ETAPA_PRINCIPAL", IF(LEN(A249)-LEN(SUBSTITUTE(A249, ".", "")) = 1, "SUBETAPA", "ITEM_OBRA")))</f>
        <v>SUBETAPA</v>
      </c>
      <c r="U249" s="68" t="n">
        <f aca="false">IF(T249="ETAPA_PRINCIPAL",M249,0)</f>
        <v>0</v>
      </c>
      <c r="V249" s="68" t="n">
        <f aca="false">IF($T249="ETAPA_PRINCIPAL",$L249,0)</f>
        <v>0</v>
      </c>
      <c r="W249" s="116"/>
      <c r="X249" s="116"/>
      <c r="Y249" s="116"/>
      <c r="Z249" s="116"/>
      <c r="AA249" s="116"/>
      <c r="AB249" s="116"/>
      <c r="AC249" s="116"/>
      <c r="AD249" s="116"/>
      <c r="AE249" s="116"/>
      <c r="AF249" s="116"/>
      <c r="AG249" s="116"/>
      <c r="AH249" s="116"/>
      <c r="AI249" s="116"/>
      <c r="AJ249" s="116"/>
    </row>
    <row r="250" customFormat="false" ht="46.95" hidden="false" customHeight="false" outlineLevel="0" collapsed="false">
      <c r="A250" s="117" t="s">
        <v>774</v>
      </c>
      <c r="B250" s="187" t="s">
        <v>775</v>
      </c>
      <c r="C250" s="176" t="s">
        <v>776</v>
      </c>
      <c r="D250" s="187" t="s">
        <v>777</v>
      </c>
      <c r="E250" s="176" t="s">
        <v>34</v>
      </c>
      <c r="F250" s="120" t="n">
        <v>57</v>
      </c>
      <c r="G250" s="178"/>
      <c r="H250" s="178"/>
      <c r="I250" s="121" t="n">
        <f aca="false">G250+H250</f>
        <v>0</v>
      </c>
      <c r="J250" s="167" t="n">
        <f aca="false">G250*F250</f>
        <v>0</v>
      </c>
      <c r="K250" s="167" t="n">
        <f aca="false">H250*F250</f>
        <v>0</v>
      </c>
      <c r="L250" s="167" t="n">
        <f aca="false">J250+K250</f>
        <v>0</v>
      </c>
      <c r="M250" s="186" t="n">
        <f aca="false">L250*(1+$M$4)</f>
        <v>0</v>
      </c>
      <c r="N250" s="115"/>
      <c r="O250" s="116"/>
      <c r="P250" s="116"/>
      <c r="Q250" s="78"/>
      <c r="R250" s="116"/>
      <c r="S250" s="116"/>
      <c r="T250" s="67" t="str">
        <f aca="false">IF(A250="", "", IF(LEN(A250)-LEN(SUBSTITUTE(A250, ".", "")) = 0, "ETAPA_PRINCIPAL", IF(LEN(A250)-LEN(SUBSTITUTE(A250, ".", "")) = 1, "SUBETAPA", "ITEM_OBRA")))</f>
        <v>SUBETAPA</v>
      </c>
      <c r="U250" s="68" t="n">
        <f aca="false">IF(T250="ETAPA_PRINCIPAL",M250,0)</f>
        <v>0</v>
      </c>
      <c r="V250" s="68" t="n">
        <f aca="false">IF($T250="ETAPA_PRINCIPAL",$L250,0)</f>
        <v>0</v>
      </c>
      <c r="W250" s="116"/>
      <c r="X250" s="116"/>
      <c r="Y250" s="116"/>
      <c r="Z250" s="116"/>
      <c r="AA250" s="116"/>
      <c r="AB250" s="116"/>
      <c r="AC250" s="116"/>
      <c r="AD250" s="116"/>
      <c r="AE250" s="116"/>
      <c r="AF250" s="116"/>
      <c r="AG250" s="116"/>
      <c r="AH250" s="116"/>
      <c r="AI250" s="116"/>
      <c r="AJ250" s="116"/>
    </row>
    <row r="251" customFormat="false" ht="35.5" hidden="false" customHeight="false" outlineLevel="0" collapsed="false">
      <c r="A251" s="117" t="s">
        <v>778</v>
      </c>
      <c r="B251" s="187" t="s">
        <v>779</v>
      </c>
      <c r="C251" s="176" t="s">
        <v>780</v>
      </c>
      <c r="D251" s="187" t="s">
        <v>781</v>
      </c>
      <c r="E251" s="176" t="s">
        <v>34</v>
      </c>
      <c r="F251" s="120" t="n">
        <v>57</v>
      </c>
      <c r="G251" s="178"/>
      <c r="H251" s="178"/>
      <c r="I251" s="121" t="n">
        <f aca="false">G251+H251</f>
        <v>0</v>
      </c>
      <c r="J251" s="167" t="n">
        <f aca="false">G251*F251</f>
        <v>0</v>
      </c>
      <c r="K251" s="167" t="n">
        <f aca="false">H251*F251</f>
        <v>0</v>
      </c>
      <c r="L251" s="167" t="n">
        <f aca="false">J251+K251</f>
        <v>0</v>
      </c>
      <c r="M251" s="186" t="n">
        <f aca="false">L251*(1+$M$4)</f>
        <v>0</v>
      </c>
      <c r="N251" s="115"/>
      <c r="O251" s="116"/>
      <c r="P251" s="116"/>
      <c r="Q251" s="78"/>
      <c r="R251" s="116"/>
      <c r="S251" s="116"/>
      <c r="T251" s="67" t="str">
        <f aca="false">IF(A251="", "", IF(LEN(A251)-LEN(SUBSTITUTE(A251, ".", "")) = 0, "ETAPA_PRINCIPAL", IF(LEN(A251)-LEN(SUBSTITUTE(A251, ".", "")) = 1, "SUBETAPA", "ITEM_OBRA")))</f>
        <v>SUBETAPA</v>
      </c>
      <c r="U251" s="68" t="n">
        <f aca="false">IF(T251="ETAPA_PRINCIPAL",M251,0)</f>
        <v>0</v>
      </c>
      <c r="V251" s="68" t="n">
        <f aca="false">IF($T251="ETAPA_PRINCIPAL",$L251,0)</f>
        <v>0</v>
      </c>
      <c r="W251" s="116"/>
      <c r="X251" s="116"/>
      <c r="Y251" s="116"/>
      <c r="Z251" s="116"/>
      <c r="AA251" s="116"/>
      <c r="AB251" s="116"/>
      <c r="AC251" s="116"/>
      <c r="AD251" s="116"/>
      <c r="AE251" s="116"/>
      <c r="AF251" s="116"/>
      <c r="AG251" s="116"/>
      <c r="AH251" s="116"/>
      <c r="AI251" s="116"/>
      <c r="AJ251" s="116"/>
    </row>
    <row r="252" customFormat="false" ht="24.05" hidden="false" customHeight="false" outlineLevel="0" collapsed="false">
      <c r="A252" s="117" t="s">
        <v>782</v>
      </c>
      <c r="B252" s="187" t="s">
        <v>783</v>
      </c>
      <c r="C252" s="176" t="s">
        <v>784</v>
      </c>
      <c r="D252" s="187" t="s">
        <v>785</v>
      </c>
      <c r="E252" s="176" t="s">
        <v>34</v>
      </c>
      <c r="F252" s="120" t="n">
        <v>38</v>
      </c>
      <c r="G252" s="178"/>
      <c r="H252" s="178"/>
      <c r="I252" s="121" t="n">
        <f aca="false">G252+H252</f>
        <v>0</v>
      </c>
      <c r="J252" s="167" t="n">
        <f aca="false">G252*F252</f>
        <v>0</v>
      </c>
      <c r="K252" s="167" t="n">
        <f aca="false">H252*F252</f>
        <v>0</v>
      </c>
      <c r="L252" s="167" t="n">
        <f aca="false">J252+K252</f>
        <v>0</v>
      </c>
      <c r="M252" s="186" t="n">
        <f aca="false">L252*(1+$M$4)</f>
        <v>0</v>
      </c>
      <c r="N252" s="115"/>
      <c r="O252" s="116"/>
      <c r="P252" s="116"/>
      <c r="Q252" s="78"/>
      <c r="R252" s="116"/>
      <c r="S252" s="116"/>
      <c r="T252" s="67" t="str">
        <f aca="false">IF(A252="", "", IF(LEN(A252)-LEN(SUBSTITUTE(A252, ".", "")) = 0, "ETAPA_PRINCIPAL", IF(LEN(A252)-LEN(SUBSTITUTE(A252, ".", "")) = 1, "SUBETAPA", "ITEM_OBRA")))</f>
        <v>SUBETAPA</v>
      </c>
      <c r="U252" s="68" t="n">
        <f aca="false">IF(T252="ETAPA_PRINCIPAL",M252,0)</f>
        <v>0</v>
      </c>
      <c r="V252" s="68" t="n">
        <f aca="false">IF($T252="ETAPA_PRINCIPAL",$L252,0)</f>
        <v>0</v>
      </c>
      <c r="W252" s="116"/>
      <c r="X252" s="116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</row>
    <row r="253" customFormat="false" ht="24.05" hidden="false" customHeight="false" outlineLevel="0" collapsed="false">
      <c r="A253" s="117" t="s">
        <v>786</v>
      </c>
      <c r="B253" s="187" t="s">
        <v>787</v>
      </c>
      <c r="C253" s="176" t="s">
        <v>788</v>
      </c>
      <c r="D253" s="187" t="s">
        <v>789</v>
      </c>
      <c r="E253" s="176" t="s">
        <v>34</v>
      </c>
      <c r="F253" s="120" t="n">
        <v>10</v>
      </c>
      <c r="G253" s="178"/>
      <c r="H253" s="178"/>
      <c r="I253" s="121" t="n">
        <f aca="false">G253+H253</f>
        <v>0</v>
      </c>
      <c r="J253" s="167" t="n">
        <f aca="false">G253*F253</f>
        <v>0</v>
      </c>
      <c r="K253" s="167" t="n">
        <f aca="false">H253*F253</f>
        <v>0</v>
      </c>
      <c r="L253" s="167" t="n">
        <f aca="false">J253+K253</f>
        <v>0</v>
      </c>
      <c r="M253" s="186" t="n">
        <f aca="false">L253*(1+$M$4)</f>
        <v>0</v>
      </c>
      <c r="N253" s="115"/>
      <c r="O253" s="116"/>
      <c r="P253" s="116"/>
      <c r="Q253" s="78"/>
      <c r="R253" s="116"/>
      <c r="S253" s="116"/>
      <c r="T253" s="67" t="str">
        <f aca="false">IF(A253="", "", IF(LEN(A253)-LEN(SUBSTITUTE(A253, ".", "")) = 0, "ETAPA_PRINCIPAL", IF(LEN(A253)-LEN(SUBSTITUTE(A253, ".", "")) = 1, "SUBETAPA", "ITEM_OBRA")))</f>
        <v>SUBETAPA</v>
      </c>
      <c r="U253" s="68" t="n">
        <f aca="false">IF(T253="ETAPA_PRINCIPAL",M253,0)</f>
        <v>0</v>
      </c>
      <c r="V253" s="68" t="n">
        <f aca="false">IF($T253="ETAPA_PRINCIPAL",$L253,0)</f>
        <v>0</v>
      </c>
      <c r="W253" s="116"/>
      <c r="X253" s="116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</row>
    <row r="254" customFormat="false" ht="35.5" hidden="false" customHeight="false" outlineLevel="0" collapsed="false">
      <c r="A254" s="117" t="s">
        <v>790</v>
      </c>
      <c r="B254" s="187" t="s">
        <v>791</v>
      </c>
      <c r="C254" s="176" t="s">
        <v>788</v>
      </c>
      <c r="D254" s="187" t="s">
        <v>789</v>
      </c>
      <c r="E254" s="176" t="s">
        <v>34</v>
      </c>
      <c r="F254" s="120" t="n">
        <v>20</v>
      </c>
      <c r="G254" s="178"/>
      <c r="H254" s="178"/>
      <c r="I254" s="121" t="n">
        <f aca="false">G254+H254</f>
        <v>0</v>
      </c>
      <c r="J254" s="167" t="n">
        <f aca="false">G254*F254</f>
        <v>0</v>
      </c>
      <c r="K254" s="167" t="n">
        <f aca="false">H254*F254</f>
        <v>0</v>
      </c>
      <c r="L254" s="167" t="n">
        <f aca="false">J254+K254</f>
        <v>0</v>
      </c>
      <c r="M254" s="186" t="n">
        <f aca="false">L254*(1+$M$4)</f>
        <v>0</v>
      </c>
      <c r="N254" s="115"/>
      <c r="O254" s="116"/>
      <c r="P254" s="116"/>
      <c r="Q254" s="78"/>
      <c r="R254" s="116"/>
      <c r="S254" s="116"/>
      <c r="T254" s="67"/>
      <c r="U254" s="68"/>
      <c r="V254" s="68"/>
      <c r="W254" s="116"/>
      <c r="X254" s="116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</row>
    <row r="255" customFormat="false" ht="24.05" hidden="false" customHeight="false" outlineLevel="0" collapsed="false">
      <c r="A255" s="117" t="s">
        <v>792</v>
      </c>
      <c r="B255" s="187" t="s">
        <v>793</v>
      </c>
      <c r="C255" s="176" t="s">
        <v>794</v>
      </c>
      <c r="D255" s="187" t="s">
        <v>795</v>
      </c>
      <c r="E255" s="176" t="s">
        <v>34</v>
      </c>
      <c r="F255" s="120" t="n">
        <v>19</v>
      </c>
      <c r="G255" s="178"/>
      <c r="H255" s="178"/>
      <c r="I255" s="121" t="n">
        <f aca="false">G255+H255</f>
        <v>0</v>
      </c>
      <c r="J255" s="167" t="n">
        <f aca="false">G255*F255</f>
        <v>0</v>
      </c>
      <c r="K255" s="167" t="n">
        <f aca="false">H255*F255</f>
        <v>0</v>
      </c>
      <c r="L255" s="167" t="n">
        <f aca="false">J255+K255</f>
        <v>0</v>
      </c>
      <c r="M255" s="186" t="n">
        <f aca="false">L255*(1+$M$4)</f>
        <v>0</v>
      </c>
      <c r="N255" s="115"/>
      <c r="O255" s="116"/>
      <c r="P255" s="116"/>
      <c r="Q255" s="78"/>
      <c r="R255" s="116"/>
      <c r="S255" s="116"/>
      <c r="T255" s="67" t="str">
        <f aca="false">IF(A255="", "", IF(LEN(A255)-LEN(SUBSTITUTE(A255, ".", "")) = 0, "ETAPA_PRINCIPAL", IF(LEN(A255)-LEN(SUBSTITUTE(A255, ".", "")) = 1, "SUBETAPA", "ITEM_OBRA")))</f>
        <v>SUBETAPA</v>
      </c>
      <c r="U255" s="68" t="n">
        <f aca="false">IF(T255="ETAPA_PRINCIPAL",M255,0)</f>
        <v>0</v>
      </c>
      <c r="V255" s="68" t="n">
        <f aca="false">IF($T255="ETAPA_PRINCIPAL",$L255,0)</f>
        <v>0</v>
      </c>
      <c r="W255" s="116"/>
      <c r="X255" s="116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</row>
    <row r="256" customFormat="false" ht="35.5" hidden="false" customHeight="false" outlineLevel="0" collapsed="false">
      <c r="A256" s="117" t="s">
        <v>796</v>
      </c>
      <c r="B256" s="118" t="s">
        <v>797</v>
      </c>
      <c r="C256" s="183" t="s">
        <v>798</v>
      </c>
      <c r="D256" s="118" t="s">
        <v>799</v>
      </c>
      <c r="E256" s="119" t="s">
        <v>34</v>
      </c>
      <c r="F256" s="120" t="n">
        <v>35</v>
      </c>
      <c r="G256" s="121"/>
      <c r="H256" s="121"/>
      <c r="I256" s="121" t="n">
        <f aca="false">G256+H256</f>
        <v>0</v>
      </c>
      <c r="J256" s="167" t="n">
        <f aca="false">G256*F256</f>
        <v>0</v>
      </c>
      <c r="K256" s="167" t="n">
        <f aca="false">H256*F256</f>
        <v>0</v>
      </c>
      <c r="L256" s="167" t="n">
        <f aca="false">J256+K256</f>
        <v>0</v>
      </c>
      <c r="M256" s="186" t="n">
        <f aca="false">L256*(1+$M$4)</f>
        <v>0</v>
      </c>
      <c r="N256" s="21"/>
      <c r="O256" s="128"/>
      <c r="P256" s="128"/>
      <c r="Q256" s="78"/>
      <c r="R256" s="128"/>
      <c r="S256" s="128"/>
      <c r="T256" s="67" t="str">
        <f aca="false">IF(A256="", "", IF(LEN(A256)-LEN(SUBSTITUTE(A256, ".", "")) = 0, "ETAPA_PRINCIPAL", IF(LEN(A256)-LEN(SUBSTITUTE(A256, ".", "")) = 1, "SUBETAPA", "ITEM_OBRA")))</f>
        <v>SUBETAPA</v>
      </c>
      <c r="U256" s="68" t="n">
        <f aca="false">IF(T256="ETAPA_PRINCIPAL",M256,0)</f>
        <v>0</v>
      </c>
      <c r="V256" s="68" t="n">
        <f aca="false">IF($T256="ETAPA_PRINCIPAL",$L256,0)</f>
        <v>0</v>
      </c>
      <c r="W256" s="128"/>
      <c r="X256" s="128"/>
      <c r="Y256" s="128"/>
      <c r="Z256" s="128"/>
      <c r="AA256" s="128"/>
      <c r="AB256" s="128"/>
      <c r="AC256" s="128"/>
      <c r="AD256" s="128"/>
      <c r="AE256" s="128"/>
      <c r="AF256" s="128"/>
      <c r="AG256" s="128"/>
      <c r="AH256" s="128"/>
      <c r="AI256" s="128"/>
      <c r="AJ256" s="128"/>
    </row>
    <row r="257" customFormat="false" ht="24.05" hidden="false" customHeight="false" outlineLevel="0" collapsed="false">
      <c r="A257" s="117" t="s">
        <v>800</v>
      </c>
      <c r="B257" s="118" t="s">
        <v>801</v>
      </c>
      <c r="C257" s="119" t="s">
        <v>802</v>
      </c>
      <c r="D257" s="118" t="str">
        <f aca="false">COMPOSIÇÕES!B232</f>
        <v>GUIA DE CABOS HORIZONTAL 1U PARA RACK PADRÃO 19</v>
      </c>
      <c r="E257" s="119" t="s">
        <v>34</v>
      </c>
      <c r="F257" s="120" t="n">
        <v>2</v>
      </c>
      <c r="G257" s="121"/>
      <c r="H257" s="121"/>
      <c r="I257" s="121" t="n">
        <f aca="false">G257+H257</f>
        <v>0</v>
      </c>
      <c r="J257" s="167" t="n">
        <f aca="false">G257*F257</f>
        <v>0</v>
      </c>
      <c r="K257" s="167" t="n">
        <f aca="false">H257*F257</f>
        <v>0</v>
      </c>
      <c r="L257" s="167" t="n">
        <f aca="false">J257+K257</f>
        <v>0</v>
      </c>
      <c r="M257" s="186" t="n">
        <f aca="false">L257*(1+$M$4)</f>
        <v>0</v>
      </c>
      <c r="N257" s="21"/>
      <c r="O257" s="128"/>
      <c r="P257" s="128"/>
      <c r="Q257" s="78"/>
      <c r="R257" s="128"/>
      <c r="S257" s="128"/>
      <c r="T257" s="67" t="str">
        <f aca="false">IF(A257="", "", IF(LEN(A257)-LEN(SUBSTITUTE(A257, ".", "")) = 0, "ETAPA_PRINCIPAL", IF(LEN(A257)-LEN(SUBSTITUTE(A257, ".", "")) = 1, "SUBETAPA", "ITEM_OBRA")))</f>
        <v>SUBETAPA</v>
      </c>
      <c r="U257" s="68" t="n">
        <f aca="false">IF(T257="ETAPA_PRINCIPAL",M257,0)</f>
        <v>0</v>
      </c>
      <c r="V257" s="68" t="n">
        <f aca="false">IF($T257="ETAPA_PRINCIPAL",$L257,0)</f>
        <v>0</v>
      </c>
      <c r="W257" s="128"/>
      <c r="X257" s="128"/>
      <c r="Y257" s="128"/>
      <c r="Z257" s="128"/>
      <c r="AA257" s="128"/>
      <c r="AB257" s="128"/>
      <c r="AC257" s="128"/>
      <c r="AD257" s="128"/>
      <c r="AE257" s="128"/>
      <c r="AF257" s="128"/>
      <c r="AG257" s="128"/>
      <c r="AH257" s="128"/>
      <c r="AI257" s="128"/>
      <c r="AJ257" s="128"/>
    </row>
    <row r="258" customFormat="false" ht="24.05" hidden="false" customHeight="false" outlineLevel="0" collapsed="false">
      <c r="A258" s="117" t="s">
        <v>803</v>
      </c>
      <c r="B258" s="118" t="s">
        <v>804</v>
      </c>
      <c r="C258" s="119" t="s">
        <v>805</v>
      </c>
      <c r="D258" s="118" t="s">
        <v>806</v>
      </c>
      <c r="E258" s="119" t="s">
        <v>34</v>
      </c>
      <c r="F258" s="120" t="n">
        <v>2</v>
      </c>
      <c r="G258" s="121"/>
      <c r="H258" s="121"/>
      <c r="I258" s="121" t="n">
        <f aca="false">G258+H258</f>
        <v>0</v>
      </c>
      <c r="J258" s="167" t="n">
        <f aca="false">G258*F258</f>
        <v>0</v>
      </c>
      <c r="K258" s="167" t="n">
        <f aca="false">H258*F258</f>
        <v>0</v>
      </c>
      <c r="L258" s="167" t="n">
        <f aca="false">J258+K258</f>
        <v>0</v>
      </c>
      <c r="M258" s="186" t="n">
        <f aca="false">L258*(1+$M$4)</f>
        <v>0</v>
      </c>
      <c r="N258" s="21"/>
      <c r="O258" s="128"/>
      <c r="P258" s="128"/>
      <c r="Q258" s="78"/>
      <c r="R258" s="128"/>
      <c r="S258" s="128"/>
      <c r="T258" s="67" t="str">
        <f aca="false">IF(A258="", "", IF(LEN(A258)-LEN(SUBSTITUTE(A258, ".", "")) = 0, "ETAPA_PRINCIPAL", IF(LEN(A258)-LEN(SUBSTITUTE(A258, ".", "")) = 1, "SUBETAPA", "ITEM_OBRA")))</f>
        <v>SUBETAPA</v>
      </c>
      <c r="U258" s="68" t="n">
        <f aca="false">IF(T258="ETAPA_PRINCIPAL",M258,0)</f>
        <v>0</v>
      </c>
      <c r="V258" s="68" t="n">
        <f aca="false">IF($T258="ETAPA_PRINCIPAL",$L258,0)</f>
        <v>0</v>
      </c>
      <c r="W258" s="128"/>
      <c r="X258" s="128"/>
      <c r="Y258" s="128"/>
      <c r="Z258" s="128"/>
      <c r="AA258" s="128"/>
      <c r="AB258" s="128"/>
      <c r="AC258" s="128"/>
      <c r="AD258" s="128"/>
      <c r="AE258" s="128"/>
      <c r="AF258" s="128"/>
      <c r="AG258" s="128"/>
      <c r="AH258" s="128"/>
      <c r="AI258" s="128"/>
      <c r="AJ258" s="128"/>
    </row>
    <row r="259" customFormat="false" ht="24.05" hidden="false" customHeight="false" outlineLevel="0" collapsed="false">
      <c r="A259" s="117" t="s">
        <v>807</v>
      </c>
      <c r="B259" s="118" t="s">
        <v>808</v>
      </c>
      <c r="C259" s="119" t="s">
        <v>809</v>
      </c>
      <c r="D259" s="118" t="str">
        <f aca="false">COMPOSIÇÕES!B159</f>
        <v>SWITCH GERENCIÁVEL DE 48 PORTAS 10/100/1000 MBPS COM INSTALAÇÃO</v>
      </c>
      <c r="E259" s="119" t="s">
        <v>34</v>
      </c>
      <c r="F259" s="120" t="n">
        <v>1</v>
      </c>
      <c r="G259" s="121"/>
      <c r="H259" s="121"/>
      <c r="I259" s="121" t="n">
        <f aca="false">G259+H259</f>
        <v>0</v>
      </c>
      <c r="J259" s="167" t="n">
        <f aca="false">G259*F259</f>
        <v>0</v>
      </c>
      <c r="K259" s="167" t="n">
        <f aca="false">H259*F259</f>
        <v>0</v>
      </c>
      <c r="L259" s="167" t="n">
        <f aca="false">J259+K259</f>
        <v>0</v>
      </c>
      <c r="M259" s="186" t="n">
        <f aca="false">L259*(1+$M$4)</f>
        <v>0</v>
      </c>
      <c r="N259" s="21"/>
      <c r="O259" s="128"/>
      <c r="P259" s="128"/>
      <c r="Q259" s="78"/>
      <c r="R259" s="128"/>
      <c r="S259" s="128"/>
      <c r="T259" s="67" t="str">
        <f aca="false">IF(A259="", "", IF(LEN(A259)-LEN(SUBSTITUTE(A259, ".", "")) = 0, "ETAPA_PRINCIPAL", IF(LEN(A259)-LEN(SUBSTITUTE(A259, ".", "")) = 1, "SUBETAPA", "ITEM_OBRA")))</f>
        <v>SUBETAPA</v>
      </c>
      <c r="U259" s="68" t="n">
        <f aca="false">IF(T259="ETAPA_PRINCIPAL",M259,0)</f>
        <v>0</v>
      </c>
      <c r="V259" s="68" t="n">
        <f aca="false">IF($T259="ETAPA_PRINCIPAL",$L259,0)</f>
        <v>0</v>
      </c>
      <c r="W259" s="128"/>
      <c r="X259" s="128"/>
      <c r="Y259" s="128"/>
      <c r="Z259" s="128"/>
      <c r="AA259" s="128"/>
      <c r="AB259" s="128"/>
      <c r="AC259" s="128"/>
      <c r="AD259" s="128"/>
      <c r="AE259" s="128"/>
      <c r="AF259" s="128"/>
      <c r="AG259" s="128"/>
      <c r="AH259" s="128"/>
      <c r="AI259" s="128"/>
      <c r="AJ259" s="128"/>
    </row>
    <row r="260" customFormat="false" ht="24.05" hidden="false" customHeight="false" outlineLevel="0" collapsed="false">
      <c r="A260" s="117" t="s">
        <v>810</v>
      </c>
      <c r="B260" s="187" t="s">
        <v>811</v>
      </c>
      <c r="C260" s="176" t="s">
        <v>812</v>
      </c>
      <c r="D260" s="187" t="s">
        <v>813</v>
      </c>
      <c r="E260" s="176" t="s">
        <v>34</v>
      </c>
      <c r="F260" s="120" t="n">
        <v>1</v>
      </c>
      <c r="G260" s="178"/>
      <c r="H260" s="178"/>
      <c r="I260" s="121" t="n">
        <f aca="false">G260+H260</f>
        <v>0</v>
      </c>
      <c r="J260" s="122" t="n">
        <f aca="false">G260*F260</f>
        <v>0</v>
      </c>
      <c r="K260" s="122" t="n">
        <f aca="false">H260*F260</f>
        <v>0</v>
      </c>
      <c r="L260" s="122" t="n">
        <f aca="false">J260+K260</f>
        <v>0</v>
      </c>
      <c r="M260" s="123" t="n">
        <f aca="false">L260*(1+$M$4)</f>
        <v>0</v>
      </c>
      <c r="N260" s="188"/>
      <c r="O260" s="116"/>
      <c r="P260" s="116"/>
      <c r="Q260" s="78"/>
      <c r="R260" s="116"/>
      <c r="S260" s="116"/>
      <c r="T260" s="67" t="str">
        <f aca="false">IF(A260="", "", IF(LEN(A260)-LEN(SUBSTITUTE(A260, ".", "")) = 0, "ETAPA_PRINCIPAL", IF(LEN(A260)-LEN(SUBSTITUTE(A260, ".", "")) = 1, "SUBETAPA", "ITEM_OBRA")))</f>
        <v>SUBETAPA</v>
      </c>
      <c r="U260" s="68" t="n">
        <f aca="false">IF(T260="ETAPA_PRINCIPAL",M260,0)</f>
        <v>0</v>
      </c>
      <c r="V260" s="68" t="n">
        <f aca="false">IF($T260="ETAPA_PRINCIPAL",$L260,0)</f>
        <v>0</v>
      </c>
      <c r="W260" s="116"/>
      <c r="X260" s="116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</row>
    <row r="261" customFormat="false" ht="24.05" hidden="false" customHeight="false" outlineLevel="0" collapsed="false">
      <c r="A261" s="117" t="s">
        <v>814</v>
      </c>
      <c r="B261" s="189" t="s">
        <v>815</v>
      </c>
      <c r="C261" s="183" t="s">
        <v>816</v>
      </c>
      <c r="D261" s="187" t="str">
        <f aca="false">COMPOSIÇÕES!B127</f>
        <v>MINI GIBIC TRANSCEIVER SM DUPLEX MONOMODO TX/RX 1310NM COM INSTALAÇÃO</v>
      </c>
      <c r="E261" s="176" t="s">
        <v>34</v>
      </c>
      <c r="F261" s="120" t="n">
        <v>2</v>
      </c>
      <c r="G261" s="178"/>
      <c r="H261" s="178"/>
      <c r="I261" s="121" t="n">
        <f aca="false">G261+H261</f>
        <v>0</v>
      </c>
      <c r="J261" s="122" t="n">
        <f aca="false">G261*F261</f>
        <v>0</v>
      </c>
      <c r="K261" s="122" t="n">
        <f aca="false">H261*F261</f>
        <v>0</v>
      </c>
      <c r="L261" s="122" t="n">
        <f aca="false">J261+K261</f>
        <v>0</v>
      </c>
      <c r="M261" s="123" t="n">
        <f aca="false">L261*(1+$M$4)</f>
        <v>0</v>
      </c>
      <c r="N261" s="128"/>
      <c r="O261" s="128"/>
      <c r="P261" s="128"/>
      <c r="Q261" s="78"/>
      <c r="R261" s="128"/>
      <c r="S261" s="128"/>
      <c r="T261" s="67" t="str">
        <f aca="false">IF(A261="", "", IF(LEN(A261)-LEN(SUBSTITUTE(A261, ".", "")) = 0, "ETAPA_PRINCIPAL", IF(LEN(A261)-LEN(SUBSTITUTE(A261, ".", "")) = 1, "SUBETAPA", "ITEM_OBRA")))</f>
        <v>SUBETAPA</v>
      </c>
      <c r="U261" s="68" t="n">
        <f aca="false">IF(T261="ETAPA_PRINCIPAL",M261,0)</f>
        <v>0</v>
      </c>
      <c r="V261" s="68" t="n">
        <f aca="false">IF($T261="ETAPA_PRINCIPAL",$L261,0)</f>
        <v>0</v>
      </c>
      <c r="W261" s="128"/>
      <c r="X261" s="128"/>
      <c r="Y261" s="128"/>
      <c r="Z261" s="128"/>
      <c r="AA261" s="128"/>
      <c r="AB261" s="128"/>
      <c r="AC261" s="128"/>
      <c r="AD261" s="128"/>
      <c r="AE261" s="128"/>
      <c r="AF261" s="128"/>
      <c r="AG261" s="128"/>
      <c r="AH261" s="128"/>
      <c r="AI261" s="128"/>
      <c r="AJ261" s="128"/>
    </row>
    <row r="262" customFormat="false" ht="24.05" hidden="false" customHeight="false" outlineLevel="0" collapsed="false">
      <c r="A262" s="117" t="s">
        <v>817</v>
      </c>
      <c r="B262" s="189" t="s">
        <v>818</v>
      </c>
      <c r="C262" s="183" t="s">
        <v>819</v>
      </c>
      <c r="D262" s="187" t="str">
        <f aca="false">COMPOSIÇÕES!B135</f>
        <v>CORDÃO ÓPTICO DUPLEX LC/LC UCP SM MONOMODO 9/125 2,5MT COM INSTALAÇÃO</v>
      </c>
      <c r="E262" s="176" t="s">
        <v>34</v>
      </c>
      <c r="F262" s="120" t="n">
        <v>4</v>
      </c>
      <c r="G262" s="178"/>
      <c r="H262" s="178"/>
      <c r="I262" s="121" t="n">
        <f aca="false">G262+H262</f>
        <v>0</v>
      </c>
      <c r="J262" s="122" t="n">
        <f aca="false">G262*F262</f>
        <v>0</v>
      </c>
      <c r="K262" s="122" t="n">
        <f aca="false">H262*F262</f>
        <v>0</v>
      </c>
      <c r="L262" s="122" t="n">
        <f aca="false">J262+K262</f>
        <v>0</v>
      </c>
      <c r="M262" s="123" t="n">
        <f aca="false">L262*(1+$M$4)</f>
        <v>0</v>
      </c>
      <c r="N262" s="21"/>
      <c r="O262" s="128"/>
      <c r="P262" s="128"/>
      <c r="Q262" s="78"/>
      <c r="R262" s="128"/>
      <c r="S262" s="128"/>
      <c r="T262" s="67" t="str">
        <f aca="false">IF(A262="", "", IF(LEN(A262)-LEN(SUBSTITUTE(A262, ".", "")) = 0, "ETAPA_PRINCIPAL", IF(LEN(A262)-LEN(SUBSTITUTE(A262, ".", "")) = 1, "SUBETAPA", "ITEM_OBRA")))</f>
        <v>SUBETAPA</v>
      </c>
      <c r="U262" s="68" t="n">
        <f aca="false">IF(T262="ETAPA_PRINCIPAL",M262,0)</f>
        <v>0</v>
      </c>
      <c r="V262" s="68" t="n">
        <f aca="false">IF($T262="ETAPA_PRINCIPAL",$L262,0)</f>
        <v>0</v>
      </c>
      <c r="W262" s="128"/>
      <c r="X262" s="128"/>
      <c r="Y262" s="128"/>
      <c r="Z262" s="128"/>
      <c r="AA262" s="128"/>
      <c r="AB262" s="128"/>
      <c r="AC262" s="128"/>
      <c r="AD262" s="128"/>
      <c r="AE262" s="128"/>
      <c r="AF262" s="128"/>
      <c r="AG262" s="128"/>
      <c r="AH262" s="128"/>
      <c r="AI262" s="128"/>
      <c r="AJ262" s="128"/>
    </row>
    <row r="263" customFormat="false" ht="15" hidden="false" customHeight="false" outlineLevel="0" collapsed="false">
      <c r="A263" s="117" t="s">
        <v>820</v>
      </c>
      <c r="B263" s="189" t="s">
        <v>821</v>
      </c>
      <c r="C263" s="183" t="s">
        <v>822</v>
      </c>
      <c r="D263" s="187" t="str">
        <f aca="false">COMPOSIÇÕES!B143</f>
        <v>MINI DIO 12 PORTAS 12FO COM INSTALAÇÃO</v>
      </c>
      <c r="E263" s="176" t="s">
        <v>34</v>
      </c>
      <c r="F263" s="120" t="n">
        <v>2</v>
      </c>
      <c r="G263" s="178"/>
      <c r="H263" s="178"/>
      <c r="I263" s="121" t="n">
        <f aca="false">G263+H263</f>
        <v>0</v>
      </c>
      <c r="J263" s="122" t="n">
        <f aca="false">G263*F263</f>
        <v>0</v>
      </c>
      <c r="K263" s="122" t="n">
        <f aca="false">H263*F263</f>
        <v>0</v>
      </c>
      <c r="L263" s="122" t="n">
        <f aca="false">J263+K263</f>
        <v>0</v>
      </c>
      <c r="M263" s="123" t="n">
        <f aca="false">L263*(1+$M$4)</f>
        <v>0</v>
      </c>
      <c r="N263" s="21"/>
      <c r="O263" s="128"/>
      <c r="P263" s="128"/>
      <c r="Q263" s="78"/>
      <c r="R263" s="128"/>
      <c r="S263" s="128"/>
      <c r="T263" s="67" t="str">
        <f aca="false">IF(A263="", "", IF(LEN(A263)-LEN(SUBSTITUTE(A263, ".", "")) = 0, "ETAPA_PRINCIPAL", IF(LEN(A263)-LEN(SUBSTITUTE(A263, ".", "")) = 1, "SUBETAPA", "ITEM_OBRA")))</f>
        <v>SUBETAPA</v>
      </c>
      <c r="U263" s="68" t="n">
        <f aca="false">IF(T263="ETAPA_PRINCIPAL",M263,0)</f>
        <v>0</v>
      </c>
      <c r="V263" s="68" t="n">
        <f aca="false">IF($T263="ETAPA_PRINCIPAL",$L263,0)</f>
        <v>0</v>
      </c>
      <c r="W263" s="128"/>
      <c r="X263" s="128"/>
      <c r="Y263" s="128"/>
      <c r="Z263" s="128"/>
      <c r="AA263" s="128"/>
      <c r="AB263" s="128"/>
      <c r="AC263" s="128"/>
      <c r="AD263" s="128"/>
      <c r="AE263" s="128"/>
      <c r="AF263" s="128"/>
      <c r="AG263" s="128"/>
      <c r="AH263" s="128"/>
      <c r="AI263" s="128"/>
      <c r="AJ263" s="128"/>
    </row>
    <row r="264" customFormat="false" ht="24.05" hidden="false" customHeight="false" outlineLevel="0" collapsed="false">
      <c r="A264" s="117" t="s">
        <v>823</v>
      </c>
      <c r="B264" s="189" t="s">
        <v>824</v>
      </c>
      <c r="C264" s="183" t="s">
        <v>825</v>
      </c>
      <c r="D264" s="187" t="str">
        <f aca="false">COMPOSIÇÕES!B151</f>
        <v>PIG TAIL 1,5MT LC SIMPLEX SM 9/125 COM INSTALAÇÃO</v>
      </c>
      <c r="E264" s="176" t="s">
        <v>34</v>
      </c>
      <c r="F264" s="120" t="n">
        <v>4</v>
      </c>
      <c r="G264" s="178"/>
      <c r="H264" s="178"/>
      <c r="I264" s="121" t="n">
        <f aca="false">G264+H264</f>
        <v>0</v>
      </c>
      <c r="J264" s="122" t="n">
        <f aca="false">G264*F264</f>
        <v>0</v>
      </c>
      <c r="K264" s="122" t="n">
        <f aca="false">H264*F264</f>
        <v>0</v>
      </c>
      <c r="L264" s="122" t="n">
        <f aca="false">J264+K264</f>
        <v>0</v>
      </c>
      <c r="M264" s="123" t="n">
        <f aca="false">L264*(1+$M$4)</f>
        <v>0</v>
      </c>
      <c r="N264" s="21"/>
      <c r="O264" s="128"/>
      <c r="P264" s="128"/>
      <c r="Q264" s="78"/>
      <c r="R264" s="128"/>
      <c r="S264" s="128"/>
      <c r="T264" s="67" t="str">
        <f aca="false">IF(A264="", "", IF(LEN(A264)-LEN(SUBSTITUTE(A264, ".", "")) = 0, "ETAPA_PRINCIPAL", IF(LEN(A264)-LEN(SUBSTITUTE(A264, ".", "")) = 1, "SUBETAPA", "ITEM_OBRA")))</f>
        <v>SUBETAPA</v>
      </c>
      <c r="U264" s="68" t="n">
        <f aca="false">IF(T264="ETAPA_PRINCIPAL",M264,0)</f>
        <v>0</v>
      </c>
      <c r="V264" s="68" t="n">
        <f aca="false">IF($T264="ETAPA_PRINCIPAL",$L264,0)</f>
        <v>0</v>
      </c>
      <c r="W264" s="128"/>
      <c r="X264" s="128"/>
      <c r="Y264" s="128"/>
      <c r="Z264" s="128"/>
      <c r="AA264" s="128"/>
      <c r="AB264" s="128"/>
      <c r="AC264" s="128"/>
      <c r="AD264" s="128"/>
      <c r="AE264" s="128"/>
      <c r="AF264" s="128"/>
      <c r="AG264" s="128"/>
      <c r="AH264" s="128"/>
      <c r="AI264" s="128"/>
      <c r="AJ264" s="128"/>
    </row>
    <row r="265" customFormat="false" ht="35.5" hidden="false" customHeight="false" outlineLevel="0" collapsed="false">
      <c r="A265" s="117" t="s">
        <v>826</v>
      </c>
      <c r="B265" s="189" t="s">
        <v>827</v>
      </c>
      <c r="C265" s="183" t="s">
        <v>828</v>
      </c>
      <c r="D265" s="187" t="s">
        <v>829</v>
      </c>
      <c r="E265" s="176" t="s">
        <v>34</v>
      </c>
      <c r="F265" s="120" t="n">
        <v>1</v>
      </c>
      <c r="G265" s="178"/>
      <c r="H265" s="178"/>
      <c r="I265" s="121" t="n">
        <f aca="false">G265+H265</f>
        <v>0</v>
      </c>
      <c r="J265" s="122" t="n">
        <f aca="false">G265*F265</f>
        <v>0</v>
      </c>
      <c r="K265" s="122" t="n">
        <f aca="false">H265*F265</f>
        <v>0</v>
      </c>
      <c r="L265" s="122" t="n">
        <f aca="false">J265+K265</f>
        <v>0</v>
      </c>
      <c r="M265" s="123" t="n">
        <f aca="false">L265*(1+$M$4)</f>
        <v>0</v>
      </c>
      <c r="N265" s="21"/>
      <c r="O265" s="128"/>
      <c r="P265" s="128"/>
      <c r="Q265" s="78"/>
      <c r="R265" s="128"/>
      <c r="S265" s="128"/>
      <c r="T265" s="67" t="str">
        <f aca="false">IF(A265="", "", IF(LEN(A265)-LEN(SUBSTITUTE(A265, ".", "")) = 0, "ETAPA_PRINCIPAL", IF(LEN(A265)-LEN(SUBSTITUTE(A265, ".", "")) = 1, "SUBETAPA", "ITEM_OBRA")))</f>
        <v>SUBETAPA</v>
      </c>
      <c r="U265" s="68" t="n">
        <f aca="false">IF(T265="ETAPA_PRINCIPAL",M265,0)</f>
        <v>0</v>
      </c>
      <c r="V265" s="68" t="n">
        <f aca="false">IF($T265="ETAPA_PRINCIPAL",$L265,0)</f>
        <v>0</v>
      </c>
      <c r="W265" s="128"/>
      <c r="X265" s="128"/>
      <c r="Y265" s="128"/>
      <c r="Z265" s="128"/>
      <c r="AA265" s="128"/>
      <c r="AB265" s="128"/>
      <c r="AC265" s="128"/>
      <c r="AD265" s="128"/>
      <c r="AE265" s="128"/>
      <c r="AF265" s="128"/>
      <c r="AG265" s="128"/>
      <c r="AH265" s="128"/>
      <c r="AI265" s="128"/>
      <c r="AJ265" s="128"/>
    </row>
    <row r="266" customFormat="false" ht="24.05" hidden="false" customHeight="false" outlineLevel="0" collapsed="false">
      <c r="A266" s="117" t="s">
        <v>830</v>
      </c>
      <c r="B266" s="189" t="s">
        <v>831</v>
      </c>
      <c r="C266" s="183" t="s">
        <v>832</v>
      </c>
      <c r="D266" s="187" t="str">
        <f aca="false">COMPOSIÇÕES!B167</f>
        <v>ACCESS PONT WI-FI CORPORATIVO TRI-BAND SIMULTÂNEO COM INSTALAÇÃO</v>
      </c>
      <c r="E266" s="176" t="s">
        <v>34</v>
      </c>
      <c r="F266" s="120" t="n">
        <v>3</v>
      </c>
      <c r="G266" s="178"/>
      <c r="H266" s="178"/>
      <c r="I266" s="121" t="n">
        <f aca="false">G266+H266</f>
        <v>0</v>
      </c>
      <c r="J266" s="122" t="n">
        <f aca="false">G266*F266</f>
        <v>0</v>
      </c>
      <c r="K266" s="122" t="n">
        <f aca="false">H266*F266</f>
        <v>0</v>
      </c>
      <c r="L266" s="122" t="n">
        <f aca="false">J266+K266</f>
        <v>0</v>
      </c>
      <c r="M266" s="123" t="n">
        <f aca="false">L266*(1+$M$4)</f>
        <v>0</v>
      </c>
      <c r="N266" s="21"/>
      <c r="O266" s="128"/>
      <c r="P266" s="128"/>
      <c r="Q266" s="78"/>
      <c r="R266" s="128"/>
      <c r="S266" s="128"/>
      <c r="T266" s="67" t="str">
        <f aca="false">IF(A266="", "", IF(LEN(A266)-LEN(SUBSTITUTE(A266, ".", "")) = 0, "ETAPA_PRINCIPAL", IF(LEN(A266)-LEN(SUBSTITUTE(A266, ".", "")) = 1, "SUBETAPA", "ITEM_OBRA")))</f>
        <v>SUBETAPA</v>
      </c>
      <c r="U266" s="68" t="n">
        <f aca="false">IF(T266="ETAPA_PRINCIPAL",M266,0)</f>
        <v>0</v>
      </c>
      <c r="V266" s="68" t="n">
        <f aca="false">IF($T266="ETAPA_PRINCIPAL",$L266,0)</f>
        <v>0</v>
      </c>
      <c r="W266" s="128"/>
      <c r="X266" s="128"/>
      <c r="Y266" s="128"/>
      <c r="Z266" s="128"/>
      <c r="AA266" s="128"/>
      <c r="AB266" s="128"/>
      <c r="AC266" s="128"/>
      <c r="AD266" s="128"/>
      <c r="AE266" s="128"/>
      <c r="AF266" s="128"/>
      <c r="AG266" s="128"/>
      <c r="AH266" s="128"/>
      <c r="AI266" s="128"/>
      <c r="AJ266" s="128"/>
    </row>
    <row r="267" customFormat="false" ht="15" hidden="false" customHeight="false" outlineLevel="0" collapsed="false">
      <c r="A267" s="190"/>
      <c r="B267" s="21"/>
      <c r="C267" s="21"/>
      <c r="D267" s="21"/>
      <c r="E267" s="21"/>
      <c r="F267" s="19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78"/>
      <c r="R267" s="21"/>
      <c r="S267" s="21"/>
      <c r="T267" s="67" t="str">
        <f aca="false">IF(A267="", "", IF(LEN(A267)-LEN(SUBSTITUTE(A267, ".", "")) = 0, "ETAPA_PRINCIPAL", IF(LEN(A267)-LEN(SUBSTITUTE(A267, ".", "")) = 1, "SUBETAPA", "ITEM_OBRA")))</f>
        <v/>
      </c>
      <c r="U267" s="68" t="n">
        <f aca="false">IF(T267="ETAPA_PRINCIPAL",M267,0)</f>
        <v>0</v>
      </c>
      <c r="V267" s="68" t="n">
        <f aca="false">IF($T267="ETAPA_PRINCIPAL",$L267,0)</f>
        <v>0</v>
      </c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</row>
    <row r="268" customFormat="false" ht="15" hidden="false" customHeight="true" outlineLevel="0" collapsed="false">
      <c r="A268" s="62" t="s">
        <v>833</v>
      </c>
      <c r="B268" s="159" t="s">
        <v>834</v>
      </c>
      <c r="C268" s="159"/>
      <c r="D268" s="159"/>
      <c r="E268" s="62"/>
      <c r="F268" s="62"/>
      <c r="G268" s="62"/>
      <c r="H268" s="62"/>
      <c r="I268" s="62"/>
      <c r="J268" s="65" t="n">
        <f aca="false">SUM(J269:J285)</f>
        <v>0</v>
      </c>
      <c r="K268" s="65" t="n">
        <f aca="false">SUM(K269:K285)</f>
        <v>0</v>
      </c>
      <c r="L268" s="65" t="n">
        <f aca="false">SUM(L269:L285)</f>
        <v>0</v>
      </c>
      <c r="M268" s="65" t="n">
        <f aca="false">SUM(M269:M285)</f>
        <v>0</v>
      </c>
      <c r="N268" s="54" t="n">
        <f aca="false">M268</f>
        <v>0</v>
      </c>
      <c r="O268" s="78"/>
      <c r="P268" s="78"/>
      <c r="Q268" s="78"/>
      <c r="R268" s="78"/>
      <c r="S268" s="78"/>
      <c r="T268" s="67" t="str">
        <f aca="false">IF(A268="", "", IF(LEN(A268)-LEN(SUBSTITUTE(A268, ".", "")) = 0, "ETAPA_PRINCIPAL", IF(LEN(A268)-LEN(SUBSTITUTE(A268, ".", "")) = 1, "SUBETAPA", "ITEM_OBRA")))</f>
        <v>ETAPA_PRINCIPAL</v>
      </c>
      <c r="U268" s="68" t="n">
        <f aca="false">IF(T268="ETAPA_PRINCIPAL",M268,0)</f>
        <v>0</v>
      </c>
      <c r="V268" s="68" t="n">
        <f aca="false">IF($T268="ETAPA_PRINCIPAL",$L268,0)</f>
        <v>0</v>
      </c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</row>
    <row r="269" customFormat="false" ht="31.9" hidden="false" customHeight="false" outlineLevel="0" collapsed="false">
      <c r="A269" s="136" t="s">
        <v>835</v>
      </c>
      <c r="B269" s="89" t="s">
        <v>836</v>
      </c>
      <c r="C269" s="90" t="s">
        <v>837</v>
      </c>
      <c r="D269" s="91" t="s">
        <v>838</v>
      </c>
      <c r="E269" s="90" t="s">
        <v>73</v>
      </c>
      <c r="F269" s="92" t="n">
        <f aca="false">138.5*1.1+32</f>
        <v>184.35</v>
      </c>
      <c r="G269" s="74"/>
      <c r="H269" s="74"/>
      <c r="I269" s="93" t="n">
        <f aca="false">G269+H269</f>
        <v>0</v>
      </c>
      <c r="J269" s="94" t="n">
        <f aca="false">G269*F269</f>
        <v>0</v>
      </c>
      <c r="K269" s="94" t="n">
        <f aca="false">H269*F269</f>
        <v>0</v>
      </c>
      <c r="L269" s="94" t="n">
        <f aca="false">J269+K269</f>
        <v>0</v>
      </c>
      <c r="M269" s="95" t="n">
        <f aca="false">L269*(1+$M$4)</f>
        <v>0</v>
      </c>
      <c r="N269" s="77"/>
      <c r="O269" s="78"/>
      <c r="P269" s="78"/>
      <c r="Q269" s="78"/>
      <c r="R269" s="78"/>
      <c r="S269" s="78"/>
      <c r="T269" s="67" t="str">
        <f aca="false">IF(A269="", "", IF(LEN(A269)-LEN(SUBSTITUTE(A269, ".", "")) = 0, "ETAPA_PRINCIPAL", IF(LEN(A269)-LEN(SUBSTITUTE(A269, ".", "")) = 1, "SUBETAPA", "ITEM_OBRA")))</f>
        <v>SUBETAPA</v>
      </c>
      <c r="U269" s="68" t="n">
        <f aca="false">IF(T269="ETAPA_PRINCIPAL",M269,0)</f>
        <v>0</v>
      </c>
      <c r="V269" s="68" t="n">
        <f aca="false">IF($T269="ETAPA_PRINCIPAL",$L269,0)</f>
        <v>0</v>
      </c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</row>
    <row r="270" customFormat="false" ht="24.05" hidden="false" customHeight="false" outlineLevel="0" collapsed="false">
      <c r="A270" s="136" t="s">
        <v>839</v>
      </c>
      <c r="B270" s="89" t="s">
        <v>840</v>
      </c>
      <c r="C270" s="119" t="s">
        <v>841</v>
      </c>
      <c r="D270" s="118" t="s">
        <v>842</v>
      </c>
      <c r="E270" s="90" t="s">
        <v>73</v>
      </c>
      <c r="F270" s="92" t="n">
        <v>110</v>
      </c>
      <c r="G270" s="178"/>
      <c r="H270" s="178"/>
      <c r="I270" s="93" t="n">
        <f aca="false">G270+H270</f>
        <v>0</v>
      </c>
      <c r="J270" s="94" t="n">
        <f aca="false">G270*F270</f>
        <v>0</v>
      </c>
      <c r="K270" s="94" t="n">
        <f aca="false">H270*F270</f>
        <v>0</v>
      </c>
      <c r="L270" s="94" t="n">
        <f aca="false">J270+K270</f>
        <v>0</v>
      </c>
      <c r="M270" s="95" t="n">
        <f aca="false">L270*(1+$M$4)</f>
        <v>0</v>
      </c>
      <c r="N270" s="77"/>
      <c r="O270" s="78"/>
      <c r="P270" s="78"/>
      <c r="Q270" s="78"/>
      <c r="R270" s="78"/>
      <c r="S270" s="78"/>
      <c r="T270" s="67" t="str">
        <f aca="false">IF(A270="", "", IF(LEN(A270)-LEN(SUBSTITUTE(A270, ".", "")) = 0, "ETAPA_PRINCIPAL", IF(LEN(A270)-LEN(SUBSTITUTE(A270, ".", "")) = 1, "SUBETAPA", "ITEM_OBRA")))</f>
        <v>SUBETAPA</v>
      </c>
      <c r="U270" s="68" t="n">
        <f aca="false">IF(T270="ETAPA_PRINCIPAL",M270,0)</f>
        <v>0</v>
      </c>
      <c r="V270" s="68" t="n">
        <f aca="false">IF($T270="ETAPA_PRINCIPAL",$L270,0)</f>
        <v>0</v>
      </c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</row>
    <row r="271" customFormat="false" ht="42.15" hidden="false" customHeight="false" outlineLevel="0" collapsed="false">
      <c r="A271" s="136" t="s">
        <v>843</v>
      </c>
      <c r="B271" s="70" t="s">
        <v>844</v>
      </c>
      <c r="C271" s="71" t="s">
        <v>845</v>
      </c>
      <c r="D271" s="88" t="s">
        <v>846</v>
      </c>
      <c r="E271" s="71" t="s">
        <v>34</v>
      </c>
      <c r="F271" s="92" t="n">
        <v>3</v>
      </c>
      <c r="G271" s="74"/>
      <c r="H271" s="74"/>
      <c r="I271" s="93" t="n">
        <f aca="false">G271+H271</f>
        <v>0</v>
      </c>
      <c r="J271" s="94" t="n">
        <f aca="false">G271*F271</f>
        <v>0</v>
      </c>
      <c r="K271" s="94" t="n">
        <f aca="false">H271*F271</f>
        <v>0</v>
      </c>
      <c r="L271" s="94" t="n">
        <f aca="false">J271+K271</f>
        <v>0</v>
      </c>
      <c r="M271" s="95" t="n">
        <f aca="false">L271*(1+$M$4)</f>
        <v>0</v>
      </c>
      <c r="N271" s="77"/>
      <c r="O271" s="78"/>
      <c r="P271" s="78"/>
      <c r="Q271" s="78"/>
      <c r="R271" s="78"/>
      <c r="S271" s="78"/>
      <c r="T271" s="67" t="str">
        <f aca="false">IF(A271="", "", IF(LEN(A271)-LEN(SUBSTITUTE(A271, ".", "")) = 0, "ETAPA_PRINCIPAL", IF(LEN(A271)-LEN(SUBSTITUTE(A271, ".", "")) = 1, "SUBETAPA", "ITEM_OBRA")))</f>
        <v>SUBETAPA</v>
      </c>
      <c r="U271" s="68" t="n">
        <f aca="false">IF(T271="ETAPA_PRINCIPAL",M271,0)</f>
        <v>0</v>
      </c>
      <c r="V271" s="68" t="n">
        <f aca="false">IF($T271="ETAPA_PRINCIPAL",$L271,0)</f>
        <v>0</v>
      </c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</row>
    <row r="272" customFormat="false" ht="21.65" hidden="false" customHeight="false" outlineLevel="0" collapsed="false">
      <c r="A272" s="136" t="s">
        <v>847</v>
      </c>
      <c r="B272" s="70" t="s">
        <v>848</v>
      </c>
      <c r="C272" s="71" t="s">
        <v>849</v>
      </c>
      <c r="D272" s="88" t="s">
        <v>850</v>
      </c>
      <c r="E272" s="71" t="s">
        <v>34</v>
      </c>
      <c r="F272" s="92" t="n">
        <v>6</v>
      </c>
      <c r="G272" s="74"/>
      <c r="H272" s="74"/>
      <c r="I272" s="93" t="n">
        <f aca="false">G272+H272</f>
        <v>0</v>
      </c>
      <c r="J272" s="94" t="n">
        <f aca="false">G272*F272</f>
        <v>0</v>
      </c>
      <c r="K272" s="94" t="n">
        <f aca="false">H272*F272</f>
        <v>0</v>
      </c>
      <c r="L272" s="94" t="n">
        <f aca="false">J272+K272</f>
        <v>0</v>
      </c>
      <c r="M272" s="95" t="n">
        <f aca="false">L272*(1+$M$4)</f>
        <v>0</v>
      </c>
      <c r="N272" s="77"/>
      <c r="O272" s="78"/>
      <c r="P272" s="78"/>
      <c r="Q272" s="78"/>
      <c r="R272" s="78"/>
      <c r="S272" s="78"/>
      <c r="T272" s="67" t="str">
        <f aca="false">IF(A272="", "", IF(LEN(A272)-LEN(SUBSTITUTE(A272, ".", "")) = 0, "ETAPA_PRINCIPAL", IF(LEN(A272)-LEN(SUBSTITUTE(A272, ".", "")) = 1, "SUBETAPA", "ITEM_OBRA")))</f>
        <v>SUBETAPA</v>
      </c>
      <c r="U272" s="68" t="n">
        <f aca="false">IF(T272="ETAPA_PRINCIPAL",M272,0)</f>
        <v>0</v>
      </c>
      <c r="V272" s="68" t="n">
        <f aca="false">IF($T272="ETAPA_PRINCIPAL",$L272,0)</f>
        <v>0</v>
      </c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</row>
    <row r="273" customFormat="false" ht="21.65" hidden="false" customHeight="false" outlineLevel="0" collapsed="false">
      <c r="A273" s="136" t="s">
        <v>851</v>
      </c>
      <c r="B273" s="70" t="s">
        <v>852</v>
      </c>
      <c r="C273" s="71" t="s">
        <v>853</v>
      </c>
      <c r="D273" s="88" t="s">
        <v>854</v>
      </c>
      <c r="E273" s="71" t="s">
        <v>34</v>
      </c>
      <c r="F273" s="92" t="n">
        <v>8</v>
      </c>
      <c r="G273" s="74"/>
      <c r="H273" s="74"/>
      <c r="I273" s="93" t="n">
        <f aca="false">G273+H273</f>
        <v>0</v>
      </c>
      <c r="J273" s="94" t="n">
        <f aca="false">G273*F273</f>
        <v>0</v>
      </c>
      <c r="K273" s="94" t="n">
        <f aca="false">H273*F273</f>
        <v>0</v>
      </c>
      <c r="L273" s="94" t="n">
        <f aca="false">J273+K273</f>
        <v>0</v>
      </c>
      <c r="M273" s="95" t="n">
        <f aca="false">L273*(1+$M$4)</f>
        <v>0</v>
      </c>
      <c r="N273" s="77"/>
      <c r="O273" s="78"/>
      <c r="P273" s="78"/>
      <c r="Q273" s="78"/>
      <c r="R273" s="78"/>
      <c r="S273" s="78"/>
      <c r="T273" s="67" t="str">
        <f aca="false">IF(A273="", "", IF(LEN(A273)-LEN(SUBSTITUTE(A273, ".", "")) = 0, "ETAPA_PRINCIPAL", IF(LEN(A273)-LEN(SUBSTITUTE(A273, ".", "")) = 1, "SUBETAPA", "ITEM_OBRA")))</f>
        <v>SUBETAPA</v>
      </c>
      <c r="U273" s="68" t="n">
        <f aca="false">IF(T273="ETAPA_PRINCIPAL",M273,0)</f>
        <v>0</v>
      </c>
      <c r="V273" s="68" t="n">
        <f aca="false">IF($T273="ETAPA_PRINCIPAL",$L273,0)</f>
        <v>0</v>
      </c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</row>
    <row r="274" customFormat="false" ht="21.65" hidden="false" customHeight="false" outlineLevel="0" collapsed="false">
      <c r="A274" s="136" t="s">
        <v>855</v>
      </c>
      <c r="B274" s="70" t="s">
        <v>856</v>
      </c>
      <c r="C274" s="71" t="s">
        <v>857</v>
      </c>
      <c r="D274" s="88" t="s">
        <v>858</v>
      </c>
      <c r="E274" s="71" t="s">
        <v>34</v>
      </c>
      <c r="F274" s="92" t="n">
        <v>14</v>
      </c>
      <c r="G274" s="74"/>
      <c r="H274" s="74"/>
      <c r="I274" s="93" t="n">
        <f aca="false">G274+H274</f>
        <v>0</v>
      </c>
      <c r="J274" s="94" t="n">
        <f aca="false">G274*F274</f>
        <v>0</v>
      </c>
      <c r="K274" s="94" t="n">
        <f aca="false">H274*F274</f>
        <v>0</v>
      </c>
      <c r="L274" s="94" t="n">
        <f aca="false">J274+K274</f>
        <v>0</v>
      </c>
      <c r="M274" s="95" t="n">
        <f aca="false">L274*(1+$M$4)</f>
        <v>0</v>
      </c>
      <c r="N274" s="77"/>
      <c r="O274" s="78"/>
      <c r="P274" s="78"/>
      <c r="Q274" s="78"/>
      <c r="R274" s="78"/>
      <c r="S274" s="78"/>
      <c r="T274" s="67" t="str">
        <f aca="false">IF(A274="", "", IF(LEN(A274)-LEN(SUBSTITUTE(A274, ".", "")) = 0, "ETAPA_PRINCIPAL", IF(LEN(A274)-LEN(SUBSTITUTE(A274, ".", "")) = 1, "SUBETAPA", "ITEM_OBRA")))</f>
        <v>SUBETAPA</v>
      </c>
      <c r="U274" s="68" t="n">
        <f aca="false">IF(T274="ETAPA_PRINCIPAL",M274,0)</f>
        <v>0</v>
      </c>
      <c r="V274" s="68" t="n">
        <f aca="false">IF($T274="ETAPA_PRINCIPAL",$L274,0)</f>
        <v>0</v>
      </c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</row>
    <row r="275" customFormat="false" ht="31.9" hidden="false" customHeight="false" outlineLevel="0" collapsed="false">
      <c r="A275" s="136" t="s">
        <v>859</v>
      </c>
      <c r="B275" s="70" t="s">
        <v>860</v>
      </c>
      <c r="C275" s="71" t="s">
        <v>861</v>
      </c>
      <c r="D275" s="88" t="s">
        <v>862</v>
      </c>
      <c r="E275" s="71" t="s">
        <v>34</v>
      </c>
      <c r="F275" s="92" t="n">
        <v>16</v>
      </c>
      <c r="G275" s="74"/>
      <c r="H275" s="74"/>
      <c r="I275" s="93" t="n">
        <f aca="false">G275+H275</f>
        <v>0</v>
      </c>
      <c r="J275" s="94" t="n">
        <f aca="false">G275*F275</f>
        <v>0</v>
      </c>
      <c r="K275" s="94" t="n">
        <f aca="false">H275*F275</f>
        <v>0</v>
      </c>
      <c r="L275" s="94" t="n">
        <f aca="false">J275+K275</f>
        <v>0</v>
      </c>
      <c r="M275" s="95" t="n">
        <f aca="false">L275*(1+$M$4)</f>
        <v>0</v>
      </c>
      <c r="N275" s="77"/>
      <c r="O275" s="78"/>
      <c r="P275" s="78"/>
      <c r="Q275" s="78"/>
      <c r="R275" s="78"/>
      <c r="S275" s="78"/>
      <c r="T275" s="67" t="str">
        <f aca="false">IF(A275="", "", IF(LEN(A275)-LEN(SUBSTITUTE(A275, ".", "")) = 0, "ETAPA_PRINCIPAL", IF(LEN(A275)-LEN(SUBSTITUTE(A275, ".", "")) = 1, "SUBETAPA", "ITEM_OBRA")))</f>
        <v>SUBETAPA</v>
      </c>
      <c r="U275" s="68" t="n">
        <f aca="false">IF(T275="ETAPA_PRINCIPAL",M275,0)</f>
        <v>0</v>
      </c>
      <c r="V275" s="68" t="n">
        <f aca="false">IF($T275="ETAPA_PRINCIPAL",$L275,0)</f>
        <v>0</v>
      </c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</row>
    <row r="276" customFormat="false" ht="21.65" hidden="false" customHeight="false" outlineLevel="0" collapsed="false">
      <c r="A276" s="136" t="s">
        <v>863</v>
      </c>
      <c r="B276" s="89" t="s">
        <v>864</v>
      </c>
      <c r="C276" s="90" t="s">
        <v>865</v>
      </c>
      <c r="D276" s="91" t="s">
        <v>736</v>
      </c>
      <c r="E276" s="90" t="s">
        <v>34</v>
      </c>
      <c r="F276" s="92" t="n">
        <v>8</v>
      </c>
      <c r="G276" s="74"/>
      <c r="H276" s="74"/>
      <c r="I276" s="93" t="n">
        <f aca="false">G276+H276</f>
        <v>0</v>
      </c>
      <c r="J276" s="94" t="n">
        <f aca="false">G276*F276</f>
        <v>0</v>
      </c>
      <c r="K276" s="94" t="n">
        <f aca="false">H276*F276</f>
        <v>0</v>
      </c>
      <c r="L276" s="94" t="n">
        <f aca="false">J276+K276</f>
        <v>0</v>
      </c>
      <c r="M276" s="95" t="n">
        <f aca="false">L276*(1+$M$4)</f>
        <v>0</v>
      </c>
      <c r="N276" s="77"/>
      <c r="O276" s="78"/>
      <c r="P276" s="78"/>
      <c r="Q276" s="78"/>
      <c r="R276" s="78"/>
      <c r="S276" s="78"/>
      <c r="T276" s="67" t="str">
        <f aca="false">IF(A276="", "", IF(LEN(A276)-LEN(SUBSTITUTE(A276, ".", "")) = 0, "ETAPA_PRINCIPAL", IF(LEN(A276)-LEN(SUBSTITUTE(A276, ".", "")) = 1, "SUBETAPA", "ITEM_OBRA")))</f>
        <v>SUBETAPA</v>
      </c>
      <c r="U276" s="68" t="n">
        <f aca="false">IF(T276="ETAPA_PRINCIPAL",M276,0)</f>
        <v>0</v>
      </c>
      <c r="V276" s="68" t="n">
        <f aca="false">IF($T276="ETAPA_PRINCIPAL",$L276,0)</f>
        <v>0</v>
      </c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</row>
    <row r="277" customFormat="false" ht="31.9" hidden="false" customHeight="false" outlineLevel="0" collapsed="false">
      <c r="A277" s="136" t="s">
        <v>866</v>
      </c>
      <c r="B277" s="70" t="s">
        <v>867</v>
      </c>
      <c r="C277" s="71" t="s">
        <v>868</v>
      </c>
      <c r="D277" s="88" t="s">
        <v>869</v>
      </c>
      <c r="E277" s="71" t="s">
        <v>34</v>
      </c>
      <c r="F277" s="92" t="n">
        <v>8</v>
      </c>
      <c r="G277" s="74"/>
      <c r="H277" s="74"/>
      <c r="I277" s="93" t="n">
        <f aca="false">G277+H277</f>
        <v>0</v>
      </c>
      <c r="J277" s="94" t="n">
        <f aca="false">G277*F277</f>
        <v>0</v>
      </c>
      <c r="K277" s="94" t="n">
        <f aca="false">H277*F277</f>
        <v>0</v>
      </c>
      <c r="L277" s="94" t="n">
        <f aca="false">J277+K277</f>
        <v>0</v>
      </c>
      <c r="M277" s="95" t="n">
        <f aca="false">L277*(1+$M$4)</f>
        <v>0</v>
      </c>
      <c r="N277" s="77"/>
      <c r="O277" s="78"/>
      <c r="P277" s="78"/>
      <c r="Q277" s="78"/>
      <c r="R277" s="78"/>
      <c r="S277" s="78"/>
      <c r="T277" s="67" t="str">
        <f aca="false">IF(A277="", "", IF(LEN(A277)-LEN(SUBSTITUTE(A277, ".", "")) = 0, "ETAPA_PRINCIPAL", IF(LEN(A277)-LEN(SUBSTITUTE(A277, ".", "")) = 1, "SUBETAPA", "ITEM_OBRA")))</f>
        <v>SUBETAPA</v>
      </c>
      <c r="U277" s="68" t="n">
        <f aca="false">IF(T277="ETAPA_PRINCIPAL",M277,0)</f>
        <v>0</v>
      </c>
      <c r="V277" s="68" t="n">
        <f aca="false">IF($T277="ETAPA_PRINCIPAL",$L277,0)</f>
        <v>0</v>
      </c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</row>
    <row r="278" customFormat="false" ht="31.9" hidden="false" customHeight="false" outlineLevel="0" collapsed="false">
      <c r="A278" s="136" t="s">
        <v>870</v>
      </c>
      <c r="B278" s="89" t="s">
        <v>871</v>
      </c>
      <c r="C278" s="90" t="s">
        <v>872</v>
      </c>
      <c r="D278" s="91" t="s">
        <v>873</v>
      </c>
      <c r="E278" s="90" t="s">
        <v>34</v>
      </c>
      <c r="F278" s="92" t="n">
        <v>24</v>
      </c>
      <c r="G278" s="74"/>
      <c r="H278" s="74"/>
      <c r="I278" s="93" t="n">
        <f aca="false">G278+H278</f>
        <v>0</v>
      </c>
      <c r="J278" s="94" t="n">
        <f aca="false">G278*F278</f>
        <v>0</v>
      </c>
      <c r="K278" s="94" t="n">
        <f aca="false">H278*F278</f>
        <v>0</v>
      </c>
      <c r="L278" s="94" t="n">
        <f aca="false">J278+K278</f>
        <v>0</v>
      </c>
      <c r="M278" s="95" t="n">
        <f aca="false">L278*(1+$M$4)</f>
        <v>0</v>
      </c>
      <c r="N278" s="77"/>
      <c r="O278" s="78"/>
      <c r="P278" s="78"/>
      <c r="Q278" s="78"/>
      <c r="R278" s="78"/>
      <c r="S278" s="78"/>
      <c r="T278" s="67" t="str">
        <f aca="false">IF(A278="", "", IF(LEN(A278)-LEN(SUBSTITUTE(A278, ".", "")) = 0, "ETAPA_PRINCIPAL", IF(LEN(A278)-LEN(SUBSTITUTE(A278, ".", "")) = 1, "SUBETAPA", "ITEM_OBRA")))</f>
        <v>SUBETAPA</v>
      </c>
      <c r="U278" s="68" t="n">
        <f aca="false">IF(T278="ETAPA_PRINCIPAL",M278,0)</f>
        <v>0</v>
      </c>
      <c r="V278" s="68" t="n">
        <f aca="false">IF($T278="ETAPA_PRINCIPAL",$L278,0)</f>
        <v>0</v>
      </c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</row>
    <row r="279" customFormat="false" ht="52.4" hidden="false" customHeight="false" outlineLevel="0" collapsed="false">
      <c r="A279" s="136" t="s">
        <v>874</v>
      </c>
      <c r="B279" s="89" t="s">
        <v>875</v>
      </c>
      <c r="C279" s="90" t="s">
        <v>876</v>
      </c>
      <c r="D279" s="91" t="s">
        <v>877</v>
      </c>
      <c r="E279" s="90" t="s">
        <v>73</v>
      </c>
      <c r="F279" s="92" t="n">
        <v>24</v>
      </c>
      <c r="G279" s="74"/>
      <c r="H279" s="74"/>
      <c r="I279" s="93" t="n">
        <f aca="false">G279+H279</f>
        <v>0</v>
      </c>
      <c r="J279" s="94" t="n">
        <f aca="false">G279*F279</f>
        <v>0</v>
      </c>
      <c r="K279" s="94" t="n">
        <f aca="false">H279*F279</f>
        <v>0</v>
      </c>
      <c r="L279" s="94" t="n">
        <f aca="false">J279+K279</f>
        <v>0</v>
      </c>
      <c r="M279" s="95" t="n">
        <f aca="false">L279*(1+$M$4)</f>
        <v>0</v>
      </c>
      <c r="N279" s="54"/>
      <c r="O279" s="78"/>
      <c r="P279" s="78"/>
      <c r="Q279" s="78"/>
      <c r="R279" s="78"/>
      <c r="S279" s="78"/>
      <c r="T279" s="67" t="str">
        <f aca="false">IF(A279="", "", IF(LEN(A279)-LEN(SUBSTITUTE(A279, ".", "")) = 0, "ETAPA_PRINCIPAL", IF(LEN(A279)-LEN(SUBSTITUTE(A279, ".", "")) = 1, "SUBETAPA", "ITEM_OBRA")))</f>
        <v>SUBETAPA</v>
      </c>
      <c r="U279" s="68" t="n">
        <f aca="false">IF(T279="ETAPA_PRINCIPAL",M279,0)</f>
        <v>0</v>
      </c>
      <c r="V279" s="68" t="n">
        <f aca="false">IF($T279="ETAPA_PRINCIPAL",$L279,0)</f>
        <v>0</v>
      </c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</row>
    <row r="280" customFormat="false" ht="21.65" hidden="false" customHeight="false" outlineLevel="0" collapsed="false">
      <c r="A280" s="136" t="s">
        <v>878</v>
      </c>
      <c r="B280" s="70" t="s">
        <v>879</v>
      </c>
      <c r="C280" s="71" t="s">
        <v>880</v>
      </c>
      <c r="D280" s="91" t="str">
        <f aca="false">UPPER("Caixa de equipotencialização 40x40x15, com barramento para neutro - Fornecimento")</f>
        <v>CAIXA DE EQUIPOTENCIALIZAÇÃO 40X40X15, COM BARRAMENTO PARA NEUTRO - FORNECIMENTO</v>
      </c>
      <c r="E280" s="90" t="s">
        <v>34</v>
      </c>
      <c r="F280" s="92" t="n">
        <v>1</v>
      </c>
      <c r="G280" s="74"/>
      <c r="H280" s="74"/>
      <c r="I280" s="93" t="n">
        <f aca="false">G280+H280</f>
        <v>0</v>
      </c>
      <c r="J280" s="94" t="n">
        <f aca="false">G280*F280</f>
        <v>0</v>
      </c>
      <c r="K280" s="94" t="n">
        <f aca="false">H280*F280</f>
        <v>0</v>
      </c>
      <c r="L280" s="94" t="n">
        <f aca="false">J280+K280</f>
        <v>0</v>
      </c>
      <c r="M280" s="95" t="n">
        <f aca="false">L280*(1+$M$4)</f>
        <v>0</v>
      </c>
      <c r="N280" s="77"/>
      <c r="O280" s="78"/>
      <c r="P280" s="78"/>
      <c r="Q280" s="78"/>
      <c r="R280" s="78"/>
      <c r="S280" s="78"/>
      <c r="T280" s="67" t="str">
        <f aca="false">IF(A280="", "", IF(LEN(A280)-LEN(SUBSTITUTE(A280, ".", "")) = 0, "ETAPA_PRINCIPAL", IF(LEN(A280)-LEN(SUBSTITUTE(A280, ".", "")) = 1, "SUBETAPA", "ITEM_OBRA")))</f>
        <v>SUBETAPA</v>
      </c>
      <c r="U280" s="68" t="n">
        <f aca="false">IF(T280="ETAPA_PRINCIPAL",M280,0)</f>
        <v>0</v>
      </c>
      <c r="V280" s="68" t="n">
        <f aca="false">IF($T280="ETAPA_PRINCIPAL",$L280,0)</f>
        <v>0</v>
      </c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</row>
    <row r="281" customFormat="false" ht="31.9" hidden="false" customHeight="false" outlineLevel="0" collapsed="false">
      <c r="A281" s="136" t="s">
        <v>881</v>
      </c>
      <c r="B281" s="70" t="s">
        <v>882</v>
      </c>
      <c r="C281" s="71" t="s">
        <v>883</v>
      </c>
      <c r="D281" s="91" t="s">
        <v>884</v>
      </c>
      <c r="E281" s="90" t="s">
        <v>34</v>
      </c>
      <c r="F281" s="92" t="n">
        <v>8</v>
      </c>
      <c r="G281" s="74"/>
      <c r="H281" s="74"/>
      <c r="I281" s="93" t="n">
        <f aca="false">G281+H281</f>
        <v>0</v>
      </c>
      <c r="J281" s="94" t="n">
        <f aca="false">G281*F281</f>
        <v>0</v>
      </c>
      <c r="K281" s="94" t="n">
        <f aca="false">H281*F281</f>
        <v>0</v>
      </c>
      <c r="L281" s="94" t="n">
        <f aca="false">J281+K281</f>
        <v>0</v>
      </c>
      <c r="M281" s="95" t="n">
        <f aca="false">L281*(1+$M$4)</f>
        <v>0</v>
      </c>
      <c r="N281" s="77"/>
      <c r="O281" s="78"/>
      <c r="P281" s="78"/>
      <c r="Q281" s="78"/>
      <c r="R281" s="78"/>
      <c r="S281" s="78"/>
      <c r="T281" s="67" t="str">
        <f aca="false">IF(A281="", "", IF(LEN(A281)-LEN(SUBSTITUTE(A281, ".", "")) = 0, "ETAPA_PRINCIPAL", IF(LEN(A281)-LEN(SUBSTITUTE(A281, ".", "")) = 1, "SUBETAPA", "ITEM_OBRA")))</f>
        <v>SUBETAPA</v>
      </c>
      <c r="U281" s="68" t="n">
        <f aca="false">IF(T281="ETAPA_PRINCIPAL",M281,0)</f>
        <v>0</v>
      </c>
      <c r="V281" s="68" t="n">
        <f aca="false">IF($T281="ETAPA_PRINCIPAL",$L281,0)</f>
        <v>0</v>
      </c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</row>
    <row r="282" customFormat="false" ht="21.65" hidden="false" customHeight="false" outlineLevel="0" collapsed="false">
      <c r="A282" s="136" t="s">
        <v>885</v>
      </c>
      <c r="B282" s="70" t="s">
        <v>886</v>
      </c>
      <c r="C282" s="71" t="s">
        <v>887</v>
      </c>
      <c r="D282" s="88" t="str">
        <f aca="false">UPPER("Conector de medição em bronze c/4 parafusos p/cabos de cobre 16-70mm² ref.TEL-560 (pára-raio)")</f>
        <v>CONECTOR DE MEDIÇÃO EM BRONZE C/4 PARAFUSOS P/CABOS DE COBRE 16-70MM² REF.TEL-560 (PÁRA-RAIO)</v>
      </c>
      <c r="E282" s="71" t="s">
        <v>34</v>
      </c>
      <c r="F282" s="92" t="n">
        <v>8</v>
      </c>
      <c r="G282" s="74"/>
      <c r="H282" s="74"/>
      <c r="I282" s="93" t="n">
        <f aca="false">G282+H282</f>
        <v>0</v>
      </c>
      <c r="J282" s="94" t="n">
        <f aca="false">G282*F282</f>
        <v>0</v>
      </c>
      <c r="K282" s="94" t="n">
        <f aca="false">H282*F282</f>
        <v>0</v>
      </c>
      <c r="L282" s="94" t="n">
        <f aca="false">J282+K282</f>
        <v>0</v>
      </c>
      <c r="M282" s="95" t="n">
        <f aca="false">L282*(1+$M$4)</f>
        <v>0</v>
      </c>
      <c r="N282" s="77"/>
      <c r="O282" s="78"/>
      <c r="P282" s="78"/>
      <c r="Q282" s="78"/>
      <c r="R282" s="78"/>
      <c r="S282" s="78"/>
      <c r="T282" s="67" t="str">
        <f aca="false">IF(A282="", "", IF(LEN(A282)-LEN(SUBSTITUTE(A282, ".", "")) = 0, "ETAPA_PRINCIPAL", IF(LEN(A282)-LEN(SUBSTITUTE(A282, ".", "")) = 1, "SUBETAPA", "ITEM_OBRA")))</f>
        <v>SUBETAPA</v>
      </c>
      <c r="U282" s="68" t="n">
        <f aca="false">IF(T282="ETAPA_PRINCIPAL",M282,0)</f>
        <v>0</v>
      </c>
      <c r="V282" s="68" t="n">
        <f aca="false">IF($T282="ETAPA_PRINCIPAL",$L282,0)</f>
        <v>0</v>
      </c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</row>
    <row r="283" customFormat="false" ht="21.65" hidden="false" customHeight="false" outlineLevel="0" collapsed="false">
      <c r="A283" s="136" t="s">
        <v>888</v>
      </c>
      <c r="B283" s="70" t="s">
        <v>889</v>
      </c>
      <c r="C283" s="71" t="s">
        <v>890</v>
      </c>
      <c r="D283" s="88" t="s">
        <v>891</v>
      </c>
      <c r="E283" s="71" t="s">
        <v>892</v>
      </c>
      <c r="F283" s="92" t="n">
        <v>3</v>
      </c>
      <c r="G283" s="74"/>
      <c r="H283" s="74"/>
      <c r="I283" s="93" t="n">
        <f aca="false">G283+H283</f>
        <v>0</v>
      </c>
      <c r="J283" s="94" t="n">
        <f aca="false">G283*F283</f>
        <v>0</v>
      </c>
      <c r="K283" s="94" t="n">
        <f aca="false">H283*F283</f>
        <v>0</v>
      </c>
      <c r="L283" s="94" t="n">
        <f aca="false">J283+K283</f>
        <v>0</v>
      </c>
      <c r="M283" s="95" t="n">
        <f aca="false">L283*(1+$M$4)</f>
        <v>0</v>
      </c>
      <c r="N283" s="77"/>
      <c r="O283" s="78"/>
      <c r="P283" s="78"/>
      <c r="Q283" s="78"/>
      <c r="R283" s="78"/>
      <c r="S283" s="78"/>
      <c r="T283" s="67" t="str">
        <f aca="false">IF(A283="", "", IF(LEN(A283)-LEN(SUBSTITUTE(A283, ".", "")) = 0, "ETAPA_PRINCIPAL", IF(LEN(A283)-LEN(SUBSTITUTE(A283, ".", "")) = 1, "SUBETAPA", "ITEM_OBRA")))</f>
        <v>SUBETAPA</v>
      </c>
      <c r="U283" s="68" t="n">
        <f aca="false">IF(T283="ETAPA_PRINCIPAL",M283,0)</f>
        <v>0</v>
      </c>
      <c r="V283" s="68" t="n">
        <f aca="false">IF($T283="ETAPA_PRINCIPAL",$L283,0)</f>
        <v>0</v>
      </c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</row>
    <row r="284" customFormat="false" ht="15" hidden="false" customHeight="false" outlineLevel="0" collapsed="false">
      <c r="A284" s="136" t="s">
        <v>893</v>
      </c>
      <c r="B284" s="89" t="s">
        <v>894</v>
      </c>
      <c r="C284" s="90" t="s">
        <v>138</v>
      </c>
      <c r="D284" s="91" t="s">
        <v>139</v>
      </c>
      <c r="E284" s="90" t="s">
        <v>106</v>
      </c>
      <c r="F284" s="92" t="n">
        <v>23.1</v>
      </c>
      <c r="G284" s="74"/>
      <c r="H284" s="74"/>
      <c r="I284" s="93" t="n">
        <f aca="false">G284+H284</f>
        <v>0</v>
      </c>
      <c r="J284" s="94" t="n">
        <f aca="false">G284*F284</f>
        <v>0</v>
      </c>
      <c r="K284" s="94" t="n">
        <f aca="false">H284*F284</f>
        <v>0</v>
      </c>
      <c r="L284" s="94" t="n">
        <f aca="false">J284+K284</f>
        <v>0</v>
      </c>
      <c r="M284" s="95" t="n">
        <f aca="false">L284*(1+$M$4)</f>
        <v>0</v>
      </c>
      <c r="N284" s="77"/>
      <c r="O284" s="78"/>
      <c r="P284" s="78"/>
      <c r="Q284" s="78"/>
      <c r="R284" s="78"/>
      <c r="S284" s="78"/>
      <c r="T284" s="67" t="str">
        <f aca="false">IF(A284="", "", IF(LEN(A284)-LEN(SUBSTITUTE(A284, ".", "")) = 0, "ETAPA_PRINCIPAL", IF(LEN(A284)-LEN(SUBSTITUTE(A284, ".", "")) = 1, "SUBETAPA", "ITEM_OBRA")))</f>
        <v>SUBETAPA</v>
      </c>
      <c r="U284" s="68" t="n">
        <f aca="false">IF(T284="ETAPA_PRINCIPAL",M284,0)</f>
        <v>0</v>
      </c>
      <c r="V284" s="68" t="n">
        <f aca="false">IF($T284="ETAPA_PRINCIPAL",$L284,0)</f>
        <v>0</v>
      </c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</row>
    <row r="285" customFormat="false" ht="62.65" hidden="false" customHeight="false" outlineLevel="0" collapsed="false">
      <c r="A285" s="136" t="s">
        <v>895</v>
      </c>
      <c r="B285" s="70" t="s">
        <v>896</v>
      </c>
      <c r="C285" s="71" t="s">
        <v>756</v>
      </c>
      <c r="D285" s="91" t="s">
        <v>757</v>
      </c>
      <c r="E285" s="71" t="s">
        <v>106</v>
      </c>
      <c r="F285" s="92" t="n">
        <v>18.52</v>
      </c>
      <c r="G285" s="74"/>
      <c r="H285" s="74"/>
      <c r="I285" s="93" t="n">
        <f aca="false">G285+H285</f>
        <v>0</v>
      </c>
      <c r="J285" s="94" t="n">
        <f aca="false">G285*F285</f>
        <v>0</v>
      </c>
      <c r="K285" s="94" t="n">
        <f aca="false">H285*F285</f>
        <v>0</v>
      </c>
      <c r="L285" s="94" t="n">
        <f aca="false">J285+K285</f>
        <v>0</v>
      </c>
      <c r="M285" s="95" t="n">
        <f aca="false">L285*(1+$M$4)</f>
        <v>0</v>
      </c>
      <c r="N285" s="77"/>
      <c r="O285" s="78"/>
      <c r="P285" s="78"/>
      <c r="Q285" s="78"/>
      <c r="R285" s="78"/>
      <c r="S285" s="78"/>
      <c r="T285" s="67" t="str">
        <f aca="false">IF(A285="", "", IF(LEN(A285)-LEN(SUBSTITUTE(A285, ".", "")) = 0, "ETAPA_PRINCIPAL", IF(LEN(A285)-LEN(SUBSTITUTE(A285, ".", "")) = 1, "SUBETAPA", "ITEM_OBRA")))</f>
        <v>SUBETAPA</v>
      </c>
      <c r="U285" s="68" t="n">
        <f aca="false">IF(T285="ETAPA_PRINCIPAL",M285,0)</f>
        <v>0</v>
      </c>
      <c r="V285" s="68" t="n">
        <f aca="false">IF($T285="ETAPA_PRINCIPAL",$L285,0)</f>
        <v>0</v>
      </c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</row>
    <row r="286" customFormat="false" ht="15" hidden="false" customHeight="false" outlineLevel="0" collapsed="false">
      <c r="A286" s="107"/>
      <c r="B286" s="108"/>
      <c r="C286" s="108"/>
      <c r="D286" s="108"/>
      <c r="E286" s="108"/>
      <c r="F286" s="109"/>
      <c r="G286" s="108"/>
      <c r="H286" s="108"/>
      <c r="I286" s="108"/>
      <c r="J286" s="108"/>
      <c r="K286" s="108"/>
      <c r="L286" s="108"/>
      <c r="M286" s="91"/>
      <c r="N286" s="77"/>
      <c r="O286" s="78"/>
      <c r="P286" s="78"/>
      <c r="Q286" s="78"/>
      <c r="R286" s="78"/>
      <c r="S286" s="78"/>
      <c r="T286" s="67" t="str">
        <f aca="false">IF(A286="", "", IF(LEN(A286)-LEN(SUBSTITUTE(A286, ".", "")) = 0, "ETAPA_PRINCIPAL", IF(LEN(A286)-LEN(SUBSTITUTE(A286, ".", "")) = 1, "SUBETAPA", "ITEM_OBRA")))</f>
        <v/>
      </c>
      <c r="U286" s="68" t="n">
        <f aca="false">IF(T286="ETAPA_PRINCIPAL",M286,0)</f>
        <v>0</v>
      </c>
      <c r="V286" s="68" t="n">
        <f aca="false">IF($T286="ETAPA_PRINCIPAL",$L286,0)</f>
        <v>0</v>
      </c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</row>
    <row r="287" customFormat="false" ht="15" hidden="false" customHeight="true" outlineLevel="0" collapsed="false">
      <c r="A287" s="82" t="s">
        <v>897</v>
      </c>
      <c r="B287" s="83" t="s">
        <v>898</v>
      </c>
      <c r="C287" s="83"/>
      <c r="D287" s="83"/>
      <c r="E287" s="84"/>
      <c r="F287" s="84"/>
      <c r="G287" s="84"/>
      <c r="H287" s="84"/>
      <c r="I287" s="85"/>
      <c r="J287" s="65" t="n">
        <f aca="false">SUM(J289:J299)</f>
        <v>0</v>
      </c>
      <c r="K287" s="65" t="n">
        <f aca="false">SUM(K289:K299)</f>
        <v>0</v>
      </c>
      <c r="L287" s="65" t="n">
        <f aca="false">SUM(L289:L299)</f>
        <v>0</v>
      </c>
      <c r="M287" s="65" t="n">
        <f aca="false">SUM(M289:M299)</f>
        <v>0</v>
      </c>
      <c r="N287" s="54" t="n">
        <f aca="false">M287</f>
        <v>0</v>
      </c>
      <c r="O287" s="78"/>
      <c r="P287" s="78"/>
      <c r="Q287" s="78"/>
      <c r="R287" s="78"/>
      <c r="S287" s="78"/>
      <c r="T287" s="67" t="str">
        <f aca="false">IF(A287="", "", IF(LEN(A287)-LEN(SUBSTITUTE(A287, ".", "")) = 0, "ETAPA_PRINCIPAL", IF(LEN(A287)-LEN(SUBSTITUTE(A287, ".", "")) = 1, "SUBETAPA", "ITEM_OBRA")))</f>
        <v>ETAPA_PRINCIPAL</v>
      </c>
      <c r="U287" s="68" t="n">
        <f aca="false">IF(T287="ETAPA_PRINCIPAL",M287,0)</f>
        <v>0</v>
      </c>
      <c r="V287" s="68" t="n">
        <f aca="false">IF($T287="ETAPA_PRINCIPAL",$L287,0)</f>
        <v>0</v>
      </c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</row>
    <row r="288" customFormat="false" ht="15" hidden="false" customHeight="true" outlineLevel="0" collapsed="false">
      <c r="A288" s="192" t="s">
        <v>899</v>
      </c>
      <c r="B288" s="193" t="s">
        <v>900</v>
      </c>
      <c r="C288" s="193"/>
      <c r="D288" s="194"/>
      <c r="E288" s="195"/>
      <c r="F288" s="196"/>
      <c r="G288" s="197"/>
      <c r="H288" s="197"/>
      <c r="I288" s="198"/>
      <c r="J288" s="199"/>
      <c r="K288" s="199"/>
      <c r="L288" s="199"/>
      <c r="M288" s="135"/>
      <c r="N288" s="77"/>
      <c r="O288" s="78"/>
      <c r="P288" s="78"/>
      <c r="Q288" s="78"/>
      <c r="R288" s="78"/>
      <c r="S288" s="78"/>
      <c r="T288" s="67" t="str">
        <f aca="false">IF(A288="", "", IF(LEN(A288)-LEN(SUBSTITUTE(A288, ".", "")) = 0, "ETAPA_PRINCIPAL", IF(LEN(A288)-LEN(SUBSTITUTE(A288, ".", "")) = 1, "SUBETAPA", "ITEM_OBRA")))</f>
        <v>SUBETAPA</v>
      </c>
      <c r="U288" s="68" t="n">
        <f aca="false">IF(T288="ETAPA_PRINCIPAL",M288,0)</f>
        <v>0</v>
      </c>
      <c r="V288" s="68" t="n">
        <f aca="false">IF($T288="ETAPA_PRINCIPAL",$L288,0)</f>
        <v>0</v>
      </c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</row>
    <row r="289" customFormat="false" ht="31.9" hidden="false" customHeight="false" outlineLevel="0" collapsed="false">
      <c r="A289" s="136" t="s">
        <v>901</v>
      </c>
      <c r="B289" s="89" t="s">
        <v>902</v>
      </c>
      <c r="C289" s="71" t="s">
        <v>903</v>
      </c>
      <c r="D289" s="91" t="s">
        <v>904</v>
      </c>
      <c r="E289" s="90" t="s">
        <v>34</v>
      </c>
      <c r="F289" s="92" t="n">
        <v>2</v>
      </c>
      <c r="G289" s="74"/>
      <c r="H289" s="74"/>
      <c r="I289" s="93" t="n">
        <f aca="false">G289+H289</f>
        <v>0</v>
      </c>
      <c r="J289" s="94" t="n">
        <f aca="false">G289*F289</f>
        <v>0</v>
      </c>
      <c r="K289" s="94" t="n">
        <f aca="false">H289*F289</f>
        <v>0</v>
      </c>
      <c r="L289" s="94" t="n">
        <f aca="false">J289+K289</f>
        <v>0</v>
      </c>
      <c r="M289" s="95" t="n">
        <f aca="false">L289*(1+$M$4)</f>
        <v>0</v>
      </c>
      <c r="N289" s="77"/>
      <c r="O289" s="78"/>
      <c r="P289" s="78"/>
      <c r="Q289" s="78"/>
      <c r="R289" s="78"/>
      <c r="S289" s="78"/>
      <c r="T289" s="67" t="str">
        <f aca="false">IF(A289="", "", IF(LEN(A289)-LEN(SUBSTITUTE(A289, ".", "")) = 0, "ETAPA_PRINCIPAL", IF(LEN(A289)-LEN(SUBSTITUTE(A289, ".", "")) = 1, "SUBETAPA", "ITEM_OBRA")))</f>
        <v>ITEM_OBRA</v>
      </c>
      <c r="U289" s="68" t="n">
        <f aca="false">IF(T289="ETAPA_PRINCIPAL",M289,0)</f>
        <v>0</v>
      </c>
      <c r="V289" s="68" t="n">
        <f aca="false">IF($T289="ETAPA_PRINCIPAL",$L289,0)</f>
        <v>0</v>
      </c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</row>
    <row r="290" customFormat="false" ht="42.15" hidden="false" customHeight="false" outlineLevel="0" collapsed="false">
      <c r="A290" s="136" t="s">
        <v>905</v>
      </c>
      <c r="B290" s="137" t="s">
        <v>906</v>
      </c>
      <c r="C290" s="104" t="s">
        <v>907</v>
      </c>
      <c r="D290" s="101" t="s">
        <v>908</v>
      </c>
      <c r="E290" s="100" t="s">
        <v>34</v>
      </c>
      <c r="F290" s="102" t="n">
        <v>2</v>
      </c>
      <c r="G290" s="103"/>
      <c r="H290" s="103"/>
      <c r="I290" s="138" t="n">
        <f aca="false">G290+H290</f>
        <v>0</v>
      </c>
      <c r="J290" s="94" t="n">
        <f aca="false">G290*F290</f>
        <v>0</v>
      </c>
      <c r="K290" s="94" t="n">
        <f aca="false">H290*F290</f>
        <v>0</v>
      </c>
      <c r="L290" s="94" t="n">
        <f aca="false">J290+K290</f>
        <v>0</v>
      </c>
      <c r="M290" s="95" t="n">
        <f aca="false">L290*(1+$M$4)</f>
        <v>0</v>
      </c>
      <c r="N290" s="14"/>
      <c r="O290" s="78"/>
      <c r="P290" s="78"/>
      <c r="Q290" s="78"/>
      <c r="R290" s="78"/>
      <c r="S290" s="78"/>
      <c r="T290" s="67" t="str">
        <f aca="false">IF(A290="", "", IF(LEN(A290)-LEN(SUBSTITUTE(A290, ".", "")) = 0, "ETAPA_PRINCIPAL", IF(LEN(A290)-LEN(SUBSTITUTE(A290, ".", "")) = 1, "SUBETAPA", "ITEM_OBRA")))</f>
        <v>ITEM_OBRA</v>
      </c>
      <c r="U290" s="68" t="n">
        <f aca="false">IF(T290="ETAPA_PRINCIPAL",M290,0)</f>
        <v>0</v>
      </c>
      <c r="V290" s="68" t="n">
        <f aca="false">IF($T290="ETAPA_PRINCIPAL",$L290,0)</f>
        <v>0</v>
      </c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</row>
    <row r="291" customFormat="false" ht="31.9" hidden="false" customHeight="false" outlineLevel="0" collapsed="false">
      <c r="A291" s="136" t="s">
        <v>909</v>
      </c>
      <c r="B291" s="137" t="s">
        <v>910</v>
      </c>
      <c r="C291" s="104" t="s">
        <v>911</v>
      </c>
      <c r="D291" s="101" t="s">
        <v>912</v>
      </c>
      <c r="E291" s="100" t="s">
        <v>34</v>
      </c>
      <c r="F291" s="102" t="n">
        <v>13</v>
      </c>
      <c r="G291" s="103"/>
      <c r="H291" s="103"/>
      <c r="I291" s="138" t="n">
        <f aca="false">G291+H291</f>
        <v>0</v>
      </c>
      <c r="J291" s="94" t="n">
        <f aca="false">G291*F291</f>
        <v>0</v>
      </c>
      <c r="K291" s="94" t="n">
        <f aca="false">H291*F291</f>
        <v>0</v>
      </c>
      <c r="L291" s="94" t="n">
        <f aca="false">J291+K291</f>
        <v>0</v>
      </c>
      <c r="M291" s="95" t="n">
        <f aca="false">L291*(1+$M$4)</f>
        <v>0</v>
      </c>
      <c r="N291" s="14"/>
      <c r="O291" s="78"/>
      <c r="P291" s="78"/>
      <c r="Q291" s="78"/>
      <c r="R291" s="78"/>
      <c r="S291" s="78"/>
      <c r="T291" s="67" t="str">
        <f aca="false">IF(A291="", "", IF(LEN(A291)-LEN(SUBSTITUTE(A291, ".", "")) = 0, "ETAPA_PRINCIPAL", IF(LEN(A291)-LEN(SUBSTITUTE(A291, ".", "")) = 1, "SUBETAPA", "ITEM_OBRA")))</f>
        <v>ITEM_OBRA</v>
      </c>
      <c r="U291" s="68" t="n">
        <f aca="false">IF(T291="ETAPA_PRINCIPAL",M291,0)</f>
        <v>0</v>
      </c>
      <c r="V291" s="68" t="n">
        <f aca="false">IF($T291="ETAPA_PRINCIPAL",$L291,0)</f>
        <v>0</v>
      </c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</row>
    <row r="292" customFormat="false" ht="15" hidden="false" customHeight="false" outlineLevel="0" collapsed="false">
      <c r="A292" s="200"/>
      <c r="B292" s="201"/>
      <c r="C292" s="200"/>
      <c r="D292" s="202"/>
      <c r="E292" s="200"/>
      <c r="F292" s="203"/>
      <c r="G292" s="149"/>
      <c r="H292" s="149"/>
      <c r="I292" s="149"/>
      <c r="J292" s="204"/>
      <c r="K292" s="204"/>
      <c r="L292" s="204"/>
      <c r="M292" s="205"/>
      <c r="N292" s="77"/>
      <c r="O292" s="78"/>
      <c r="P292" s="78"/>
      <c r="Q292" s="78"/>
      <c r="R292" s="78"/>
      <c r="S292" s="78"/>
      <c r="T292" s="67" t="str">
        <f aca="false">IF(A292="", "", IF(LEN(A292)-LEN(SUBSTITUTE(A292, ".", "")) = 0, "ETAPA_PRINCIPAL", IF(LEN(A292)-LEN(SUBSTITUTE(A292, ".", "")) = 1, "SUBETAPA", "ITEM_OBRA")))</f>
        <v/>
      </c>
      <c r="U292" s="68" t="n">
        <f aca="false">IF(T292="ETAPA_PRINCIPAL",M292,0)</f>
        <v>0</v>
      </c>
      <c r="V292" s="68" t="n">
        <f aca="false">IF($T292="ETAPA_PRINCIPAL",$L292,0)</f>
        <v>0</v>
      </c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</row>
    <row r="293" customFormat="false" ht="15" hidden="false" customHeight="false" outlineLevel="0" collapsed="false">
      <c r="A293" s="206" t="s">
        <v>913</v>
      </c>
      <c r="B293" s="207" t="s">
        <v>914</v>
      </c>
      <c r="C293" s="163"/>
      <c r="D293" s="208"/>
      <c r="E293" s="163"/>
      <c r="F293" s="164"/>
      <c r="G293" s="209"/>
      <c r="H293" s="209"/>
      <c r="I293" s="209"/>
      <c r="J293" s="29"/>
      <c r="K293" s="29"/>
      <c r="L293" s="29"/>
      <c r="M293" s="37"/>
      <c r="N293" s="77"/>
      <c r="O293" s="78"/>
      <c r="P293" s="78"/>
      <c r="Q293" s="78"/>
      <c r="R293" s="78"/>
      <c r="S293" s="78"/>
      <c r="T293" s="67" t="str">
        <f aca="false">IF(A293="", "", IF(LEN(A293)-LEN(SUBSTITUTE(A293, ".", "")) = 0, "ETAPA_PRINCIPAL", IF(LEN(A293)-LEN(SUBSTITUTE(A293, ".", "")) = 1, "SUBETAPA", "ITEM_OBRA")))</f>
        <v>SUBETAPA</v>
      </c>
      <c r="U293" s="68" t="n">
        <f aca="false">IF(T293="ETAPA_PRINCIPAL",M293,0)</f>
        <v>0</v>
      </c>
      <c r="V293" s="68" t="n">
        <f aca="false">IF($T293="ETAPA_PRINCIPAL",$L293,0)</f>
        <v>0</v>
      </c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</row>
    <row r="294" customFormat="false" ht="31.9" hidden="false" customHeight="false" outlineLevel="0" collapsed="false">
      <c r="A294" s="100" t="s">
        <v>915</v>
      </c>
      <c r="B294" s="137" t="s">
        <v>916</v>
      </c>
      <c r="C294" s="100" t="s">
        <v>917</v>
      </c>
      <c r="D294" s="101" t="s">
        <v>918</v>
      </c>
      <c r="E294" s="100" t="s">
        <v>73</v>
      </c>
      <c r="F294" s="102" t="n">
        <v>10</v>
      </c>
      <c r="G294" s="103"/>
      <c r="H294" s="103"/>
      <c r="I294" s="138" t="n">
        <f aca="false">G294+H294</f>
        <v>0</v>
      </c>
      <c r="J294" s="94" t="n">
        <f aca="false">G294*F294</f>
        <v>0</v>
      </c>
      <c r="K294" s="94" t="n">
        <f aca="false">H294*F294</f>
        <v>0</v>
      </c>
      <c r="L294" s="94" t="n">
        <f aca="false">J294+K294</f>
        <v>0</v>
      </c>
      <c r="M294" s="95" t="n">
        <f aca="false">L294*(1+$M$4)</f>
        <v>0</v>
      </c>
      <c r="N294" s="77"/>
      <c r="O294" s="78"/>
      <c r="P294" s="78"/>
      <c r="Q294" s="78"/>
      <c r="R294" s="78"/>
      <c r="S294" s="78"/>
      <c r="T294" s="67" t="str">
        <f aca="false">IF(A294="", "", IF(LEN(A294)-LEN(SUBSTITUTE(A294, ".", "")) = 0, "ETAPA_PRINCIPAL", IF(LEN(A294)-LEN(SUBSTITUTE(A294, ".", "")) = 1, "SUBETAPA", "ITEM_OBRA")))</f>
        <v>ITEM_OBRA</v>
      </c>
      <c r="U294" s="68" t="n">
        <f aca="false">IF(T294="ETAPA_PRINCIPAL",M294,0)</f>
        <v>0</v>
      </c>
      <c r="V294" s="68" t="n">
        <f aca="false">IF($T294="ETAPA_PRINCIPAL",$L294,0)</f>
        <v>0</v>
      </c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</row>
    <row r="295" customFormat="false" ht="31.9" hidden="false" customHeight="false" outlineLevel="0" collapsed="false">
      <c r="A295" s="100" t="s">
        <v>919</v>
      </c>
      <c r="B295" s="137" t="s">
        <v>920</v>
      </c>
      <c r="C295" s="100" t="s">
        <v>619</v>
      </c>
      <c r="D295" s="101" t="s">
        <v>620</v>
      </c>
      <c r="E295" s="100" t="s">
        <v>73</v>
      </c>
      <c r="F295" s="102" t="n">
        <v>30</v>
      </c>
      <c r="G295" s="103"/>
      <c r="H295" s="103"/>
      <c r="I295" s="138" t="n">
        <f aca="false">G295+H295</f>
        <v>0</v>
      </c>
      <c r="J295" s="94" t="n">
        <f aca="false">G295*F295</f>
        <v>0</v>
      </c>
      <c r="K295" s="94" t="n">
        <f aca="false">H295*F295</f>
        <v>0</v>
      </c>
      <c r="L295" s="94" t="n">
        <f aca="false">J295+K295</f>
        <v>0</v>
      </c>
      <c r="M295" s="95" t="n">
        <f aca="false">L295*(1+$M$4)</f>
        <v>0</v>
      </c>
      <c r="N295" s="77"/>
      <c r="O295" s="78"/>
      <c r="P295" s="78"/>
      <c r="Q295" s="78"/>
      <c r="R295" s="78"/>
      <c r="S295" s="78"/>
      <c r="T295" s="67" t="str">
        <f aca="false">IF(A295="", "", IF(LEN(A295)-LEN(SUBSTITUTE(A295, ".", "")) = 0, "ETAPA_PRINCIPAL", IF(LEN(A295)-LEN(SUBSTITUTE(A295, ".", "")) = 1, "SUBETAPA", "ITEM_OBRA")))</f>
        <v>ITEM_OBRA</v>
      </c>
      <c r="U295" s="68" t="n">
        <f aca="false">IF(T295="ETAPA_PRINCIPAL",M295,0)</f>
        <v>0</v>
      </c>
      <c r="V295" s="68" t="n">
        <f aca="false">IF($T295="ETAPA_PRINCIPAL",$L295,0)</f>
        <v>0</v>
      </c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</row>
    <row r="296" customFormat="false" ht="31.9" hidden="false" customHeight="false" outlineLevel="0" collapsed="false">
      <c r="A296" s="100" t="s">
        <v>921</v>
      </c>
      <c r="B296" s="137" t="s">
        <v>922</v>
      </c>
      <c r="C296" s="100" t="s">
        <v>698</v>
      </c>
      <c r="D296" s="189" t="s">
        <v>699</v>
      </c>
      <c r="E296" s="100" t="s">
        <v>34</v>
      </c>
      <c r="F296" s="102" t="n">
        <v>1</v>
      </c>
      <c r="G296" s="103"/>
      <c r="H296" s="103"/>
      <c r="I296" s="94" t="n">
        <f aca="false">G296+H296</f>
        <v>0</v>
      </c>
      <c r="J296" s="94" t="n">
        <f aca="false">G296*F296</f>
        <v>0</v>
      </c>
      <c r="K296" s="94" t="n">
        <f aca="false">H296*F296</f>
        <v>0</v>
      </c>
      <c r="L296" s="94" t="n">
        <f aca="false">J296+K296</f>
        <v>0</v>
      </c>
      <c r="M296" s="186" t="n">
        <f aca="false">L296*(1+$M$4)</f>
        <v>0</v>
      </c>
      <c r="N296" s="77"/>
      <c r="O296" s="78"/>
      <c r="P296" s="78"/>
      <c r="Q296" s="78"/>
      <c r="R296" s="78"/>
      <c r="S296" s="78"/>
      <c r="T296" s="67" t="str">
        <f aca="false">IF(A296="", "", IF(LEN(A296)-LEN(SUBSTITUTE(A296, ".", "")) = 0, "ETAPA_PRINCIPAL", IF(LEN(A296)-LEN(SUBSTITUTE(A296, ".", "")) = 1, "SUBETAPA", "ITEM_OBRA")))</f>
        <v>ITEM_OBRA</v>
      </c>
      <c r="U296" s="68" t="n">
        <f aca="false">IF(T296="ETAPA_PRINCIPAL",M296,0)</f>
        <v>0</v>
      </c>
      <c r="V296" s="68" t="n">
        <f aca="false">IF($T296="ETAPA_PRINCIPAL",$L296,0)</f>
        <v>0</v>
      </c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</row>
    <row r="297" customFormat="false" ht="31.9" hidden="false" customHeight="false" outlineLevel="0" collapsed="false">
      <c r="A297" s="100" t="s">
        <v>923</v>
      </c>
      <c r="B297" s="137" t="s">
        <v>924</v>
      </c>
      <c r="C297" s="100" t="s">
        <v>925</v>
      </c>
      <c r="D297" s="101" t="s">
        <v>926</v>
      </c>
      <c r="E297" s="100" t="s">
        <v>34</v>
      </c>
      <c r="F297" s="102" t="n">
        <v>22</v>
      </c>
      <c r="G297" s="103"/>
      <c r="H297" s="103"/>
      <c r="I297" s="138" t="n">
        <f aca="false">G297+H297</f>
        <v>0</v>
      </c>
      <c r="J297" s="94" t="n">
        <f aca="false">G297*F297</f>
        <v>0</v>
      </c>
      <c r="K297" s="94" t="n">
        <f aca="false">H297*F297</f>
        <v>0</v>
      </c>
      <c r="L297" s="94" t="n">
        <f aca="false">J297+K297</f>
        <v>0</v>
      </c>
      <c r="M297" s="95" t="n">
        <f aca="false">L297*(1+$M$4)</f>
        <v>0</v>
      </c>
      <c r="N297" s="77"/>
      <c r="O297" s="78"/>
      <c r="P297" s="78"/>
      <c r="Q297" s="78"/>
      <c r="R297" s="78"/>
      <c r="S297" s="78"/>
      <c r="T297" s="67" t="str">
        <f aca="false">IF(A297="", "", IF(LEN(A297)-LEN(SUBSTITUTE(A297, ".", "")) = 0, "ETAPA_PRINCIPAL", IF(LEN(A297)-LEN(SUBSTITUTE(A297, ".", "")) = 1, "SUBETAPA", "ITEM_OBRA")))</f>
        <v>ITEM_OBRA</v>
      </c>
      <c r="U297" s="68" t="n">
        <f aca="false">IF(T297="ETAPA_PRINCIPAL",M297,0)</f>
        <v>0</v>
      </c>
      <c r="V297" s="68" t="n">
        <f aca="false">IF($T297="ETAPA_PRINCIPAL",$L297,0)</f>
        <v>0</v>
      </c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</row>
    <row r="298" customFormat="false" ht="21.65" hidden="false" customHeight="false" outlineLevel="0" collapsed="false">
      <c r="A298" s="100" t="s">
        <v>927</v>
      </c>
      <c r="B298" s="137" t="s">
        <v>928</v>
      </c>
      <c r="C298" s="100" t="s">
        <v>929</v>
      </c>
      <c r="D298" s="101" t="s">
        <v>930</v>
      </c>
      <c r="E298" s="100" t="s">
        <v>34</v>
      </c>
      <c r="F298" s="102" t="n">
        <v>1</v>
      </c>
      <c r="G298" s="103"/>
      <c r="H298" s="103"/>
      <c r="I298" s="138" t="n">
        <f aca="false">G298+H298</f>
        <v>0</v>
      </c>
      <c r="J298" s="94" t="n">
        <f aca="false">G298*F298</f>
        <v>0</v>
      </c>
      <c r="K298" s="94" t="n">
        <f aca="false">H298*F298</f>
        <v>0</v>
      </c>
      <c r="L298" s="94" t="n">
        <f aca="false">J298+K298</f>
        <v>0</v>
      </c>
      <c r="M298" s="95" t="n">
        <f aca="false">L298*(1+$M$4)</f>
        <v>0</v>
      </c>
      <c r="N298" s="77"/>
      <c r="O298" s="78"/>
      <c r="P298" s="78"/>
      <c r="Q298" s="78"/>
      <c r="R298" s="78"/>
      <c r="S298" s="78"/>
      <c r="T298" s="67" t="str">
        <f aca="false">IF(A298="", "", IF(LEN(A298)-LEN(SUBSTITUTE(A298, ".", "")) = 0, "ETAPA_PRINCIPAL", IF(LEN(A298)-LEN(SUBSTITUTE(A298, ".", "")) = 1, "SUBETAPA", "ITEM_OBRA")))</f>
        <v>ITEM_OBRA</v>
      </c>
      <c r="U298" s="68" t="n">
        <f aca="false">IF(T298="ETAPA_PRINCIPAL",M298,0)</f>
        <v>0</v>
      </c>
      <c r="V298" s="68" t="n">
        <f aca="false">IF($T298="ETAPA_PRINCIPAL",$L298,0)</f>
        <v>0</v>
      </c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</row>
    <row r="299" customFormat="false" ht="21.65" hidden="false" customHeight="false" outlineLevel="0" collapsed="false">
      <c r="A299" s="100" t="s">
        <v>931</v>
      </c>
      <c r="B299" s="137" t="s">
        <v>932</v>
      </c>
      <c r="C299" s="104" t="s">
        <v>933</v>
      </c>
      <c r="D299" s="101" t="s">
        <v>934</v>
      </c>
      <c r="E299" s="100" t="s">
        <v>34</v>
      </c>
      <c r="F299" s="102" t="n">
        <v>1</v>
      </c>
      <c r="G299" s="103"/>
      <c r="H299" s="103"/>
      <c r="I299" s="138" t="n">
        <f aca="false">G299+H299</f>
        <v>0</v>
      </c>
      <c r="J299" s="94" t="n">
        <f aca="false">G299*F299</f>
        <v>0</v>
      </c>
      <c r="K299" s="94" t="n">
        <f aca="false">H299*F299</f>
        <v>0</v>
      </c>
      <c r="L299" s="94" t="n">
        <f aca="false">J299+K299</f>
        <v>0</v>
      </c>
      <c r="M299" s="95" t="n">
        <f aca="false">L299*(1+$M$4)</f>
        <v>0</v>
      </c>
      <c r="N299" s="77"/>
      <c r="O299" s="78"/>
      <c r="P299" s="78"/>
      <c r="Q299" s="78"/>
      <c r="R299" s="78"/>
      <c r="S299" s="78"/>
      <c r="T299" s="67" t="str">
        <f aca="false">IF(A299="", "", IF(LEN(A299)-LEN(SUBSTITUTE(A299, ".", "")) = 0, "ETAPA_PRINCIPAL", IF(LEN(A299)-LEN(SUBSTITUTE(A299, ".", "")) = 1, "SUBETAPA", "ITEM_OBRA")))</f>
        <v>ITEM_OBRA</v>
      </c>
      <c r="U299" s="68" t="n">
        <f aca="false">IF(T299="ETAPA_PRINCIPAL",M299,0)</f>
        <v>0</v>
      </c>
      <c r="V299" s="68" t="n">
        <f aca="false">IF($T299="ETAPA_PRINCIPAL",$L299,0)</f>
        <v>0</v>
      </c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</row>
    <row r="300" customFormat="false" ht="15" hidden="false" customHeight="false" outlineLevel="0" collapsed="false">
      <c r="A300" s="107"/>
      <c r="B300" s="108"/>
      <c r="C300" s="108"/>
      <c r="D300" s="108"/>
      <c r="E300" s="108"/>
      <c r="F300" s="109"/>
      <c r="G300" s="108"/>
      <c r="H300" s="108"/>
      <c r="I300" s="108"/>
      <c r="J300" s="108"/>
      <c r="K300" s="108"/>
      <c r="L300" s="108"/>
      <c r="M300" s="91"/>
      <c r="N300" s="77"/>
      <c r="O300" s="78"/>
      <c r="P300" s="78"/>
      <c r="Q300" s="78"/>
      <c r="R300" s="78"/>
      <c r="S300" s="78"/>
      <c r="T300" s="67" t="str">
        <f aca="false">IF(A300="", "", IF(LEN(A300)-LEN(SUBSTITUTE(A300, ".", "")) = 0, "ETAPA_PRINCIPAL", IF(LEN(A300)-LEN(SUBSTITUTE(A300, ".", "")) = 1, "SUBETAPA", "ITEM_OBRA")))</f>
        <v/>
      </c>
      <c r="U300" s="68" t="n">
        <f aca="false">IF(T300="ETAPA_PRINCIPAL",M300,0)</f>
        <v>0</v>
      </c>
      <c r="V300" s="68" t="n">
        <f aca="false">IF($T300="ETAPA_PRINCIPAL",$L300,0)</f>
        <v>0</v>
      </c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</row>
    <row r="301" customFormat="false" ht="15" hidden="false" customHeight="true" outlineLevel="0" collapsed="false">
      <c r="A301" s="62" t="s">
        <v>935</v>
      </c>
      <c r="B301" s="159" t="s">
        <v>936</v>
      </c>
      <c r="C301" s="159"/>
      <c r="D301" s="159"/>
      <c r="E301" s="62"/>
      <c r="F301" s="62"/>
      <c r="G301" s="62"/>
      <c r="H301" s="62"/>
      <c r="I301" s="62"/>
      <c r="J301" s="162" t="n">
        <f aca="false">SUM(J302:J317)</f>
        <v>0</v>
      </c>
      <c r="K301" s="162" t="n">
        <f aca="false">SUM(K302:K317)</f>
        <v>0</v>
      </c>
      <c r="L301" s="162" t="n">
        <f aca="false">SUM(L302:L317)</f>
        <v>0</v>
      </c>
      <c r="M301" s="162" t="n">
        <f aca="false">SUM(M302:M317)</f>
        <v>0</v>
      </c>
      <c r="N301" s="54" t="n">
        <f aca="false">M301</f>
        <v>0</v>
      </c>
      <c r="O301" s="78"/>
      <c r="P301" s="78"/>
      <c r="Q301" s="78"/>
      <c r="R301" s="78"/>
      <c r="S301" s="78"/>
      <c r="T301" s="67" t="str">
        <f aca="false">IF(A301="", "", IF(LEN(A301)-LEN(SUBSTITUTE(A301, ".", "")) = 0, "ETAPA_PRINCIPAL", IF(LEN(A301)-LEN(SUBSTITUTE(A301, ".", "")) = 1, "SUBETAPA", "ITEM_OBRA")))</f>
        <v>ETAPA_PRINCIPAL</v>
      </c>
      <c r="U301" s="68" t="n">
        <f aca="false">IF(T301="ETAPA_PRINCIPAL",M301,0)</f>
        <v>0</v>
      </c>
      <c r="V301" s="68" t="n">
        <f aca="false">IF($T301="ETAPA_PRINCIPAL",$L301,0)</f>
        <v>0</v>
      </c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</row>
    <row r="302" customFormat="false" ht="31.9" hidden="false" customHeight="false" outlineLevel="0" collapsed="false">
      <c r="A302" s="104" t="s">
        <v>937</v>
      </c>
      <c r="B302" s="99" t="s">
        <v>938</v>
      </c>
      <c r="C302" s="104" t="s">
        <v>939</v>
      </c>
      <c r="D302" s="105" t="s">
        <v>940</v>
      </c>
      <c r="E302" s="104" t="s">
        <v>73</v>
      </c>
      <c r="F302" s="210" t="n">
        <v>232.6</v>
      </c>
      <c r="G302" s="103"/>
      <c r="H302" s="103"/>
      <c r="I302" s="103" t="n">
        <f aca="false">G302+H302</f>
        <v>0</v>
      </c>
      <c r="J302" s="75" t="n">
        <f aca="false">G302*F302</f>
        <v>0</v>
      </c>
      <c r="K302" s="75" t="n">
        <f aca="false">H302*F302</f>
        <v>0</v>
      </c>
      <c r="L302" s="75" t="n">
        <f aca="false">J302+K302</f>
        <v>0</v>
      </c>
      <c r="M302" s="76" t="n">
        <f aca="false">L302*(1+$M$4)</f>
        <v>0</v>
      </c>
      <c r="N302" s="77"/>
      <c r="O302" s="78"/>
      <c r="P302" s="78"/>
      <c r="Q302" s="78"/>
      <c r="R302" s="78"/>
      <c r="S302" s="78"/>
      <c r="T302" s="67" t="str">
        <f aca="false">IF(A302="", "", IF(LEN(A302)-LEN(SUBSTITUTE(A302, ".", "")) = 0, "ETAPA_PRINCIPAL", IF(LEN(A302)-LEN(SUBSTITUTE(A302, ".", "")) = 1, "SUBETAPA", "ITEM_OBRA")))</f>
        <v>SUBETAPA</v>
      </c>
      <c r="U302" s="68" t="n">
        <f aca="false">IF(T302="ETAPA_PRINCIPAL",M302,0)</f>
        <v>0</v>
      </c>
      <c r="V302" s="68" t="n">
        <f aca="false">IF($T302="ETAPA_PRINCIPAL",$L302,0)</f>
        <v>0</v>
      </c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</row>
    <row r="303" customFormat="false" ht="72.85" hidden="false" customHeight="false" outlineLevel="0" collapsed="false">
      <c r="A303" s="104" t="s">
        <v>941</v>
      </c>
      <c r="B303" s="99" t="s">
        <v>942</v>
      </c>
      <c r="C303" s="104" t="s">
        <v>943</v>
      </c>
      <c r="D303" s="105" t="s">
        <v>944</v>
      </c>
      <c r="E303" s="104" t="s">
        <v>60</v>
      </c>
      <c r="F303" s="210" t="n">
        <v>33.6</v>
      </c>
      <c r="G303" s="103"/>
      <c r="H303" s="103"/>
      <c r="I303" s="103" t="n">
        <f aca="false">G303+H303</f>
        <v>0</v>
      </c>
      <c r="J303" s="75" t="n">
        <f aca="false">G303*F303</f>
        <v>0</v>
      </c>
      <c r="K303" s="75" t="n">
        <f aca="false">H303*F303</f>
        <v>0</v>
      </c>
      <c r="L303" s="75" t="n">
        <f aca="false">J303+K303</f>
        <v>0</v>
      </c>
      <c r="M303" s="76" t="n">
        <f aca="false">L303*(1+$M$4)</f>
        <v>0</v>
      </c>
      <c r="N303" s="77"/>
      <c r="O303" s="78"/>
      <c r="P303" s="78"/>
      <c r="Q303" s="78"/>
      <c r="R303" s="78"/>
      <c r="S303" s="78"/>
      <c r="T303" s="67" t="str">
        <f aca="false">IF(A303="", "", IF(LEN(A303)-LEN(SUBSTITUTE(A303, ".", "")) = 0, "ETAPA_PRINCIPAL", IF(LEN(A303)-LEN(SUBSTITUTE(A303, ".", "")) = 1, "SUBETAPA", "ITEM_OBRA")))</f>
        <v>SUBETAPA</v>
      </c>
      <c r="U303" s="68" t="n">
        <f aca="false">IF(T303="ETAPA_PRINCIPAL",M303,0)</f>
        <v>0</v>
      </c>
      <c r="V303" s="68" t="n">
        <f aca="false">IF($T303="ETAPA_PRINCIPAL",$L303,0)</f>
        <v>0</v>
      </c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</row>
    <row r="304" customFormat="false" ht="72.85" hidden="false" customHeight="false" outlineLevel="0" collapsed="false">
      <c r="A304" s="104" t="s">
        <v>945</v>
      </c>
      <c r="B304" s="99" t="s">
        <v>946</v>
      </c>
      <c r="C304" s="104" t="s">
        <v>943</v>
      </c>
      <c r="D304" s="105" t="s">
        <v>947</v>
      </c>
      <c r="E304" s="104" t="s">
        <v>60</v>
      </c>
      <c r="F304" s="211" t="n">
        <v>1.47</v>
      </c>
      <c r="G304" s="103"/>
      <c r="H304" s="103"/>
      <c r="I304" s="103" t="n">
        <f aca="false">G304+H304</f>
        <v>0</v>
      </c>
      <c r="J304" s="75" t="n">
        <f aca="false">G304*F304</f>
        <v>0</v>
      </c>
      <c r="K304" s="75" t="n">
        <f aca="false">H304*F304</f>
        <v>0</v>
      </c>
      <c r="L304" s="75" t="n">
        <f aca="false">J304+K304</f>
        <v>0</v>
      </c>
      <c r="M304" s="76" t="n">
        <f aca="false">L304*(1+$M$4)</f>
        <v>0</v>
      </c>
      <c r="N304" s="77"/>
      <c r="O304" s="78"/>
      <c r="P304" s="78"/>
      <c r="Q304" s="78"/>
      <c r="R304" s="78"/>
      <c r="S304" s="78"/>
      <c r="T304" s="67" t="str">
        <f aca="false">IF(A304="", "", IF(LEN(A304)-LEN(SUBSTITUTE(A304, ".", "")) = 0, "ETAPA_PRINCIPAL", IF(LEN(A304)-LEN(SUBSTITUTE(A304, ".", "")) = 1, "SUBETAPA", "ITEM_OBRA")))</f>
        <v>SUBETAPA</v>
      </c>
      <c r="U304" s="68" t="n">
        <f aca="false">IF(T304="ETAPA_PRINCIPAL",M304,0)</f>
        <v>0</v>
      </c>
      <c r="V304" s="68" t="n">
        <f aca="false">IF($T304="ETAPA_PRINCIPAL",$L304,0)</f>
        <v>0</v>
      </c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</row>
    <row r="305" customFormat="false" ht="72.85" hidden="false" customHeight="false" outlineLevel="0" collapsed="false">
      <c r="A305" s="104" t="s">
        <v>948</v>
      </c>
      <c r="B305" s="99" t="s">
        <v>949</v>
      </c>
      <c r="C305" s="104" t="s">
        <v>943</v>
      </c>
      <c r="D305" s="105" t="s">
        <v>944</v>
      </c>
      <c r="E305" s="104" t="s">
        <v>60</v>
      </c>
      <c r="F305" s="211" t="n">
        <v>4.095</v>
      </c>
      <c r="G305" s="103"/>
      <c r="H305" s="103"/>
      <c r="I305" s="103" t="n">
        <f aca="false">G305+H305</f>
        <v>0</v>
      </c>
      <c r="J305" s="75" t="n">
        <f aca="false">G305*F305</f>
        <v>0</v>
      </c>
      <c r="K305" s="75" t="n">
        <f aca="false">H305*F305</f>
        <v>0</v>
      </c>
      <c r="L305" s="75" t="n">
        <f aca="false">J305+K305</f>
        <v>0</v>
      </c>
      <c r="M305" s="76" t="n">
        <f aca="false">L305*(1+$M$4)</f>
        <v>0</v>
      </c>
      <c r="N305" s="77"/>
      <c r="O305" s="78"/>
      <c r="P305" s="78"/>
      <c r="Q305" s="78"/>
      <c r="R305" s="78"/>
      <c r="S305" s="78"/>
      <c r="T305" s="67" t="str">
        <f aca="false">IF(A305="", "", IF(LEN(A305)-LEN(SUBSTITUTE(A305, ".", "")) = 0, "ETAPA_PRINCIPAL", IF(LEN(A305)-LEN(SUBSTITUTE(A305, ".", "")) = 1, "SUBETAPA", "ITEM_OBRA")))</f>
        <v>SUBETAPA</v>
      </c>
      <c r="U305" s="68" t="n">
        <f aca="false">IF(T305="ETAPA_PRINCIPAL",M305,0)</f>
        <v>0</v>
      </c>
      <c r="V305" s="68" t="n">
        <f aca="false">IF($T305="ETAPA_PRINCIPAL",$L305,0)</f>
        <v>0</v>
      </c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</row>
    <row r="306" customFormat="false" ht="72.85" hidden="false" customHeight="false" outlineLevel="0" collapsed="false">
      <c r="A306" s="104" t="s">
        <v>950</v>
      </c>
      <c r="B306" s="99" t="s">
        <v>951</v>
      </c>
      <c r="C306" s="104" t="s">
        <v>943</v>
      </c>
      <c r="D306" s="105" t="s">
        <v>952</v>
      </c>
      <c r="E306" s="104" t="s">
        <v>60</v>
      </c>
      <c r="F306" s="211" t="n">
        <v>5.85</v>
      </c>
      <c r="G306" s="103"/>
      <c r="H306" s="103"/>
      <c r="I306" s="103" t="n">
        <f aca="false">G306+H306</f>
        <v>0</v>
      </c>
      <c r="J306" s="75" t="n">
        <f aca="false">G306*F306</f>
        <v>0</v>
      </c>
      <c r="K306" s="75" t="n">
        <f aca="false">H306*F306</f>
        <v>0</v>
      </c>
      <c r="L306" s="75" t="n">
        <f aca="false">J306+K306</f>
        <v>0</v>
      </c>
      <c r="M306" s="76" t="n">
        <f aca="false">L306*(1+$M$4)</f>
        <v>0</v>
      </c>
      <c r="N306" s="77"/>
      <c r="O306" s="78"/>
      <c r="P306" s="78"/>
      <c r="Q306" s="78"/>
      <c r="R306" s="78"/>
      <c r="S306" s="78"/>
      <c r="T306" s="67" t="str">
        <f aca="false">IF(A306="", "", IF(LEN(A306)-LEN(SUBSTITUTE(A306, ".", "")) = 0, "ETAPA_PRINCIPAL", IF(LEN(A306)-LEN(SUBSTITUTE(A306, ".", "")) = 1, "SUBETAPA", "ITEM_OBRA")))</f>
        <v>SUBETAPA</v>
      </c>
      <c r="U306" s="68" t="n">
        <f aca="false">IF(T306="ETAPA_PRINCIPAL",M306,0)</f>
        <v>0</v>
      </c>
      <c r="V306" s="68" t="n">
        <f aca="false">IF($T306="ETAPA_PRINCIPAL",$L306,0)</f>
        <v>0</v>
      </c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</row>
    <row r="307" customFormat="false" ht="72.85" hidden="false" customHeight="false" outlineLevel="0" collapsed="false">
      <c r="A307" s="104" t="s">
        <v>953</v>
      </c>
      <c r="B307" s="99" t="s">
        <v>954</v>
      </c>
      <c r="C307" s="104" t="s">
        <v>943</v>
      </c>
      <c r="D307" s="105" t="s">
        <v>952</v>
      </c>
      <c r="E307" s="104" t="s">
        <v>60</v>
      </c>
      <c r="F307" s="211" t="n">
        <v>3.92</v>
      </c>
      <c r="G307" s="103"/>
      <c r="H307" s="103"/>
      <c r="I307" s="103" t="n">
        <f aca="false">G307+H307</f>
        <v>0</v>
      </c>
      <c r="J307" s="75" t="n">
        <f aca="false">G307*F307</f>
        <v>0</v>
      </c>
      <c r="K307" s="75" t="n">
        <f aca="false">H307*F307</f>
        <v>0</v>
      </c>
      <c r="L307" s="75" t="n">
        <f aca="false">J307+K307</f>
        <v>0</v>
      </c>
      <c r="M307" s="76" t="n">
        <f aca="false">L307*(1+$M$4)</f>
        <v>0</v>
      </c>
      <c r="N307" s="77"/>
      <c r="O307" s="78"/>
      <c r="P307" s="78"/>
      <c r="Q307" s="78"/>
      <c r="R307" s="78"/>
      <c r="S307" s="78"/>
      <c r="T307" s="67" t="str">
        <f aca="false">IF(A307="", "", IF(LEN(A307)-LEN(SUBSTITUTE(A307, ".", "")) = 0, "ETAPA_PRINCIPAL", IF(LEN(A307)-LEN(SUBSTITUTE(A307, ".", "")) = 1, "SUBETAPA", "ITEM_OBRA")))</f>
        <v>SUBETAPA</v>
      </c>
      <c r="U307" s="68" t="n">
        <f aca="false">IF(T307="ETAPA_PRINCIPAL",M307,0)</f>
        <v>0</v>
      </c>
      <c r="V307" s="68" t="n">
        <f aca="false">IF($T307="ETAPA_PRINCIPAL",$L307,0)</f>
        <v>0</v>
      </c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</row>
    <row r="308" customFormat="false" ht="31.9" hidden="false" customHeight="false" outlineLevel="0" collapsed="false">
      <c r="A308" s="104" t="s">
        <v>955</v>
      </c>
      <c r="B308" s="70" t="s">
        <v>956</v>
      </c>
      <c r="C308" s="71" t="s">
        <v>957</v>
      </c>
      <c r="D308" s="88" t="s">
        <v>958</v>
      </c>
      <c r="E308" s="71" t="s">
        <v>60</v>
      </c>
      <c r="F308" s="212" t="n">
        <v>12.74</v>
      </c>
      <c r="G308" s="97"/>
      <c r="H308" s="97"/>
      <c r="I308" s="74" t="n">
        <f aca="false">G308+H308</f>
        <v>0</v>
      </c>
      <c r="J308" s="75" t="n">
        <f aca="false">G308*F308</f>
        <v>0</v>
      </c>
      <c r="K308" s="75" t="n">
        <f aca="false">H308*F308</f>
        <v>0</v>
      </c>
      <c r="L308" s="75" t="n">
        <f aca="false">J308+K308</f>
        <v>0</v>
      </c>
      <c r="M308" s="76" t="n">
        <f aca="false">L308*(1+$M$4)</f>
        <v>0</v>
      </c>
      <c r="N308" s="77"/>
      <c r="O308" s="78"/>
      <c r="P308" s="78"/>
      <c r="Q308" s="78"/>
      <c r="R308" s="78"/>
      <c r="S308" s="78"/>
      <c r="T308" s="67" t="str">
        <f aca="false">IF(A308="", "", IF(LEN(A308)-LEN(SUBSTITUTE(A308, ".", "")) = 0, "ETAPA_PRINCIPAL", IF(LEN(A308)-LEN(SUBSTITUTE(A308, ".", "")) = 1, "SUBETAPA", "ITEM_OBRA")))</f>
        <v>SUBETAPA</v>
      </c>
      <c r="U308" s="68" t="n">
        <f aca="false">IF(T308="ETAPA_PRINCIPAL",M308,0)</f>
        <v>0</v>
      </c>
      <c r="V308" s="68" t="n">
        <f aca="false">IF($T308="ETAPA_PRINCIPAL",$L308,0)</f>
        <v>0</v>
      </c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</row>
    <row r="309" customFormat="false" ht="58.4" hidden="false" customHeight="false" outlineLevel="0" collapsed="false">
      <c r="A309" s="104" t="s">
        <v>959</v>
      </c>
      <c r="B309" s="187" t="s">
        <v>960</v>
      </c>
      <c r="C309" s="176" t="s">
        <v>961</v>
      </c>
      <c r="D309" s="187" t="s">
        <v>962</v>
      </c>
      <c r="E309" s="176" t="s">
        <v>34</v>
      </c>
      <c r="F309" s="213" t="n">
        <v>12</v>
      </c>
      <c r="G309" s="178"/>
      <c r="H309" s="178"/>
      <c r="I309" s="178" t="n">
        <f aca="false">G309+H309</f>
        <v>0</v>
      </c>
      <c r="J309" s="122" t="n">
        <f aca="false">G309*F309</f>
        <v>0</v>
      </c>
      <c r="K309" s="122" t="n">
        <f aca="false">H309*F309</f>
        <v>0</v>
      </c>
      <c r="L309" s="122" t="n">
        <f aca="false">J309+K309</f>
        <v>0</v>
      </c>
      <c r="M309" s="123" t="n">
        <f aca="false">L309*(1+$M$4)</f>
        <v>0</v>
      </c>
      <c r="N309" s="115"/>
      <c r="O309" s="116"/>
      <c r="P309" s="116"/>
      <c r="Q309" s="78"/>
      <c r="R309" s="116"/>
      <c r="S309" s="116"/>
      <c r="T309" s="67" t="str">
        <f aca="false">IF(A309="", "", IF(LEN(A309)-LEN(SUBSTITUTE(A309, ".", "")) = 0, "ETAPA_PRINCIPAL", IF(LEN(A309)-LEN(SUBSTITUTE(A309, ".", "")) = 1, "SUBETAPA", "ITEM_OBRA")))</f>
        <v>SUBETAPA</v>
      </c>
      <c r="U309" s="68" t="n">
        <f aca="false">IF(T309="ETAPA_PRINCIPAL",M309,0)</f>
        <v>0</v>
      </c>
      <c r="V309" s="68" t="n">
        <f aca="false">IF($T309="ETAPA_PRINCIPAL",$L309,0)</f>
        <v>0</v>
      </c>
      <c r="W309" s="116"/>
      <c r="X309" s="116"/>
      <c r="Y309" s="116"/>
      <c r="Z309" s="116"/>
      <c r="AA309" s="116"/>
      <c r="AB309" s="116"/>
      <c r="AC309" s="116"/>
      <c r="AD309" s="116"/>
      <c r="AE309" s="116"/>
      <c r="AF309" s="116"/>
      <c r="AG309" s="116"/>
      <c r="AH309" s="116"/>
      <c r="AI309" s="116"/>
      <c r="AJ309" s="116"/>
    </row>
    <row r="310" customFormat="false" ht="31.9" hidden="false" customHeight="false" outlineLevel="0" collapsed="false">
      <c r="A310" s="104" t="s">
        <v>963</v>
      </c>
      <c r="B310" s="70" t="s">
        <v>964</v>
      </c>
      <c r="C310" s="71" t="s">
        <v>957</v>
      </c>
      <c r="D310" s="88" t="s">
        <v>958</v>
      </c>
      <c r="E310" s="71" t="s">
        <v>60</v>
      </c>
      <c r="F310" s="212" t="n">
        <v>5.07</v>
      </c>
      <c r="G310" s="97"/>
      <c r="H310" s="97"/>
      <c r="I310" s="74" t="n">
        <f aca="false">G310+H310</f>
        <v>0</v>
      </c>
      <c r="J310" s="75" t="n">
        <f aca="false">G310*F310</f>
        <v>0</v>
      </c>
      <c r="K310" s="75" t="n">
        <f aca="false">H310*F310</f>
        <v>0</v>
      </c>
      <c r="L310" s="75" t="n">
        <f aca="false">J310+K310</f>
        <v>0</v>
      </c>
      <c r="M310" s="76" t="n">
        <f aca="false">L310*(1+$M$4)</f>
        <v>0</v>
      </c>
      <c r="N310" s="77"/>
      <c r="O310" s="78"/>
      <c r="P310" s="78"/>
      <c r="Q310" s="78"/>
      <c r="R310" s="78"/>
      <c r="S310" s="78"/>
      <c r="T310" s="67" t="str">
        <f aca="false">IF(A310="", "", IF(LEN(A310)-LEN(SUBSTITUTE(A310, ".", "")) = 0, "ETAPA_PRINCIPAL", IF(LEN(A310)-LEN(SUBSTITUTE(A310, ".", "")) = 1, "SUBETAPA", "ITEM_OBRA")))</f>
        <v>SUBETAPA</v>
      </c>
      <c r="U310" s="68" t="n">
        <f aca="false">IF(T310="ETAPA_PRINCIPAL",M310,0)</f>
        <v>0</v>
      </c>
      <c r="V310" s="68" t="n">
        <f aca="false">IF($T310="ETAPA_PRINCIPAL",$L310,0)</f>
        <v>0</v>
      </c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</row>
    <row r="311" customFormat="false" ht="31.9" hidden="false" customHeight="false" outlineLevel="0" collapsed="false">
      <c r="A311" s="104" t="s">
        <v>965</v>
      </c>
      <c r="B311" s="70" t="s">
        <v>966</v>
      </c>
      <c r="C311" s="71" t="s">
        <v>967</v>
      </c>
      <c r="D311" s="88" t="s">
        <v>968</v>
      </c>
      <c r="E311" s="71" t="s">
        <v>60</v>
      </c>
      <c r="F311" s="212" t="n">
        <v>8</v>
      </c>
      <c r="G311" s="74"/>
      <c r="H311" s="74"/>
      <c r="I311" s="74" t="n">
        <f aca="false">G311+H311</f>
        <v>0</v>
      </c>
      <c r="J311" s="75" t="n">
        <f aca="false">G311*F311</f>
        <v>0</v>
      </c>
      <c r="K311" s="75" t="n">
        <f aca="false">H311*F311</f>
        <v>0</v>
      </c>
      <c r="L311" s="75" t="n">
        <f aca="false">J311+K311</f>
        <v>0</v>
      </c>
      <c r="M311" s="76" t="n">
        <f aca="false">L311*(1+$M$4)</f>
        <v>0</v>
      </c>
      <c r="N311" s="77"/>
      <c r="O311" s="78"/>
      <c r="P311" s="78"/>
      <c r="Q311" s="78"/>
      <c r="R311" s="78"/>
      <c r="S311" s="78"/>
      <c r="T311" s="67" t="str">
        <f aca="false">IF(A311="", "", IF(LEN(A311)-LEN(SUBSTITUTE(A311, ".", "")) = 0, "ETAPA_PRINCIPAL", IF(LEN(A311)-LEN(SUBSTITUTE(A311, ".", "")) = 1, "SUBETAPA", "ITEM_OBRA")))</f>
        <v>SUBETAPA</v>
      </c>
      <c r="U311" s="68" t="n">
        <f aca="false">IF(T311="ETAPA_PRINCIPAL",M311,0)</f>
        <v>0</v>
      </c>
      <c r="V311" s="68" t="n">
        <f aca="false">IF($T311="ETAPA_PRINCIPAL",$L311,0)</f>
        <v>0</v>
      </c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</row>
    <row r="312" customFormat="false" ht="31.9" hidden="false" customHeight="false" outlineLevel="0" collapsed="false">
      <c r="A312" s="104" t="s">
        <v>969</v>
      </c>
      <c r="B312" s="70" t="s">
        <v>970</v>
      </c>
      <c r="C312" s="71" t="s">
        <v>967</v>
      </c>
      <c r="D312" s="88" t="s">
        <v>968</v>
      </c>
      <c r="E312" s="71" t="s">
        <v>60</v>
      </c>
      <c r="F312" s="212" t="n">
        <v>3.42</v>
      </c>
      <c r="G312" s="74"/>
      <c r="H312" s="74"/>
      <c r="I312" s="74" t="n">
        <f aca="false">G312+H312</f>
        <v>0</v>
      </c>
      <c r="J312" s="75" t="n">
        <f aca="false">G312*F312</f>
        <v>0</v>
      </c>
      <c r="K312" s="75" t="n">
        <f aca="false">H312*F312</f>
        <v>0</v>
      </c>
      <c r="L312" s="75" t="n">
        <f aca="false">J312+K312</f>
        <v>0</v>
      </c>
      <c r="M312" s="76" t="n">
        <f aca="false">L312*(1+$M$4)</f>
        <v>0</v>
      </c>
      <c r="N312" s="77"/>
      <c r="O312" s="78"/>
      <c r="P312" s="78"/>
      <c r="Q312" s="78"/>
      <c r="R312" s="78"/>
      <c r="S312" s="78"/>
      <c r="T312" s="67" t="str">
        <f aca="false">IF(A312="", "", IF(LEN(A312)-LEN(SUBSTITUTE(A312, ".", "")) = 0, "ETAPA_PRINCIPAL", IF(LEN(A312)-LEN(SUBSTITUTE(A312, ".", "")) = 1, "SUBETAPA", "ITEM_OBRA")))</f>
        <v>SUBETAPA</v>
      </c>
      <c r="U312" s="68" t="n">
        <f aca="false">IF(T312="ETAPA_PRINCIPAL",M312,0)</f>
        <v>0</v>
      </c>
      <c r="V312" s="68" t="n">
        <f aca="false">IF($T312="ETAPA_PRINCIPAL",$L312,0)</f>
        <v>0</v>
      </c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</row>
    <row r="313" customFormat="false" ht="62.65" hidden="false" customHeight="false" outlineLevel="0" collapsed="false">
      <c r="A313" s="104" t="s">
        <v>971</v>
      </c>
      <c r="B313" s="70" t="s">
        <v>972</v>
      </c>
      <c r="C313" s="71" t="s">
        <v>973</v>
      </c>
      <c r="D313" s="72" t="s">
        <v>974</v>
      </c>
      <c r="E313" s="98" t="s">
        <v>34</v>
      </c>
      <c r="F313" s="212" t="n">
        <v>2</v>
      </c>
      <c r="G313" s="97"/>
      <c r="H313" s="97"/>
      <c r="I313" s="74" t="n">
        <f aca="false">G313+H313</f>
        <v>0</v>
      </c>
      <c r="J313" s="75" t="n">
        <f aca="false">G313*F313</f>
        <v>0</v>
      </c>
      <c r="K313" s="75" t="n">
        <f aca="false">H313*F313</f>
        <v>0</v>
      </c>
      <c r="L313" s="75" t="n">
        <f aca="false">J313+K313</f>
        <v>0</v>
      </c>
      <c r="M313" s="76" t="n">
        <f aca="false">L313*(1+$M$4)</f>
        <v>0</v>
      </c>
      <c r="N313" s="77"/>
      <c r="O313" s="78"/>
      <c r="P313" s="78"/>
      <c r="Q313" s="78"/>
      <c r="R313" s="78"/>
      <c r="S313" s="78"/>
      <c r="T313" s="67" t="str">
        <f aca="false">IF(A313="", "", IF(LEN(A313)-LEN(SUBSTITUTE(A313, ".", "")) = 0, "ETAPA_PRINCIPAL", IF(LEN(A313)-LEN(SUBSTITUTE(A313, ".", "")) = 1, "SUBETAPA", "ITEM_OBRA")))</f>
        <v>SUBETAPA</v>
      </c>
      <c r="U313" s="68" t="n">
        <f aca="false">IF(T313="ETAPA_PRINCIPAL",M313,0)</f>
        <v>0</v>
      </c>
      <c r="V313" s="68" t="n">
        <f aca="false">IF($T313="ETAPA_PRINCIPAL",$L313,0)</f>
        <v>0</v>
      </c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</row>
    <row r="314" customFormat="false" ht="31.9" hidden="false" customHeight="false" outlineLevel="0" collapsed="false">
      <c r="A314" s="104" t="s">
        <v>975</v>
      </c>
      <c r="B314" s="70" t="s">
        <v>976</v>
      </c>
      <c r="C314" s="71" t="s">
        <v>977</v>
      </c>
      <c r="D314" s="88" t="s">
        <v>958</v>
      </c>
      <c r="E314" s="71" t="s">
        <v>60</v>
      </c>
      <c r="F314" s="212" t="n">
        <v>4.09</v>
      </c>
      <c r="G314" s="97"/>
      <c r="H314" s="97"/>
      <c r="I314" s="74" t="n">
        <f aca="false">G314+H314</f>
        <v>0</v>
      </c>
      <c r="J314" s="75" t="n">
        <f aca="false">G314*F314</f>
        <v>0</v>
      </c>
      <c r="K314" s="75" t="n">
        <f aca="false">H314*F314</f>
        <v>0</v>
      </c>
      <c r="L314" s="75" t="n">
        <f aca="false">J314+K314</f>
        <v>0</v>
      </c>
      <c r="M314" s="76" t="n">
        <f aca="false">L314*(1+$M$4)</f>
        <v>0</v>
      </c>
      <c r="N314" s="77"/>
      <c r="O314" s="78"/>
      <c r="P314" s="78"/>
      <c r="Q314" s="78"/>
      <c r="R314" s="78"/>
      <c r="S314" s="78"/>
      <c r="T314" s="67" t="str">
        <f aca="false">IF(A314="", "", IF(LEN(A314)-LEN(SUBSTITUTE(A314, ".", "")) = 0, "ETAPA_PRINCIPAL", IF(LEN(A314)-LEN(SUBSTITUTE(A314, ".", "")) = 1, "SUBETAPA", "ITEM_OBRA")))</f>
        <v>SUBETAPA</v>
      </c>
      <c r="U314" s="68" t="n">
        <f aca="false">IF(T314="ETAPA_PRINCIPAL",M314,0)</f>
        <v>0</v>
      </c>
      <c r="V314" s="68" t="n">
        <f aca="false">IF($T314="ETAPA_PRINCIPAL",$L314,0)</f>
        <v>0</v>
      </c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</row>
    <row r="315" customFormat="false" ht="35.5" hidden="false" customHeight="false" outlineLevel="0" collapsed="false">
      <c r="A315" s="104" t="s">
        <v>978</v>
      </c>
      <c r="B315" s="174" t="s">
        <v>979</v>
      </c>
      <c r="C315" s="214" t="s">
        <v>980</v>
      </c>
      <c r="D315" s="174" t="s">
        <v>981</v>
      </c>
      <c r="E315" s="214" t="s">
        <v>60</v>
      </c>
      <c r="F315" s="215" t="n">
        <v>0.84</v>
      </c>
      <c r="G315" s="122"/>
      <c r="H315" s="122"/>
      <c r="I315" s="122" t="n">
        <f aca="false">G315+H315</f>
        <v>0</v>
      </c>
      <c r="J315" s="122" t="n">
        <f aca="false">G315*F315</f>
        <v>0</v>
      </c>
      <c r="K315" s="122" t="n">
        <f aca="false">H315*F315</f>
        <v>0</v>
      </c>
      <c r="L315" s="122" t="n">
        <f aca="false">J315+K315</f>
        <v>0</v>
      </c>
      <c r="M315" s="76" t="n">
        <f aca="false">L315*(1+$M$4)</f>
        <v>0</v>
      </c>
      <c r="N315" s="124"/>
      <c r="O315" s="125"/>
      <c r="P315" s="126"/>
      <c r="Q315" s="78"/>
      <c r="R315" s="125"/>
      <c r="S315" s="125"/>
      <c r="T315" s="67" t="str">
        <f aca="false">IF(A315="", "", IF(LEN(A315)-LEN(SUBSTITUTE(A315, ".", "")) = 0, "ETAPA_PRINCIPAL", IF(LEN(A315)-LEN(SUBSTITUTE(A315, ".", "")) = 1, "SUBETAPA", "ITEM_OBRA")))</f>
        <v>SUBETAPA</v>
      </c>
      <c r="U315" s="68" t="n">
        <f aca="false">IF(T315="ETAPA_PRINCIPAL",M315,0)</f>
        <v>0</v>
      </c>
      <c r="V315" s="68" t="n">
        <f aca="false">IF($T315="ETAPA_PRINCIPAL",$L315,0)</f>
        <v>0</v>
      </c>
      <c r="W315" s="125"/>
      <c r="X315" s="125"/>
      <c r="Y315" s="125"/>
      <c r="Z315" s="125"/>
      <c r="AA315" s="125"/>
      <c r="AB315" s="125"/>
      <c r="AC315" s="125"/>
      <c r="AD315" s="125"/>
      <c r="AE315" s="125"/>
      <c r="AF315" s="125"/>
      <c r="AG315" s="125"/>
      <c r="AH315" s="125"/>
      <c r="AI315" s="125"/>
      <c r="AJ315" s="125"/>
    </row>
    <row r="316" customFormat="false" ht="31.9" hidden="false" customHeight="false" outlineLevel="0" collapsed="false">
      <c r="A316" s="104" t="s">
        <v>982</v>
      </c>
      <c r="B316" s="187" t="s">
        <v>983</v>
      </c>
      <c r="C316" s="71" t="s">
        <v>967</v>
      </c>
      <c r="D316" s="88" t="s">
        <v>968</v>
      </c>
      <c r="E316" s="71" t="s">
        <v>60</v>
      </c>
      <c r="F316" s="212" t="n">
        <v>0.6</v>
      </c>
      <c r="G316" s="74"/>
      <c r="H316" s="74"/>
      <c r="I316" s="74" t="n">
        <f aca="false">G316+H316</f>
        <v>0</v>
      </c>
      <c r="J316" s="75" t="n">
        <f aca="false">G316*F316</f>
        <v>0</v>
      </c>
      <c r="K316" s="75" t="n">
        <f aca="false">H316*F316</f>
        <v>0</v>
      </c>
      <c r="L316" s="75" t="n">
        <f aca="false">J316+K316</f>
        <v>0</v>
      </c>
      <c r="M316" s="76" t="n">
        <f aca="false">L316*(1+$M$4)</f>
        <v>0</v>
      </c>
      <c r="N316" s="115"/>
      <c r="O316" s="116"/>
      <c r="P316" s="127"/>
      <c r="Q316" s="78"/>
      <c r="R316" s="116"/>
      <c r="S316" s="116"/>
      <c r="T316" s="67"/>
      <c r="U316" s="68"/>
      <c r="V316" s="68"/>
      <c r="W316" s="116"/>
      <c r="X316" s="116"/>
      <c r="Y316" s="116"/>
      <c r="Z316" s="116"/>
      <c r="AA316" s="116"/>
      <c r="AB316" s="116"/>
      <c r="AC316" s="116"/>
      <c r="AD316" s="116"/>
      <c r="AE316" s="116"/>
      <c r="AF316" s="116"/>
      <c r="AG316" s="116"/>
      <c r="AH316" s="116"/>
      <c r="AI316" s="116"/>
      <c r="AJ316" s="116"/>
    </row>
    <row r="317" customFormat="false" ht="42.15" hidden="false" customHeight="false" outlineLevel="0" collapsed="false">
      <c r="A317" s="104" t="s">
        <v>984</v>
      </c>
      <c r="B317" s="70" t="s">
        <v>985</v>
      </c>
      <c r="C317" s="71" t="s">
        <v>986</v>
      </c>
      <c r="D317" s="88" t="s">
        <v>987</v>
      </c>
      <c r="E317" s="71" t="s">
        <v>34</v>
      </c>
      <c r="F317" s="212" t="n">
        <v>14</v>
      </c>
      <c r="G317" s="74"/>
      <c r="H317" s="74"/>
      <c r="I317" s="74" t="n">
        <f aca="false">G317+H317</f>
        <v>0</v>
      </c>
      <c r="J317" s="75" t="n">
        <f aca="false">G317*F317</f>
        <v>0</v>
      </c>
      <c r="K317" s="75" t="n">
        <f aca="false">H317*F317</f>
        <v>0</v>
      </c>
      <c r="L317" s="75" t="n">
        <f aca="false">J317+K317</f>
        <v>0</v>
      </c>
      <c r="M317" s="76" t="n">
        <f aca="false">L317*(1+$M$4)</f>
        <v>0</v>
      </c>
      <c r="N317" s="77"/>
      <c r="O317" s="78"/>
      <c r="P317" s="78"/>
      <c r="Q317" s="78"/>
      <c r="R317" s="78"/>
      <c r="S317" s="78"/>
      <c r="T317" s="67" t="str">
        <f aca="false">IF(A317="", "", IF(LEN(A317)-LEN(SUBSTITUTE(A317, ".", "")) = 0, "ETAPA_PRINCIPAL", IF(LEN(A317)-LEN(SUBSTITUTE(A317, ".", "")) = 1, "SUBETAPA", "ITEM_OBRA")))</f>
        <v>SUBETAPA</v>
      </c>
      <c r="U317" s="68" t="n">
        <f aca="false">IF(T317="ETAPA_PRINCIPAL",M317,0)</f>
        <v>0</v>
      </c>
      <c r="V317" s="68" t="n">
        <f aca="false">IF($T317="ETAPA_PRINCIPAL",$L317,0)</f>
        <v>0</v>
      </c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</row>
    <row r="318" customFormat="false" ht="15" hidden="false" customHeight="false" outlineLevel="0" collapsed="false">
      <c r="A318" s="107"/>
      <c r="B318" s="108"/>
      <c r="C318" s="108"/>
      <c r="D318" s="108"/>
      <c r="E318" s="108"/>
      <c r="F318" s="109"/>
      <c r="G318" s="216"/>
      <c r="H318" s="108"/>
      <c r="I318" s="108"/>
      <c r="J318" s="108"/>
      <c r="K318" s="108"/>
      <c r="L318" s="108"/>
      <c r="M318" s="91"/>
      <c r="N318" s="77"/>
      <c r="O318" s="78"/>
      <c r="P318" s="78"/>
      <c r="Q318" s="78"/>
      <c r="R318" s="78"/>
      <c r="S318" s="78"/>
      <c r="T318" s="67" t="str">
        <f aca="false">IF(A318="", "", IF(LEN(A318)-LEN(SUBSTITUTE(A318, ".", "")) = 0, "ETAPA_PRINCIPAL", IF(LEN(A318)-LEN(SUBSTITUTE(A318, ".", "")) = 1, "SUBETAPA", "ITEM_OBRA")))</f>
        <v/>
      </c>
      <c r="U318" s="68" t="n">
        <f aca="false">IF(T318="ETAPA_PRINCIPAL",M318,0)</f>
        <v>0</v>
      </c>
      <c r="V318" s="68" t="n">
        <f aca="false">IF($T318="ETAPA_PRINCIPAL",$L318,0)</f>
        <v>0</v>
      </c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</row>
    <row r="319" customFormat="false" ht="15" hidden="false" customHeight="true" outlineLevel="0" collapsed="false">
      <c r="A319" s="82" t="s">
        <v>988</v>
      </c>
      <c r="B319" s="83" t="s">
        <v>989</v>
      </c>
      <c r="C319" s="83"/>
      <c r="D319" s="83"/>
      <c r="E319" s="84"/>
      <c r="F319" s="84"/>
      <c r="G319" s="217"/>
      <c r="H319" s="84"/>
      <c r="I319" s="85"/>
      <c r="J319" s="65" t="n">
        <f aca="false">SUM(J320:J325)</f>
        <v>0</v>
      </c>
      <c r="K319" s="65" t="n">
        <f aca="false">SUM(K320:K325)</f>
        <v>0</v>
      </c>
      <c r="L319" s="65" t="n">
        <f aca="false">SUM(L320:L325)</f>
        <v>0</v>
      </c>
      <c r="M319" s="65" t="n">
        <f aca="false">SUM(M320:M325)</f>
        <v>0</v>
      </c>
      <c r="N319" s="54" t="n">
        <f aca="false">M319</f>
        <v>0</v>
      </c>
      <c r="O319" s="78"/>
      <c r="P319" s="78"/>
      <c r="Q319" s="78"/>
      <c r="R319" s="78"/>
      <c r="S319" s="78"/>
      <c r="T319" s="67" t="str">
        <f aca="false">IF(A319="", "", IF(LEN(A319)-LEN(SUBSTITUTE(A319, ".", "")) = 0, "ETAPA_PRINCIPAL", IF(LEN(A319)-LEN(SUBSTITUTE(A319, ".", "")) = 1, "SUBETAPA", "ITEM_OBRA")))</f>
        <v>ETAPA_PRINCIPAL</v>
      </c>
      <c r="U319" s="68" t="n">
        <f aca="false">IF(T319="ETAPA_PRINCIPAL",M319,0)</f>
        <v>0</v>
      </c>
      <c r="V319" s="68" t="n">
        <f aca="false">IF($T319="ETAPA_PRINCIPAL",$L319,0)</f>
        <v>0</v>
      </c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</row>
    <row r="320" customFormat="false" ht="42.15" hidden="false" customHeight="false" outlineLevel="0" collapsed="false">
      <c r="A320" s="69" t="s">
        <v>990</v>
      </c>
      <c r="B320" s="70" t="s">
        <v>991</v>
      </c>
      <c r="C320" s="71" t="n">
        <v>87879</v>
      </c>
      <c r="D320" s="88" t="s">
        <v>992</v>
      </c>
      <c r="E320" s="71" t="s">
        <v>60</v>
      </c>
      <c r="F320" s="73" t="n">
        <v>19.55</v>
      </c>
      <c r="G320" s="74"/>
      <c r="H320" s="74"/>
      <c r="I320" s="74" t="n">
        <f aca="false">G320+H320</f>
        <v>0</v>
      </c>
      <c r="J320" s="75" t="n">
        <f aca="false">G320*F320</f>
        <v>0</v>
      </c>
      <c r="K320" s="75" t="n">
        <f aca="false">H320*F320</f>
        <v>0</v>
      </c>
      <c r="L320" s="75" t="n">
        <f aca="false">J320+K320</f>
        <v>0</v>
      </c>
      <c r="M320" s="76" t="n">
        <f aca="false">L320*(1+$M$4)</f>
        <v>0</v>
      </c>
      <c r="N320" s="77"/>
      <c r="O320" s="78"/>
      <c r="P320" s="78"/>
      <c r="Q320" s="78"/>
      <c r="R320" s="78"/>
      <c r="S320" s="78"/>
      <c r="T320" s="67" t="str">
        <f aca="false">IF(A320="", "", IF(LEN(A320)-LEN(SUBSTITUTE(A320, ".", "")) = 0, "ETAPA_PRINCIPAL", IF(LEN(A320)-LEN(SUBSTITUTE(A320, ".", "")) = 1, "SUBETAPA", "ITEM_OBRA")))</f>
        <v>SUBETAPA</v>
      </c>
      <c r="U320" s="68" t="n">
        <f aca="false">IF(T320="ETAPA_PRINCIPAL",M320,0)</f>
        <v>0</v>
      </c>
      <c r="V320" s="68" t="n">
        <f aca="false">IF($T320="ETAPA_PRINCIPAL",$L320,0)</f>
        <v>0</v>
      </c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</row>
    <row r="321" customFormat="false" ht="42.15" hidden="false" customHeight="false" outlineLevel="0" collapsed="false">
      <c r="A321" s="69" t="s">
        <v>993</v>
      </c>
      <c r="B321" s="70" t="s">
        <v>994</v>
      </c>
      <c r="C321" s="71" t="s">
        <v>995</v>
      </c>
      <c r="D321" s="88" t="s">
        <v>996</v>
      </c>
      <c r="E321" s="71" t="s">
        <v>60</v>
      </c>
      <c r="F321" s="73" t="n">
        <f aca="false">F320</f>
        <v>19.55</v>
      </c>
      <c r="G321" s="74"/>
      <c r="H321" s="74"/>
      <c r="I321" s="74" t="n">
        <f aca="false">G321+H321</f>
        <v>0</v>
      </c>
      <c r="J321" s="75" t="n">
        <f aca="false">G321*F321</f>
        <v>0</v>
      </c>
      <c r="K321" s="75" t="n">
        <f aca="false">H321*F321</f>
        <v>0</v>
      </c>
      <c r="L321" s="75" t="n">
        <f aca="false">J321+K321</f>
        <v>0</v>
      </c>
      <c r="M321" s="76" t="n">
        <f aca="false">L321*(1+$M$4)</f>
        <v>0</v>
      </c>
      <c r="N321" s="77"/>
      <c r="O321" s="78"/>
      <c r="P321" s="78"/>
      <c r="Q321" s="78"/>
      <c r="R321" s="78"/>
      <c r="S321" s="78"/>
      <c r="T321" s="67" t="str">
        <f aca="false">IF(A321="", "", IF(LEN(A321)-LEN(SUBSTITUTE(A321, ".", "")) = 0, "ETAPA_PRINCIPAL", IF(LEN(A321)-LEN(SUBSTITUTE(A321, ".", "")) = 1, "SUBETAPA", "ITEM_OBRA")))</f>
        <v>SUBETAPA</v>
      </c>
      <c r="U321" s="68" t="n">
        <f aca="false">IF(T321="ETAPA_PRINCIPAL",M321,0)</f>
        <v>0</v>
      </c>
      <c r="V321" s="68" t="n">
        <f aca="false">IF($T321="ETAPA_PRINCIPAL",$L321,0)</f>
        <v>0</v>
      </c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</row>
    <row r="322" customFormat="false" ht="42.15" hidden="false" customHeight="false" outlineLevel="0" collapsed="false">
      <c r="A322" s="69" t="s">
        <v>997</v>
      </c>
      <c r="B322" s="70" t="s">
        <v>998</v>
      </c>
      <c r="C322" s="71" t="n">
        <v>87879</v>
      </c>
      <c r="D322" s="88" t="s">
        <v>992</v>
      </c>
      <c r="E322" s="71" t="s">
        <v>60</v>
      </c>
      <c r="F322" s="73" t="n">
        <v>84.75</v>
      </c>
      <c r="G322" s="74"/>
      <c r="H322" s="74"/>
      <c r="I322" s="74" t="n">
        <f aca="false">G322+H322</f>
        <v>0</v>
      </c>
      <c r="J322" s="75" t="n">
        <f aca="false">G322*F322</f>
        <v>0</v>
      </c>
      <c r="K322" s="75" t="n">
        <f aca="false">H322*F322</f>
        <v>0</v>
      </c>
      <c r="L322" s="75" t="n">
        <f aca="false">J322+K322</f>
        <v>0</v>
      </c>
      <c r="M322" s="76" t="n">
        <f aca="false">L322*(1+$M$4)</f>
        <v>0</v>
      </c>
      <c r="N322" s="77"/>
      <c r="O322" s="78"/>
      <c r="P322" s="78"/>
      <c r="Q322" s="78"/>
      <c r="R322" s="78"/>
      <c r="S322" s="78"/>
      <c r="T322" s="67" t="str">
        <f aca="false">IF(A322="", "", IF(LEN(A322)-LEN(SUBSTITUTE(A322, ".", "")) = 0, "ETAPA_PRINCIPAL", IF(LEN(A322)-LEN(SUBSTITUTE(A322, ".", "")) = 1, "SUBETAPA", "ITEM_OBRA")))</f>
        <v>SUBETAPA</v>
      </c>
      <c r="U322" s="68" t="n">
        <f aca="false">IF(T322="ETAPA_PRINCIPAL",M322,0)</f>
        <v>0</v>
      </c>
      <c r="V322" s="68" t="n">
        <f aca="false">IF($T322="ETAPA_PRINCIPAL",$L322,0)</f>
        <v>0</v>
      </c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</row>
    <row r="323" customFormat="false" ht="42.15" hidden="false" customHeight="false" outlineLevel="0" collapsed="false">
      <c r="A323" s="69" t="s">
        <v>999</v>
      </c>
      <c r="B323" s="70" t="s">
        <v>998</v>
      </c>
      <c r="C323" s="71" t="s">
        <v>1000</v>
      </c>
      <c r="D323" s="88" t="s">
        <v>1001</v>
      </c>
      <c r="E323" s="71" t="s">
        <v>60</v>
      </c>
      <c r="F323" s="73" t="n">
        <v>84.75</v>
      </c>
      <c r="G323" s="74"/>
      <c r="H323" s="74"/>
      <c r="I323" s="74" t="n">
        <f aca="false">G323+H323</f>
        <v>0</v>
      </c>
      <c r="J323" s="75" t="n">
        <f aca="false">G323*F323</f>
        <v>0</v>
      </c>
      <c r="K323" s="75" t="n">
        <f aca="false">H323*F323</f>
        <v>0</v>
      </c>
      <c r="L323" s="75" t="n">
        <f aca="false">J323+K323</f>
        <v>0</v>
      </c>
      <c r="M323" s="76" t="n">
        <f aca="false">L323*(1+$M$4)</f>
        <v>0</v>
      </c>
      <c r="N323" s="77"/>
      <c r="O323" s="78"/>
      <c r="P323" s="78"/>
      <c r="Q323" s="78"/>
      <c r="R323" s="78"/>
      <c r="S323" s="78"/>
      <c r="T323" s="67" t="str">
        <f aca="false">IF(A323="", "", IF(LEN(A323)-LEN(SUBSTITUTE(A323, ".", "")) = 0, "ETAPA_PRINCIPAL", IF(LEN(A323)-LEN(SUBSTITUTE(A323, ".", "")) = 1, "SUBETAPA", "ITEM_OBRA")))</f>
        <v>SUBETAPA</v>
      </c>
      <c r="U323" s="68" t="n">
        <f aca="false">IF(T323="ETAPA_PRINCIPAL",M323,0)</f>
        <v>0</v>
      </c>
      <c r="V323" s="68" t="n">
        <f aca="false">IF($T323="ETAPA_PRINCIPAL",$L323,0)</f>
        <v>0</v>
      </c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</row>
    <row r="324" customFormat="false" ht="42.15" hidden="false" customHeight="false" outlineLevel="0" collapsed="false">
      <c r="A324" s="69" t="s">
        <v>1002</v>
      </c>
      <c r="B324" s="70" t="s">
        <v>1003</v>
      </c>
      <c r="C324" s="71" t="s">
        <v>1004</v>
      </c>
      <c r="D324" s="88" t="s">
        <v>1005</v>
      </c>
      <c r="E324" s="71" t="s">
        <v>60</v>
      </c>
      <c r="F324" s="73" t="n">
        <v>107.75</v>
      </c>
      <c r="G324" s="74"/>
      <c r="H324" s="74"/>
      <c r="I324" s="74" t="n">
        <f aca="false">G324+H324</f>
        <v>0</v>
      </c>
      <c r="J324" s="75" t="n">
        <f aca="false">G324*F324</f>
        <v>0</v>
      </c>
      <c r="K324" s="75" t="n">
        <f aca="false">H324*F324</f>
        <v>0</v>
      </c>
      <c r="L324" s="75" t="n">
        <f aca="false">J324+K324</f>
        <v>0</v>
      </c>
      <c r="M324" s="76" t="n">
        <f aca="false">L324*(1+$M$4)</f>
        <v>0</v>
      </c>
      <c r="N324" s="77"/>
      <c r="O324" s="78"/>
      <c r="P324" s="78"/>
      <c r="Q324" s="78"/>
      <c r="R324" s="78"/>
      <c r="S324" s="78"/>
      <c r="T324" s="67" t="str">
        <f aca="false">IF(A324="", "", IF(LEN(A324)-LEN(SUBSTITUTE(A324, ".", "")) = 0, "ETAPA_PRINCIPAL", IF(LEN(A324)-LEN(SUBSTITUTE(A324, ".", "")) = 1, "SUBETAPA", "ITEM_OBRA")))</f>
        <v>SUBETAPA</v>
      </c>
      <c r="U324" s="68" t="n">
        <f aca="false">IF(T324="ETAPA_PRINCIPAL",M324,0)</f>
        <v>0</v>
      </c>
      <c r="V324" s="68" t="n">
        <f aca="false">IF($T324="ETAPA_PRINCIPAL",$L324,0)</f>
        <v>0</v>
      </c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</row>
    <row r="325" customFormat="false" ht="21.65" hidden="false" customHeight="false" outlineLevel="0" collapsed="false">
      <c r="A325" s="69" t="s">
        <v>1006</v>
      </c>
      <c r="B325" s="89" t="s">
        <v>1007</v>
      </c>
      <c r="C325" s="90" t="s">
        <v>1008</v>
      </c>
      <c r="D325" s="91" t="s">
        <v>1009</v>
      </c>
      <c r="E325" s="71" t="s">
        <v>73</v>
      </c>
      <c r="F325" s="73" t="n">
        <v>15</v>
      </c>
      <c r="G325" s="97"/>
      <c r="H325" s="97"/>
      <c r="I325" s="74" t="n">
        <f aca="false">G325+H325</f>
        <v>0</v>
      </c>
      <c r="J325" s="75" t="n">
        <f aca="false">G325*F325</f>
        <v>0</v>
      </c>
      <c r="K325" s="75" t="n">
        <f aca="false">H325*F325</f>
        <v>0</v>
      </c>
      <c r="L325" s="75" t="n">
        <f aca="false">J325+K325</f>
        <v>0</v>
      </c>
      <c r="M325" s="76" t="n">
        <f aca="false">L325*(1+$M$4)</f>
        <v>0</v>
      </c>
      <c r="N325" s="77"/>
      <c r="O325" s="78"/>
      <c r="P325" s="78"/>
      <c r="Q325" s="78"/>
      <c r="R325" s="78"/>
      <c r="S325" s="78"/>
      <c r="T325" s="67" t="str">
        <f aca="false">IF(A325="", "", IF(LEN(A325)-LEN(SUBSTITUTE(A325, ".", "")) = 0, "ETAPA_PRINCIPAL", IF(LEN(A325)-LEN(SUBSTITUTE(A325, ".", "")) = 1, "SUBETAPA", "ITEM_OBRA")))</f>
        <v>SUBETAPA</v>
      </c>
      <c r="U325" s="68" t="n">
        <f aca="false">IF(T325="ETAPA_PRINCIPAL",M325,0)</f>
        <v>0</v>
      </c>
      <c r="V325" s="68" t="n">
        <f aca="false">IF($T325="ETAPA_PRINCIPAL",$L325,0)</f>
        <v>0</v>
      </c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</row>
    <row r="326" customFormat="false" ht="15" hidden="false" customHeight="false" outlineLevel="0" collapsed="false">
      <c r="A326" s="107"/>
      <c r="B326" s="108"/>
      <c r="C326" s="108"/>
      <c r="D326" s="108"/>
      <c r="E326" s="108"/>
      <c r="F326" s="109"/>
      <c r="G326" s="108"/>
      <c r="H326" s="108"/>
      <c r="I326" s="108"/>
      <c r="J326" s="108"/>
      <c r="K326" s="108"/>
      <c r="L326" s="108"/>
      <c r="M326" s="91"/>
      <c r="N326" s="77"/>
      <c r="O326" s="78"/>
      <c r="P326" s="78"/>
      <c r="Q326" s="78"/>
      <c r="R326" s="78"/>
      <c r="S326" s="78"/>
      <c r="T326" s="67" t="str">
        <f aca="false">IF(A326="", "", IF(LEN(A326)-LEN(SUBSTITUTE(A326, ".", "")) = 0, "ETAPA_PRINCIPAL", IF(LEN(A326)-LEN(SUBSTITUTE(A326, ".", "")) = 1, "SUBETAPA", "ITEM_OBRA")))</f>
        <v/>
      </c>
      <c r="U326" s="68" t="n">
        <f aca="false">IF(T326="ETAPA_PRINCIPAL",M326,0)</f>
        <v>0</v>
      </c>
      <c r="V326" s="68" t="n">
        <f aca="false">IF($T326="ETAPA_PRINCIPAL",$L326,0)</f>
        <v>0</v>
      </c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</row>
    <row r="327" customFormat="false" ht="15" hidden="false" customHeight="true" outlineLevel="0" collapsed="false">
      <c r="A327" s="82" t="s">
        <v>1010</v>
      </c>
      <c r="B327" s="83" t="s">
        <v>1011</v>
      </c>
      <c r="C327" s="83"/>
      <c r="D327" s="83"/>
      <c r="E327" s="84"/>
      <c r="F327" s="84"/>
      <c r="G327" s="84"/>
      <c r="H327" s="84"/>
      <c r="I327" s="85"/>
      <c r="J327" s="65" t="n">
        <f aca="false">SUM(J328:J336)</f>
        <v>0</v>
      </c>
      <c r="K327" s="65" t="n">
        <f aca="false">SUM(K328:K336)</f>
        <v>0</v>
      </c>
      <c r="L327" s="65" t="n">
        <f aca="false">SUM(L328:L336)</f>
        <v>0</v>
      </c>
      <c r="M327" s="65" t="n">
        <f aca="false">SUM(M328:M336)</f>
        <v>0</v>
      </c>
      <c r="N327" s="54" t="n">
        <f aca="false">M327</f>
        <v>0</v>
      </c>
      <c r="O327" s="78"/>
      <c r="P327" s="78"/>
      <c r="Q327" s="78"/>
      <c r="R327" s="78"/>
      <c r="S327" s="78"/>
      <c r="T327" s="67" t="str">
        <f aca="false">IF(A327="", "", IF(LEN(A327)-LEN(SUBSTITUTE(A327, ".", "")) = 0, "ETAPA_PRINCIPAL", IF(LEN(A327)-LEN(SUBSTITUTE(A327, ".", "")) = 1, "SUBETAPA", "ITEM_OBRA")))</f>
        <v>ETAPA_PRINCIPAL</v>
      </c>
      <c r="U327" s="68" t="n">
        <f aca="false">IF(T327="ETAPA_PRINCIPAL",M327,0)</f>
        <v>0</v>
      </c>
      <c r="V327" s="68" t="n">
        <f aca="false">IF($T327="ETAPA_PRINCIPAL",$L327,0)</f>
        <v>0</v>
      </c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</row>
    <row r="328" customFormat="false" ht="62.65" hidden="false" customHeight="false" outlineLevel="0" collapsed="false">
      <c r="A328" s="69" t="s">
        <v>1012</v>
      </c>
      <c r="B328" s="70" t="s">
        <v>1013</v>
      </c>
      <c r="C328" s="71" t="s">
        <v>1014</v>
      </c>
      <c r="D328" s="88" t="s">
        <v>1015</v>
      </c>
      <c r="E328" s="71" t="s">
        <v>1016</v>
      </c>
      <c r="F328" s="73" t="n">
        <v>377.4</v>
      </c>
      <c r="G328" s="74"/>
      <c r="H328" s="74"/>
      <c r="I328" s="74" t="n">
        <f aca="false">G328+H328</f>
        <v>0</v>
      </c>
      <c r="J328" s="75" t="n">
        <f aca="false">G328*F328</f>
        <v>0</v>
      </c>
      <c r="K328" s="75" t="n">
        <f aca="false">H328*F328</f>
        <v>0</v>
      </c>
      <c r="L328" s="75" t="n">
        <f aca="false">J328+K328</f>
        <v>0</v>
      </c>
      <c r="M328" s="76" t="n">
        <f aca="false">L328*(1+$M$4)</f>
        <v>0</v>
      </c>
      <c r="N328" s="77"/>
      <c r="O328" s="78"/>
      <c r="P328" s="78"/>
      <c r="Q328" s="78"/>
      <c r="R328" s="78"/>
      <c r="S328" s="78"/>
      <c r="T328" s="67" t="str">
        <f aca="false">IF(A328="", "", IF(LEN(A328)-LEN(SUBSTITUTE(A328, ".", "")) = 0, "ETAPA_PRINCIPAL", IF(LEN(A328)-LEN(SUBSTITUTE(A328, ".", "")) = 1, "SUBETAPA", "ITEM_OBRA")))</f>
        <v>SUBETAPA</v>
      </c>
      <c r="U328" s="68" t="n">
        <f aca="false">IF(T328="ETAPA_PRINCIPAL",M328,0)</f>
        <v>0</v>
      </c>
      <c r="V328" s="68" t="n">
        <f aca="false">IF($T328="ETAPA_PRINCIPAL",$L328,0)</f>
        <v>0</v>
      </c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</row>
    <row r="329" customFormat="false" ht="21.65" hidden="false" customHeight="false" outlineLevel="0" collapsed="false">
      <c r="A329" s="69" t="s">
        <v>1017</v>
      </c>
      <c r="B329" s="70" t="s">
        <v>1018</v>
      </c>
      <c r="C329" s="71" t="s">
        <v>1019</v>
      </c>
      <c r="D329" s="88" t="s">
        <v>1020</v>
      </c>
      <c r="E329" s="71" t="s">
        <v>60</v>
      </c>
      <c r="F329" s="73" t="n">
        <v>377.4</v>
      </c>
      <c r="G329" s="74"/>
      <c r="H329" s="74"/>
      <c r="I329" s="74" t="n">
        <f aca="false">G329+H329</f>
        <v>0</v>
      </c>
      <c r="J329" s="75" t="n">
        <f aca="false">G329*F329</f>
        <v>0</v>
      </c>
      <c r="K329" s="75" t="n">
        <f aca="false">H329*F329</f>
        <v>0</v>
      </c>
      <c r="L329" s="75" t="n">
        <f aca="false">J329+K329</f>
        <v>0</v>
      </c>
      <c r="M329" s="76" t="n">
        <f aca="false">L329*(1+$M$4)</f>
        <v>0</v>
      </c>
      <c r="N329" s="77"/>
      <c r="O329" s="78"/>
      <c r="P329" s="78"/>
      <c r="Q329" s="78"/>
      <c r="R329" s="78"/>
      <c r="S329" s="78"/>
      <c r="T329" s="67" t="str">
        <f aca="false">IF(A329="", "", IF(LEN(A329)-LEN(SUBSTITUTE(A329, ".", "")) = 0, "ETAPA_PRINCIPAL", IF(LEN(A329)-LEN(SUBSTITUTE(A329, ".", "")) = 1, "SUBETAPA", "ITEM_OBRA")))</f>
        <v>SUBETAPA</v>
      </c>
      <c r="U329" s="68" t="n">
        <f aca="false">IF(T329="ETAPA_PRINCIPAL",M329,0)</f>
        <v>0</v>
      </c>
      <c r="V329" s="68" t="n">
        <f aca="false">IF($T329="ETAPA_PRINCIPAL",$L329,0)</f>
        <v>0</v>
      </c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</row>
    <row r="330" customFormat="false" ht="42.15" hidden="false" customHeight="false" outlineLevel="0" collapsed="false">
      <c r="A330" s="69" t="s">
        <v>1021</v>
      </c>
      <c r="B330" s="70" t="s">
        <v>1022</v>
      </c>
      <c r="C330" s="71" t="s">
        <v>1023</v>
      </c>
      <c r="D330" s="88" t="s">
        <v>1024</v>
      </c>
      <c r="E330" s="71" t="s">
        <v>60</v>
      </c>
      <c r="F330" s="73" t="n">
        <v>377.4</v>
      </c>
      <c r="G330" s="74"/>
      <c r="H330" s="74"/>
      <c r="I330" s="74" t="n">
        <f aca="false">G330+H330</f>
        <v>0</v>
      </c>
      <c r="J330" s="75" t="n">
        <f aca="false">G330*F330</f>
        <v>0</v>
      </c>
      <c r="K330" s="75" t="n">
        <f aca="false">H330*F330</f>
        <v>0</v>
      </c>
      <c r="L330" s="75" t="n">
        <f aca="false">J330+K330</f>
        <v>0</v>
      </c>
      <c r="M330" s="76" t="n">
        <f aca="false">L330*(1+$M$4)</f>
        <v>0</v>
      </c>
      <c r="N330" s="77"/>
      <c r="O330" s="78"/>
      <c r="P330" s="78"/>
      <c r="Q330" s="78"/>
      <c r="R330" s="78"/>
      <c r="S330" s="78"/>
      <c r="T330" s="67" t="str">
        <f aca="false">IF(A330="", "", IF(LEN(A330)-LEN(SUBSTITUTE(A330, ".", "")) = 0, "ETAPA_PRINCIPAL", IF(LEN(A330)-LEN(SUBSTITUTE(A330, ".", "")) = 1, "SUBETAPA", "ITEM_OBRA")))</f>
        <v>SUBETAPA</v>
      </c>
      <c r="U330" s="68" t="n">
        <f aca="false">IF(T330="ETAPA_PRINCIPAL",M330,0)</f>
        <v>0</v>
      </c>
      <c r="V330" s="68" t="n">
        <f aca="false">IF($T330="ETAPA_PRINCIPAL",$L330,0)</f>
        <v>0</v>
      </c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</row>
    <row r="331" customFormat="false" ht="52.4" hidden="false" customHeight="false" outlineLevel="0" collapsed="false">
      <c r="A331" s="69" t="s">
        <v>1025</v>
      </c>
      <c r="B331" s="70" t="s">
        <v>1026</v>
      </c>
      <c r="C331" s="71" t="s">
        <v>1027</v>
      </c>
      <c r="D331" s="88" t="s">
        <v>1028</v>
      </c>
      <c r="E331" s="71" t="s">
        <v>60</v>
      </c>
      <c r="F331" s="73" t="n">
        <v>377.4</v>
      </c>
      <c r="G331" s="74"/>
      <c r="H331" s="74"/>
      <c r="I331" s="74" t="n">
        <f aca="false">G331+H331</f>
        <v>0</v>
      </c>
      <c r="J331" s="75" t="n">
        <f aca="false">G331*F331</f>
        <v>0</v>
      </c>
      <c r="K331" s="75" t="n">
        <f aca="false">H331*F331</f>
        <v>0</v>
      </c>
      <c r="L331" s="75" t="n">
        <f aca="false">J331+K331</f>
        <v>0</v>
      </c>
      <c r="M331" s="76" t="n">
        <f aca="false">L331*(1+$M$4)</f>
        <v>0</v>
      </c>
      <c r="N331" s="77"/>
      <c r="O331" s="78"/>
      <c r="P331" s="78"/>
      <c r="Q331" s="78"/>
      <c r="R331" s="78"/>
      <c r="S331" s="78"/>
      <c r="T331" s="67" t="str">
        <f aca="false">IF(A331="", "", IF(LEN(A331)-LEN(SUBSTITUTE(A331, ".", "")) = 0, "ETAPA_PRINCIPAL", IF(LEN(A331)-LEN(SUBSTITUTE(A331, ".", "")) = 1, "SUBETAPA", "ITEM_OBRA")))</f>
        <v>SUBETAPA</v>
      </c>
      <c r="U331" s="68" t="n">
        <f aca="false">IF(T331="ETAPA_PRINCIPAL",M331,0)</f>
        <v>0</v>
      </c>
      <c r="V331" s="68" t="n">
        <f aca="false">IF($T331="ETAPA_PRINCIPAL",$L331,0)</f>
        <v>0</v>
      </c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</row>
    <row r="332" customFormat="false" ht="31.9" hidden="false" customHeight="false" outlineLevel="0" collapsed="false">
      <c r="A332" s="69" t="s">
        <v>1029</v>
      </c>
      <c r="B332" s="70" t="s">
        <v>1030</v>
      </c>
      <c r="C332" s="71" t="s">
        <v>1031</v>
      </c>
      <c r="D332" s="88" t="s">
        <v>1032</v>
      </c>
      <c r="E332" s="71" t="s">
        <v>60</v>
      </c>
      <c r="F332" s="73" t="n">
        <v>28.85</v>
      </c>
      <c r="G332" s="74"/>
      <c r="H332" s="74"/>
      <c r="I332" s="74" t="n">
        <f aca="false">G332+H332</f>
        <v>0</v>
      </c>
      <c r="J332" s="75" t="n">
        <f aca="false">G332*F332</f>
        <v>0</v>
      </c>
      <c r="K332" s="75" t="n">
        <f aca="false">H332*F332</f>
        <v>0</v>
      </c>
      <c r="L332" s="75" t="n">
        <f aca="false">J332+K332</f>
        <v>0</v>
      </c>
      <c r="M332" s="76" t="n">
        <f aca="false">L332*(1+$M$4)</f>
        <v>0</v>
      </c>
      <c r="N332" s="77"/>
      <c r="O332" s="78"/>
      <c r="P332" s="78"/>
      <c r="Q332" s="78"/>
      <c r="R332" s="78"/>
      <c r="S332" s="78"/>
      <c r="T332" s="67" t="str">
        <f aca="false">IF(A332="", "", IF(LEN(A332)-LEN(SUBSTITUTE(A332, ".", "")) = 0, "ETAPA_PRINCIPAL", IF(LEN(A332)-LEN(SUBSTITUTE(A332, ".", "")) = 1, "SUBETAPA", "ITEM_OBRA")))</f>
        <v>SUBETAPA</v>
      </c>
      <c r="U332" s="68" t="n">
        <f aca="false">IF(T332="ETAPA_PRINCIPAL",M332,0)</f>
        <v>0</v>
      </c>
      <c r="V332" s="68" t="n">
        <f aca="false">IF($T332="ETAPA_PRINCIPAL",$L332,0)</f>
        <v>0</v>
      </c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</row>
    <row r="333" customFormat="false" ht="21.65" hidden="false" customHeight="false" outlineLevel="0" collapsed="false">
      <c r="A333" s="69" t="s">
        <v>1033</v>
      </c>
      <c r="B333" s="70" t="s">
        <v>1030</v>
      </c>
      <c r="C333" s="71" t="s">
        <v>1034</v>
      </c>
      <c r="D333" s="88" t="s">
        <v>1035</v>
      </c>
      <c r="E333" s="71" t="s">
        <v>60</v>
      </c>
      <c r="F333" s="73" t="n">
        <v>28.85</v>
      </c>
      <c r="G333" s="74"/>
      <c r="H333" s="74"/>
      <c r="I333" s="74" t="n">
        <f aca="false">G333+H333</f>
        <v>0</v>
      </c>
      <c r="J333" s="75" t="n">
        <f aca="false">G333*F333</f>
        <v>0</v>
      </c>
      <c r="K333" s="75" t="n">
        <f aca="false">H333*F333</f>
        <v>0</v>
      </c>
      <c r="L333" s="75" t="n">
        <f aca="false">J333+K333</f>
        <v>0</v>
      </c>
      <c r="M333" s="76" t="n">
        <f aca="false">L333*(1+$M$4)</f>
        <v>0</v>
      </c>
      <c r="N333" s="77"/>
      <c r="O333" s="78"/>
      <c r="P333" s="78"/>
      <c r="Q333" s="78"/>
      <c r="R333" s="78"/>
      <c r="S333" s="78"/>
      <c r="T333" s="67" t="str">
        <f aca="false">IF(A333="", "", IF(LEN(A333)-LEN(SUBSTITUTE(A333, ".", "")) = 0, "ETAPA_PRINCIPAL", IF(LEN(A333)-LEN(SUBSTITUTE(A333, ".", "")) = 1, "SUBETAPA", "ITEM_OBRA")))</f>
        <v>SUBETAPA</v>
      </c>
      <c r="U333" s="68" t="n">
        <f aca="false">IF(T333="ETAPA_PRINCIPAL",M333,0)</f>
        <v>0</v>
      </c>
      <c r="V333" s="68" t="n">
        <f aca="false">IF($T333="ETAPA_PRINCIPAL",$L333,0)</f>
        <v>0</v>
      </c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</row>
    <row r="334" customFormat="false" ht="31.9" hidden="false" customHeight="false" outlineLevel="0" collapsed="false">
      <c r="A334" s="69" t="s">
        <v>1036</v>
      </c>
      <c r="B334" s="70" t="s">
        <v>1037</v>
      </c>
      <c r="C334" s="71" t="s">
        <v>1038</v>
      </c>
      <c r="D334" s="88" t="s">
        <v>1039</v>
      </c>
      <c r="E334" s="71" t="s">
        <v>60</v>
      </c>
      <c r="F334" s="73" t="n">
        <v>348.55</v>
      </c>
      <c r="G334" s="74"/>
      <c r="H334" s="74"/>
      <c r="I334" s="74" t="n">
        <f aca="false">G334+H334</f>
        <v>0</v>
      </c>
      <c r="J334" s="75" t="n">
        <f aca="false">G334*F334</f>
        <v>0</v>
      </c>
      <c r="K334" s="75" t="n">
        <f aca="false">H334*F334</f>
        <v>0</v>
      </c>
      <c r="L334" s="75" t="n">
        <f aca="false">J334+K334</f>
        <v>0</v>
      </c>
      <c r="M334" s="76" t="n">
        <f aca="false">L334*(1+$M$4)</f>
        <v>0</v>
      </c>
      <c r="N334" s="77"/>
      <c r="O334" s="78"/>
      <c r="P334" s="78"/>
      <c r="Q334" s="78"/>
      <c r="R334" s="78"/>
      <c r="S334" s="78"/>
      <c r="T334" s="67" t="str">
        <f aca="false">IF(A334="", "", IF(LEN(A334)-LEN(SUBSTITUTE(A334, ".", "")) = 0, "ETAPA_PRINCIPAL", IF(LEN(A334)-LEN(SUBSTITUTE(A334, ".", "")) = 1, "SUBETAPA", "ITEM_OBRA")))</f>
        <v>SUBETAPA</v>
      </c>
      <c r="U334" s="68" t="n">
        <f aca="false">IF(T334="ETAPA_PRINCIPAL",M334,0)</f>
        <v>0</v>
      </c>
      <c r="V334" s="68" t="n">
        <f aca="false">IF($T334="ETAPA_PRINCIPAL",$L334,0)</f>
        <v>0</v>
      </c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</row>
    <row r="335" customFormat="false" ht="31.9" hidden="false" customHeight="false" outlineLevel="0" collapsed="false">
      <c r="A335" s="69" t="s">
        <v>1040</v>
      </c>
      <c r="B335" s="70" t="s">
        <v>1041</v>
      </c>
      <c r="C335" s="71" t="s">
        <v>1038</v>
      </c>
      <c r="D335" s="88" t="s">
        <v>1039</v>
      </c>
      <c r="E335" s="71" t="s">
        <v>60</v>
      </c>
      <c r="F335" s="73" t="n">
        <v>30.35</v>
      </c>
      <c r="G335" s="74"/>
      <c r="H335" s="74"/>
      <c r="I335" s="74" t="n">
        <f aca="false">G335+H335</f>
        <v>0</v>
      </c>
      <c r="J335" s="75" t="n">
        <f aca="false">G335*F335</f>
        <v>0</v>
      </c>
      <c r="K335" s="75" t="n">
        <f aca="false">H335*F335</f>
        <v>0</v>
      </c>
      <c r="L335" s="75" t="n">
        <f aca="false">J335+K335</f>
        <v>0</v>
      </c>
      <c r="M335" s="76" t="n">
        <f aca="false">L335*(1+$M$4)</f>
        <v>0</v>
      </c>
      <c r="N335" s="54"/>
      <c r="O335" s="78"/>
      <c r="P335" s="78"/>
      <c r="Q335" s="78"/>
      <c r="R335" s="78"/>
      <c r="S335" s="78"/>
      <c r="T335" s="67" t="str">
        <f aca="false">IF(A335="", "", IF(LEN(A335)-LEN(SUBSTITUTE(A335, ".", "")) = 0, "ETAPA_PRINCIPAL", IF(LEN(A335)-LEN(SUBSTITUTE(A335, ".", "")) = 1, "SUBETAPA", "ITEM_OBRA")))</f>
        <v>SUBETAPA</v>
      </c>
      <c r="U335" s="68" t="n">
        <f aca="false">IF(T335="ETAPA_PRINCIPAL",M335,0)</f>
        <v>0</v>
      </c>
      <c r="V335" s="68" t="n">
        <f aca="false">IF($T335="ETAPA_PRINCIPAL",$L335,0)</f>
        <v>0</v>
      </c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</row>
    <row r="336" customFormat="false" ht="31.9" hidden="false" customHeight="false" outlineLevel="0" collapsed="false">
      <c r="A336" s="69" t="s">
        <v>1042</v>
      </c>
      <c r="B336" s="70" t="s">
        <v>1043</v>
      </c>
      <c r="C336" s="71" t="s">
        <v>222</v>
      </c>
      <c r="D336" s="88" t="s">
        <v>223</v>
      </c>
      <c r="E336" s="71" t="s">
        <v>60</v>
      </c>
      <c r="F336" s="73" t="n">
        <v>30</v>
      </c>
      <c r="G336" s="74"/>
      <c r="H336" s="74"/>
      <c r="I336" s="74" t="n">
        <f aca="false">G336+H336</f>
        <v>0</v>
      </c>
      <c r="J336" s="75" t="n">
        <f aca="false">G336*F336</f>
        <v>0</v>
      </c>
      <c r="K336" s="75" t="n">
        <f aca="false">H336*F336</f>
        <v>0</v>
      </c>
      <c r="L336" s="75" t="n">
        <f aca="false">J336+K336</f>
        <v>0</v>
      </c>
      <c r="M336" s="76" t="n">
        <f aca="false">L336*(1+$M$4)</f>
        <v>0</v>
      </c>
      <c r="N336" s="77"/>
      <c r="O336" s="78"/>
      <c r="P336" s="78"/>
      <c r="Q336" s="78"/>
      <c r="R336" s="78"/>
      <c r="S336" s="78"/>
      <c r="T336" s="67" t="str">
        <f aca="false">IF(A336="", "", IF(LEN(A336)-LEN(SUBSTITUTE(A336, ".", "")) = 0, "ETAPA_PRINCIPAL", IF(LEN(A336)-LEN(SUBSTITUTE(A336, ".", "")) = 1, "SUBETAPA", "ITEM_OBRA")))</f>
        <v>SUBETAPA</v>
      </c>
      <c r="U336" s="68" t="n">
        <f aca="false">IF(T336="ETAPA_PRINCIPAL",M336,0)</f>
        <v>0</v>
      </c>
      <c r="V336" s="68" t="n">
        <f aca="false">IF($T336="ETAPA_PRINCIPAL",$L336,0)</f>
        <v>0</v>
      </c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</row>
    <row r="337" customFormat="false" ht="15" hidden="false" customHeight="false" outlineLevel="0" collapsed="false">
      <c r="A337" s="107"/>
      <c r="B337" s="108"/>
      <c r="C337" s="108"/>
      <c r="D337" s="108"/>
      <c r="E337" s="108"/>
      <c r="F337" s="109"/>
      <c r="G337" s="108"/>
      <c r="H337" s="108"/>
      <c r="I337" s="108"/>
      <c r="J337" s="108"/>
      <c r="K337" s="108"/>
      <c r="L337" s="108"/>
      <c r="M337" s="91"/>
      <c r="N337" s="21"/>
      <c r="O337" s="78"/>
      <c r="P337" s="78"/>
      <c r="Q337" s="78"/>
      <c r="R337" s="78"/>
      <c r="S337" s="78"/>
      <c r="T337" s="67" t="str">
        <f aca="false">IF(A337="", "", IF(LEN(A337)-LEN(SUBSTITUTE(A337, ".", "")) = 0, "ETAPA_PRINCIPAL", IF(LEN(A337)-LEN(SUBSTITUTE(A337, ".", "")) = 1, "SUBETAPA", "ITEM_OBRA")))</f>
        <v/>
      </c>
      <c r="U337" s="68" t="n">
        <f aca="false">IF(T337="ETAPA_PRINCIPAL",M337,0)</f>
        <v>0</v>
      </c>
      <c r="V337" s="68" t="n">
        <f aca="false">IF($T337="ETAPA_PRINCIPAL",$L337,0)</f>
        <v>0</v>
      </c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</row>
    <row r="338" customFormat="false" ht="15" hidden="false" customHeight="true" outlineLevel="0" collapsed="false">
      <c r="A338" s="82" t="s">
        <v>1044</v>
      </c>
      <c r="B338" s="83" t="s">
        <v>1045</v>
      </c>
      <c r="C338" s="83"/>
      <c r="D338" s="83"/>
      <c r="E338" s="84"/>
      <c r="F338" s="84"/>
      <c r="G338" s="84"/>
      <c r="H338" s="84"/>
      <c r="I338" s="85"/>
      <c r="J338" s="65" t="n">
        <f aca="false">SUM(J339:J345)</f>
        <v>0</v>
      </c>
      <c r="K338" s="65" t="n">
        <f aca="false">SUM(K339:K345)</f>
        <v>0</v>
      </c>
      <c r="L338" s="65" t="n">
        <f aca="false">SUM(L339:L345)</f>
        <v>0</v>
      </c>
      <c r="M338" s="65" t="n">
        <f aca="false">SUM(M339:M345)</f>
        <v>0</v>
      </c>
      <c r="N338" s="54" t="n">
        <f aca="false">M338</f>
        <v>0</v>
      </c>
      <c r="O338" s="78"/>
      <c r="P338" s="78"/>
      <c r="Q338" s="78"/>
      <c r="R338" s="78"/>
      <c r="S338" s="78"/>
      <c r="T338" s="67" t="str">
        <f aca="false">IF(A338="", "", IF(LEN(A338)-LEN(SUBSTITUTE(A338, ".", "")) = 0, "ETAPA_PRINCIPAL", IF(LEN(A338)-LEN(SUBSTITUTE(A338, ".", "")) = 1, "SUBETAPA", "ITEM_OBRA")))</f>
        <v>ETAPA_PRINCIPAL</v>
      </c>
      <c r="U338" s="68" t="n">
        <f aca="false">IF(T338="ETAPA_PRINCIPAL",M338,0)</f>
        <v>0</v>
      </c>
      <c r="V338" s="68" t="n">
        <f aca="false">IF($T338="ETAPA_PRINCIPAL",$L338,0)</f>
        <v>0</v>
      </c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</row>
    <row r="339" customFormat="false" ht="31.9" hidden="false" customHeight="false" outlineLevel="0" collapsed="false">
      <c r="A339" s="69" t="s">
        <v>1046</v>
      </c>
      <c r="B339" s="70" t="s">
        <v>1047</v>
      </c>
      <c r="C339" s="71" t="s">
        <v>1048</v>
      </c>
      <c r="D339" s="88" t="s">
        <v>1049</v>
      </c>
      <c r="E339" s="71" t="s">
        <v>60</v>
      </c>
      <c r="F339" s="73" t="n">
        <v>314.85</v>
      </c>
      <c r="G339" s="74"/>
      <c r="H339" s="74"/>
      <c r="I339" s="74" t="n">
        <f aca="false">G339+H339</f>
        <v>0</v>
      </c>
      <c r="J339" s="75" t="n">
        <f aca="false">G339*F339</f>
        <v>0</v>
      </c>
      <c r="K339" s="75" t="n">
        <f aca="false">H339*F339</f>
        <v>0</v>
      </c>
      <c r="L339" s="75" t="n">
        <f aca="false">J339+K339</f>
        <v>0</v>
      </c>
      <c r="M339" s="76" t="n">
        <f aca="false">L339*(1+$M$4)</f>
        <v>0</v>
      </c>
      <c r="N339" s="77"/>
      <c r="O339" s="78"/>
      <c r="P339" s="78"/>
      <c r="Q339" s="78"/>
      <c r="R339" s="78"/>
      <c r="S339" s="78"/>
      <c r="T339" s="67" t="str">
        <f aca="false">IF(A339="", "", IF(LEN(A339)-LEN(SUBSTITUTE(A339, ".", "")) = 0, "ETAPA_PRINCIPAL", IF(LEN(A339)-LEN(SUBSTITUTE(A339, ".", "")) = 1, "SUBETAPA", "ITEM_OBRA")))</f>
        <v>SUBETAPA</v>
      </c>
      <c r="U339" s="68" t="n">
        <f aca="false">IF(T339="ETAPA_PRINCIPAL",M339,0)</f>
        <v>0</v>
      </c>
      <c r="V339" s="68" t="n">
        <f aca="false">IF($T339="ETAPA_PRINCIPAL",$L339,0)</f>
        <v>0</v>
      </c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</row>
    <row r="340" customFormat="false" ht="31.9" hidden="false" customHeight="false" outlineLevel="0" collapsed="false">
      <c r="A340" s="69" t="s">
        <v>1050</v>
      </c>
      <c r="B340" s="70" t="s">
        <v>1051</v>
      </c>
      <c r="C340" s="71" t="s">
        <v>1052</v>
      </c>
      <c r="D340" s="88" t="s">
        <v>1053</v>
      </c>
      <c r="E340" s="71" t="s">
        <v>60</v>
      </c>
      <c r="F340" s="73" t="n">
        <v>336.3</v>
      </c>
      <c r="G340" s="74"/>
      <c r="H340" s="74"/>
      <c r="I340" s="74" t="n">
        <f aca="false">G340+H340</f>
        <v>0</v>
      </c>
      <c r="J340" s="75" t="n">
        <f aca="false">G340*F340</f>
        <v>0</v>
      </c>
      <c r="K340" s="75" t="n">
        <f aca="false">H340*F340</f>
        <v>0</v>
      </c>
      <c r="L340" s="75" t="n">
        <f aca="false">J340+K340</f>
        <v>0</v>
      </c>
      <c r="M340" s="76" t="n">
        <f aca="false">L340*(1+$M$4)</f>
        <v>0</v>
      </c>
      <c r="N340" s="54"/>
      <c r="O340" s="78"/>
      <c r="P340" s="78"/>
      <c r="Q340" s="78"/>
      <c r="R340" s="78"/>
      <c r="S340" s="78"/>
      <c r="T340" s="67" t="str">
        <f aca="false">IF(A340="", "", IF(LEN(A340)-LEN(SUBSTITUTE(A340, ".", "")) = 0, "ETAPA_PRINCIPAL", IF(LEN(A340)-LEN(SUBSTITUTE(A340, ".", "")) = 1, "SUBETAPA", "ITEM_OBRA")))</f>
        <v>SUBETAPA</v>
      </c>
      <c r="U340" s="68" t="n">
        <f aca="false">IF(T340="ETAPA_PRINCIPAL",M340,0)</f>
        <v>0</v>
      </c>
      <c r="V340" s="68" t="n">
        <f aca="false">IF($T340="ETAPA_PRINCIPAL",$L340,0)</f>
        <v>0</v>
      </c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</row>
    <row r="341" customFormat="false" ht="21.65" hidden="false" customHeight="false" outlineLevel="0" collapsed="false">
      <c r="A341" s="69" t="s">
        <v>1054</v>
      </c>
      <c r="B341" s="70" t="s">
        <v>1055</v>
      </c>
      <c r="C341" s="71" t="s">
        <v>1056</v>
      </c>
      <c r="D341" s="88" t="s">
        <v>1057</v>
      </c>
      <c r="E341" s="71" t="s">
        <v>60</v>
      </c>
      <c r="F341" s="73" t="n">
        <v>336.3</v>
      </c>
      <c r="G341" s="178"/>
      <c r="H341" s="178"/>
      <c r="I341" s="74" t="n">
        <f aca="false">G341+H341</f>
        <v>0</v>
      </c>
      <c r="J341" s="75" t="n">
        <f aca="false">G341*F341</f>
        <v>0</v>
      </c>
      <c r="K341" s="75" t="n">
        <f aca="false">H341*F341</f>
        <v>0</v>
      </c>
      <c r="L341" s="75" t="n">
        <f aca="false">J341+K341</f>
        <v>0</v>
      </c>
      <c r="M341" s="76" t="n">
        <f aca="false">L341*(1+$M$4)</f>
        <v>0</v>
      </c>
      <c r="N341" s="115"/>
      <c r="O341" s="78"/>
      <c r="P341" s="78"/>
      <c r="Q341" s="78"/>
      <c r="R341" s="78"/>
      <c r="S341" s="78"/>
      <c r="T341" s="67" t="str">
        <f aca="false">IF(A341="", "", IF(LEN(A341)-LEN(SUBSTITUTE(A341, ".", "")) = 0, "ETAPA_PRINCIPAL", IF(LEN(A341)-LEN(SUBSTITUTE(A341, ".", "")) = 1, "SUBETAPA", "ITEM_OBRA")))</f>
        <v>SUBETAPA</v>
      </c>
      <c r="U341" s="68" t="n">
        <f aca="false">IF(T341="ETAPA_PRINCIPAL",M341,0)</f>
        <v>0</v>
      </c>
      <c r="V341" s="68" t="n">
        <f aca="false">IF($T341="ETAPA_PRINCIPAL",$L341,0)</f>
        <v>0</v>
      </c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</row>
    <row r="342" customFormat="false" ht="31.9" hidden="false" customHeight="false" outlineLevel="0" collapsed="false">
      <c r="A342" s="69" t="s">
        <v>1058</v>
      </c>
      <c r="B342" s="70" t="s">
        <v>1059</v>
      </c>
      <c r="C342" s="71" t="s">
        <v>1060</v>
      </c>
      <c r="D342" s="88" t="s">
        <v>1061</v>
      </c>
      <c r="E342" s="71" t="s">
        <v>60</v>
      </c>
      <c r="F342" s="73" t="n">
        <v>21.45</v>
      </c>
      <c r="G342" s="97"/>
      <c r="H342" s="97"/>
      <c r="I342" s="74" t="n">
        <f aca="false">G342+H342</f>
        <v>0</v>
      </c>
      <c r="J342" s="75" t="n">
        <f aca="false">G342*F342</f>
        <v>0</v>
      </c>
      <c r="K342" s="75" t="n">
        <f aca="false">H342*F342</f>
        <v>0</v>
      </c>
      <c r="L342" s="75" t="n">
        <f aca="false">J342+K342</f>
        <v>0</v>
      </c>
      <c r="M342" s="76" t="n">
        <f aca="false">L342*(1+$M$4)</f>
        <v>0</v>
      </c>
      <c r="N342" s="115"/>
      <c r="O342" s="78"/>
      <c r="P342" s="78"/>
      <c r="Q342" s="78"/>
      <c r="R342" s="78"/>
      <c r="S342" s="78"/>
      <c r="T342" s="67" t="str">
        <f aca="false">IF(A342="", "", IF(LEN(A342)-LEN(SUBSTITUTE(A342, ".", "")) = 0, "ETAPA_PRINCIPAL", IF(LEN(A342)-LEN(SUBSTITUTE(A342, ".", "")) = 1, "SUBETAPA", "ITEM_OBRA")))</f>
        <v>SUBETAPA</v>
      </c>
      <c r="U342" s="68" t="n">
        <f aca="false">IF(T342="ETAPA_PRINCIPAL",M342,0)</f>
        <v>0</v>
      </c>
      <c r="V342" s="68" t="n">
        <f aca="false">IF($T342="ETAPA_PRINCIPAL",$L342,0)</f>
        <v>0</v>
      </c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</row>
    <row r="343" customFormat="false" ht="46.95" hidden="false" customHeight="false" outlineLevel="0" collapsed="false">
      <c r="A343" s="69" t="s">
        <v>1062</v>
      </c>
      <c r="B343" s="187" t="s">
        <v>1063</v>
      </c>
      <c r="C343" s="176" t="s">
        <v>1064</v>
      </c>
      <c r="D343" s="187" t="s">
        <v>1065</v>
      </c>
      <c r="E343" s="71" t="s">
        <v>60</v>
      </c>
      <c r="F343" s="73" t="n">
        <v>21.45</v>
      </c>
      <c r="G343" s="178"/>
      <c r="H343" s="178"/>
      <c r="I343" s="178" t="n">
        <f aca="false">G343+H343</f>
        <v>0</v>
      </c>
      <c r="J343" s="122" t="n">
        <f aca="false">G343*F343</f>
        <v>0</v>
      </c>
      <c r="K343" s="122" t="n">
        <f aca="false">H343*F343</f>
        <v>0</v>
      </c>
      <c r="L343" s="122" t="n">
        <f aca="false">J343+K343</f>
        <v>0</v>
      </c>
      <c r="M343" s="123" t="n">
        <f aca="false">L343*(1+$M$4)</f>
        <v>0</v>
      </c>
      <c r="N343" s="115"/>
      <c r="O343" s="116"/>
      <c r="P343" s="116"/>
      <c r="Q343" s="78"/>
      <c r="R343" s="116"/>
      <c r="S343" s="116"/>
      <c r="T343" s="67" t="str">
        <f aca="false">IF(A343="", "", IF(LEN(A343)-LEN(SUBSTITUTE(A343, ".", "")) = 0, "ETAPA_PRINCIPAL", IF(LEN(A343)-LEN(SUBSTITUTE(A343, ".", "")) = 1, "SUBETAPA", "ITEM_OBRA")))</f>
        <v>SUBETAPA</v>
      </c>
      <c r="U343" s="68" t="n">
        <f aca="false">IF(T343="ETAPA_PRINCIPAL",M343,0)</f>
        <v>0</v>
      </c>
      <c r="V343" s="68" t="n">
        <f aca="false">IF($T343="ETAPA_PRINCIPAL",$L343,0)</f>
        <v>0</v>
      </c>
      <c r="W343" s="116"/>
      <c r="X343" s="116"/>
      <c r="Y343" s="116"/>
      <c r="Z343" s="116"/>
      <c r="AA343" s="116"/>
      <c r="AB343" s="116"/>
      <c r="AC343" s="116"/>
      <c r="AD343" s="116"/>
      <c r="AE343" s="116"/>
      <c r="AF343" s="116"/>
      <c r="AG343" s="116"/>
      <c r="AH343" s="116"/>
      <c r="AI343" s="116"/>
      <c r="AJ343" s="116"/>
    </row>
    <row r="344" customFormat="false" ht="35.5" hidden="false" customHeight="false" outlineLevel="0" collapsed="false">
      <c r="A344" s="69" t="s">
        <v>1066</v>
      </c>
      <c r="B344" s="187" t="s">
        <v>1063</v>
      </c>
      <c r="C344" s="176" t="s">
        <v>1067</v>
      </c>
      <c r="D344" s="187" t="s">
        <v>1068</v>
      </c>
      <c r="E344" s="71" t="s">
        <v>60</v>
      </c>
      <c r="F344" s="73" t="n">
        <v>21.45</v>
      </c>
      <c r="G344" s="178"/>
      <c r="H344" s="178"/>
      <c r="I344" s="178" t="n">
        <f aca="false">G344+H344</f>
        <v>0</v>
      </c>
      <c r="J344" s="122" t="n">
        <f aca="false">G344*F344</f>
        <v>0</v>
      </c>
      <c r="K344" s="122" t="n">
        <f aca="false">H344*F344</f>
        <v>0</v>
      </c>
      <c r="L344" s="122" t="n">
        <f aca="false">J344+K344</f>
        <v>0</v>
      </c>
      <c r="M344" s="123" t="n">
        <f aca="false">L344*(1+$M$4)</f>
        <v>0</v>
      </c>
      <c r="N344" s="115"/>
      <c r="O344" s="116"/>
      <c r="P344" s="116"/>
      <c r="Q344" s="78"/>
      <c r="R344" s="116"/>
      <c r="S344" s="116"/>
      <c r="T344" s="67" t="str">
        <f aca="false">IF(A344="", "", IF(LEN(A344)-LEN(SUBSTITUTE(A344, ".", "")) = 0, "ETAPA_PRINCIPAL", IF(LEN(A344)-LEN(SUBSTITUTE(A344, ".", "")) = 1, "SUBETAPA", "ITEM_OBRA")))</f>
        <v>SUBETAPA</v>
      </c>
      <c r="U344" s="68" t="n">
        <f aca="false">IF(T344="ETAPA_PRINCIPAL",M344,0)</f>
        <v>0</v>
      </c>
      <c r="V344" s="68" t="n">
        <f aca="false">IF($T344="ETAPA_PRINCIPAL",$L344,0)</f>
        <v>0</v>
      </c>
      <c r="W344" s="116"/>
      <c r="X344" s="116"/>
      <c r="Y344" s="116"/>
      <c r="Z344" s="116"/>
      <c r="AA344" s="116"/>
      <c r="AB344" s="116"/>
      <c r="AC344" s="116"/>
      <c r="AD344" s="116"/>
      <c r="AE344" s="116"/>
      <c r="AF344" s="116"/>
      <c r="AG344" s="116"/>
      <c r="AH344" s="116"/>
      <c r="AI344" s="116"/>
      <c r="AJ344" s="116"/>
    </row>
    <row r="345" customFormat="false" ht="35.5" hidden="false" customHeight="false" outlineLevel="0" collapsed="false">
      <c r="A345" s="69" t="s">
        <v>1069</v>
      </c>
      <c r="B345" s="187" t="s">
        <v>1063</v>
      </c>
      <c r="C345" s="176" t="s">
        <v>1056</v>
      </c>
      <c r="D345" s="187" t="s">
        <v>1057</v>
      </c>
      <c r="E345" s="71" t="s">
        <v>60</v>
      </c>
      <c r="F345" s="73" t="n">
        <v>21.45</v>
      </c>
      <c r="G345" s="178"/>
      <c r="H345" s="178"/>
      <c r="I345" s="178" t="n">
        <f aca="false">G345+H345</f>
        <v>0</v>
      </c>
      <c r="J345" s="122" t="n">
        <f aca="false">G345*F345</f>
        <v>0</v>
      </c>
      <c r="K345" s="122" t="n">
        <f aca="false">H345*F345</f>
        <v>0</v>
      </c>
      <c r="L345" s="122" t="n">
        <f aca="false">J345+K345</f>
        <v>0</v>
      </c>
      <c r="M345" s="123" t="n">
        <f aca="false">L345*(1+$M$4)</f>
        <v>0</v>
      </c>
      <c r="N345" s="115"/>
      <c r="O345" s="116"/>
      <c r="P345" s="116"/>
      <c r="Q345" s="78"/>
      <c r="R345" s="116"/>
      <c r="S345" s="116"/>
      <c r="T345" s="67" t="str">
        <f aca="false">IF(A345="", "", IF(LEN(A345)-LEN(SUBSTITUTE(A345, ".", "")) = 0, "ETAPA_PRINCIPAL", IF(LEN(A345)-LEN(SUBSTITUTE(A345, ".", "")) = 1, "SUBETAPA", "ITEM_OBRA")))</f>
        <v>SUBETAPA</v>
      </c>
      <c r="U345" s="68" t="n">
        <f aca="false">IF(T345="ETAPA_PRINCIPAL",M345,0)</f>
        <v>0</v>
      </c>
      <c r="V345" s="68" t="n">
        <f aca="false">IF($T345="ETAPA_PRINCIPAL",$L345,0)</f>
        <v>0</v>
      </c>
      <c r="W345" s="116"/>
      <c r="X345" s="116"/>
      <c r="Y345" s="116"/>
      <c r="Z345" s="116"/>
      <c r="AA345" s="116"/>
      <c r="AB345" s="116"/>
      <c r="AC345" s="116"/>
      <c r="AD345" s="116"/>
      <c r="AE345" s="116"/>
      <c r="AF345" s="116"/>
      <c r="AG345" s="116"/>
      <c r="AH345" s="116"/>
      <c r="AI345" s="116"/>
      <c r="AJ345" s="116"/>
    </row>
    <row r="346" customFormat="false" ht="15" hidden="false" customHeight="false" outlineLevel="0" collapsed="false">
      <c r="A346" s="218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90"/>
      <c r="N346" s="77"/>
      <c r="O346" s="78"/>
      <c r="P346" s="78"/>
      <c r="Q346" s="78"/>
      <c r="R346" s="78"/>
      <c r="S346" s="78"/>
      <c r="T346" s="67" t="str">
        <f aca="false">IF(A346="", "", IF(LEN(A346)-LEN(SUBSTITUTE(A346, ".", "")) = 0, "ETAPA_PRINCIPAL", IF(LEN(A346)-LEN(SUBSTITUTE(A346, ".", "")) = 1, "SUBETAPA", "ITEM_OBRA")))</f>
        <v/>
      </c>
      <c r="U346" s="68" t="n">
        <f aca="false">IF(T346="ETAPA_PRINCIPAL",M346,0)</f>
        <v>0</v>
      </c>
      <c r="V346" s="68" t="n">
        <f aca="false">IF($T346="ETAPA_PRINCIPAL",$L346,0)</f>
        <v>0</v>
      </c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</row>
    <row r="347" customFormat="false" ht="15" hidden="false" customHeight="true" outlineLevel="0" collapsed="false">
      <c r="A347" s="82" t="s">
        <v>1070</v>
      </c>
      <c r="B347" s="83" t="s">
        <v>1071</v>
      </c>
      <c r="C347" s="83"/>
      <c r="D347" s="83"/>
      <c r="E347" s="84"/>
      <c r="F347" s="84"/>
      <c r="G347" s="84"/>
      <c r="H347" s="84"/>
      <c r="I347" s="85"/>
      <c r="J347" s="65" t="n">
        <f aca="false">SUM(J348:J359)</f>
        <v>0</v>
      </c>
      <c r="K347" s="65" t="n">
        <f aca="false">SUM(K348:K359)</f>
        <v>0</v>
      </c>
      <c r="L347" s="65" t="n">
        <f aca="false">SUM(L348:L359)</f>
        <v>0</v>
      </c>
      <c r="M347" s="65" t="n">
        <f aca="false">SUM(M348:M359)</f>
        <v>0</v>
      </c>
      <c r="N347" s="54" t="n">
        <f aca="false">M347</f>
        <v>0</v>
      </c>
      <c r="O347" s="78"/>
      <c r="P347" s="78"/>
      <c r="Q347" s="78"/>
      <c r="R347" s="78"/>
      <c r="S347" s="78"/>
      <c r="T347" s="67" t="str">
        <f aca="false">IF(A347="", "", IF(LEN(A347)-LEN(SUBSTITUTE(A347, ".", "")) = 0, "ETAPA_PRINCIPAL", IF(LEN(A347)-LEN(SUBSTITUTE(A347, ".", "")) = 1, "SUBETAPA", "ITEM_OBRA")))</f>
        <v>ETAPA_PRINCIPAL</v>
      </c>
      <c r="U347" s="68" t="n">
        <f aca="false">IF(T347="ETAPA_PRINCIPAL",M347,0)</f>
        <v>0</v>
      </c>
      <c r="V347" s="68" t="n">
        <f aca="false">IF($T347="ETAPA_PRINCIPAL",$L347,0)</f>
        <v>0</v>
      </c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</row>
    <row r="348" customFormat="false" ht="42.15" hidden="false" customHeight="false" outlineLevel="0" collapsed="false">
      <c r="A348" s="104" t="s">
        <v>1072</v>
      </c>
      <c r="B348" s="99" t="s">
        <v>1073</v>
      </c>
      <c r="C348" s="104" t="s">
        <v>1074</v>
      </c>
      <c r="D348" s="105" t="s">
        <v>1075</v>
      </c>
      <c r="E348" s="104" t="s">
        <v>106</v>
      </c>
      <c r="F348" s="210" t="n">
        <v>3.25</v>
      </c>
      <c r="G348" s="103"/>
      <c r="H348" s="103"/>
      <c r="I348" s="103" t="n">
        <f aca="false">G348+H348</f>
        <v>0</v>
      </c>
      <c r="J348" s="75" t="n">
        <f aca="false">G348*F348</f>
        <v>0</v>
      </c>
      <c r="K348" s="75" t="n">
        <f aca="false">H348*F348</f>
        <v>0</v>
      </c>
      <c r="L348" s="75" t="n">
        <f aca="false">J348+K348</f>
        <v>0</v>
      </c>
      <c r="M348" s="76" t="n">
        <f aca="false">L348*(1+$M$4)</f>
        <v>0</v>
      </c>
      <c r="N348" s="77"/>
      <c r="O348" s="78"/>
      <c r="P348" s="78"/>
      <c r="Q348" s="78"/>
      <c r="R348" s="78"/>
      <c r="S348" s="78"/>
      <c r="T348" s="67" t="str">
        <f aca="false">IF(A348="", "", IF(LEN(A348)-LEN(SUBSTITUTE(A348, ".", "")) = 0, "ETAPA_PRINCIPAL", IF(LEN(A348)-LEN(SUBSTITUTE(A348, ".", "")) = 1, "SUBETAPA", "ITEM_OBRA")))</f>
        <v>SUBETAPA</v>
      </c>
      <c r="U348" s="68" t="n">
        <f aca="false">IF(T348="ETAPA_PRINCIPAL",M348,0)</f>
        <v>0</v>
      </c>
      <c r="V348" s="68" t="n">
        <f aca="false">IF($T348="ETAPA_PRINCIPAL",$L348,0)</f>
        <v>0</v>
      </c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</row>
    <row r="349" customFormat="false" ht="31.9" hidden="false" customHeight="false" outlineLevel="0" collapsed="false">
      <c r="A349" s="104" t="s">
        <v>1076</v>
      </c>
      <c r="B349" s="99" t="s">
        <v>1077</v>
      </c>
      <c r="C349" s="104" t="s">
        <v>1078</v>
      </c>
      <c r="D349" s="105" t="s">
        <v>1079</v>
      </c>
      <c r="E349" s="104" t="s">
        <v>106</v>
      </c>
      <c r="F349" s="210" t="n">
        <v>3.25</v>
      </c>
      <c r="G349" s="103"/>
      <c r="H349" s="103"/>
      <c r="I349" s="103" t="n">
        <f aca="false">G349+H349</f>
        <v>0</v>
      </c>
      <c r="J349" s="75" t="n">
        <f aca="false">G349*F349</f>
        <v>0</v>
      </c>
      <c r="K349" s="75" t="n">
        <f aca="false">H349*F349</f>
        <v>0</v>
      </c>
      <c r="L349" s="75" t="n">
        <f aca="false">J349+K349</f>
        <v>0</v>
      </c>
      <c r="M349" s="76" t="n">
        <f aca="false">L349*(1+$M$4)</f>
        <v>0</v>
      </c>
      <c r="N349" s="77"/>
      <c r="O349" s="78"/>
      <c r="P349" s="78"/>
      <c r="Q349" s="78"/>
      <c r="R349" s="78"/>
      <c r="S349" s="78"/>
      <c r="T349" s="67" t="str">
        <f aca="false">IF(A349="", "", IF(LEN(A349)-LEN(SUBSTITUTE(A349, ".", "")) = 0, "ETAPA_PRINCIPAL", IF(LEN(A349)-LEN(SUBSTITUTE(A349, ".", "")) = 1, "SUBETAPA", "ITEM_OBRA")))</f>
        <v>SUBETAPA</v>
      </c>
      <c r="U349" s="68" t="n">
        <f aca="false">IF(T349="ETAPA_PRINCIPAL",M349,0)</f>
        <v>0</v>
      </c>
      <c r="V349" s="68" t="n">
        <f aca="false">IF($T349="ETAPA_PRINCIPAL",$L349,0)</f>
        <v>0</v>
      </c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</row>
    <row r="350" customFormat="false" ht="42.15" hidden="false" customHeight="false" outlineLevel="0" collapsed="false">
      <c r="A350" s="104" t="s">
        <v>1080</v>
      </c>
      <c r="B350" s="99" t="s">
        <v>1081</v>
      </c>
      <c r="C350" s="104" t="s">
        <v>1074</v>
      </c>
      <c r="D350" s="105" t="s">
        <v>1075</v>
      </c>
      <c r="E350" s="104" t="s">
        <v>106</v>
      </c>
      <c r="F350" s="210" t="n">
        <v>2.9</v>
      </c>
      <c r="G350" s="103"/>
      <c r="H350" s="103"/>
      <c r="I350" s="103" t="n">
        <f aca="false">G350+H350</f>
        <v>0</v>
      </c>
      <c r="J350" s="75" t="n">
        <f aca="false">G350*F350</f>
        <v>0</v>
      </c>
      <c r="K350" s="75" t="n">
        <f aca="false">H350*F350</f>
        <v>0</v>
      </c>
      <c r="L350" s="75" t="n">
        <f aca="false">J350+K350</f>
        <v>0</v>
      </c>
      <c r="M350" s="76" t="n">
        <f aca="false">L350*(1+$M$4)</f>
        <v>0</v>
      </c>
      <c r="N350" s="77"/>
      <c r="O350" s="78"/>
      <c r="P350" s="78"/>
      <c r="Q350" s="78"/>
      <c r="R350" s="78"/>
      <c r="S350" s="78"/>
      <c r="T350" s="67"/>
      <c r="U350" s="68"/>
      <c r="V350" s="6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</row>
    <row r="351" customFormat="false" ht="21.65" hidden="false" customHeight="false" outlineLevel="0" collapsed="false">
      <c r="A351" s="104" t="s">
        <v>1082</v>
      </c>
      <c r="B351" s="137" t="s">
        <v>1083</v>
      </c>
      <c r="C351" s="100" t="s">
        <v>1019</v>
      </c>
      <c r="D351" s="101" t="s">
        <v>1020</v>
      </c>
      <c r="E351" s="104" t="s">
        <v>60</v>
      </c>
      <c r="F351" s="210" t="n">
        <v>183</v>
      </c>
      <c r="G351" s="103"/>
      <c r="H351" s="103"/>
      <c r="I351" s="103" t="n">
        <f aca="false">G351+H351</f>
        <v>0</v>
      </c>
      <c r="J351" s="75" t="n">
        <f aca="false">G351*F351</f>
        <v>0</v>
      </c>
      <c r="K351" s="75" t="n">
        <f aca="false">H351*F351</f>
        <v>0</v>
      </c>
      <c r="L351" s="75" t="n">
        <f aca="false">J351+K351</f>
        <v>0</v>
      </c>
      <c r="M351" s="76" t="n">
        <f aca="false">L351*(1+$M$4)</f>
        <v>0</v>
      </c>
      <c r="N351" s="77"/>
      <c r="O351" s="78"/>
      <c r="P351" s="78"/>
      <c r="Q351" s="78"/>
      <c r="R351" s="78"/>
      <c r="S351" s="78"/>
      <c r="T351" s="67"/>
      <c r="U351" s="68"/>
      <c r="V351" s="6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</row>
    <row r="352" customFormat="false" ht="42.15" hidden="false" customHeight="false" outlineLevel="0" collapsed="false">
      <c r="A352" s="104" t="s">
        <v>1084</v>
      </c>
      <c r="B352" s="99" t="s">
        <v>1085</v>
      </c>
      <c r="C352" s="104" t="s">
        <v>109</v>
      </c>
      <c r="D352" s="105" t="s">
        <v>110</v>
      </c>
      <c r="E352" s="104" t="s">
        <v>60</v>
      </c>
      <c r="F352" s="210" t="n">
        <v>183</v>
      </c>
      <c r="G352" s="103"/>
      <c r="H352" s="103"/>
      <c r="I352" s="103" t="n">
        <f aca="false">G352+H352</f>
        <v>0</v>
      </c>
      <c r="J352" s="75" t="n">
        <f aca="false">G352*F352</f>
        <v>0</v>
      </c>
      <c r="K352" s="75" t="n">
        <f aca="false">H352*F352</f>
        <v>0</v>
      </c>
      <c r="L352" s="75" t="n">
        <f aca="false">J352+K352</f>
        <v>0</v>
      </c>
      <c r="M352" s="76" t="n">
        <f aca="false">L352*(1+$M$4)</f>
        <v>0</v>
      </c>
      <c r="N352" s="77"/>
      <c r="O352" s="78"/>
      <c r="P352" s="78"/>
      <c r="Q352" s="78"/>
      <c r="R352" s="78"/>
      <c r="S352" s="78"/>
      <c r="T352" s="67" t="str">
        <f aca="false">IF(A352="", "", IF(LEN(A352)-LEN(SUBSTITUTE(A352, ".", "")) = 0, "ETAPA_PRINCIPAL", IF(LEN(A352)-LEN(SUBSTITUTE(A352, ".", "")) = 1, "SUBETAPA", "ITEM_OBRA")))</f>
        <v>SUBETAPA</v>
      </c>
      <c r="U352" s="68" t="n">
        <f aca="false">IF(T352="ETAPA_PRINCIPAL",M352,0)</f>
        <v>0</v>
      </c>
      <c r="V352" s="68" t="n">
        <f aca="false">IF($T352="ETAPA_PRINCIPAL",$L352,0)</f>
        <v>0</v>
      </c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</row>
    <row r="353" customFormat="false" ht="81.3" hidden="false" customHeight="false" outlineLevel="0" collapsed="false">
      <c r="A353" s="100" t="s">
        <v>1086</v>
      </c>
      <c r="B353" s="189" t="s">
        <v>1087</v>
      </c>
      <c r="C353" s="183" t="s">
        <v>1088</v>
      </c>
      <c r="D353" s="189" t="s">
        <v>1089</v>
      </c>
      <c r="E353" s="183" t="s">
        <v>156</v>
      </c>
      <c r="F353" s="219" t="n">
        <v>202</v>
      </c>
      <c r="G353" s="220"/>
      <c r="H353" s="167"/>
      <c r="I353" s="167" t="n">
        <f aca="false">G353+H353</f>
        <v>0</v>
      </c>
      <c r="J353" s="122" t="n">
        <f aca="false">F353*G353</f>
        <v>0</v>
      </c>
      <c r="K353" s="122" t="n">
        <f aca="false">F353*H353</f>
        <v>0</v>
      </c>
      <c r="L353" s="122" t="n">
        <f aca="false">F353*I353</f>
        <v>0</v>
      </c>
      <c r="M353" s="76" t="n">
        <f aca="false">L353*(1+$M$4)</f>
        <v>0</v>
      </c>
      <c r="N353" s="77"/>
      <c r="O353" s="78"/>
      <c r="P353" s="78"/>
      <c r="Q353" s="78"/>
      <c r="R353" s="78"/>
      <c r="S353" s="78"/>
      <c r="T353" s="67" t="str">
        <f aca="false">IF(A353="", "", IF(LEN(A353)-LEN(SUBSTITUTE(A353, ".", "")) = 0, "ETAPA_PRINCIPAL", IF(LEN(A353)-LEN(SUBSTITUTE(A353, ".", "")) = 1, "SUBETAPA", "ITEM_OBRA")))</f>
        <v>SUBETAPA</v>
      </c>
      <c r="U353" s="68" t="n">
        <f aca="false">IF(T353="ETAPA_PRINCIPAL",M353,0)</f>
        <v>0</v>
      </c>
      <c r="V353" s="68" t="n">
        <f aca="false">IF($T353="ETAPA_PRINCIPAL",$L353,0)</f>
        <v>0</v>
      </c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</row>
    <row r="354" customFormat="false" ht="24.05" hidden="false" customHeight="false" outlineLevel="0" collapsed="false">
      <c r="A354" s="104" t="s">
        <v>1090</v>
      </c>
      <c r="B354" s="118" t="s">
        <v>1091</v>
      </c>
      <c r="C354" s="119" t="s">
        <v>321</v>
      </c>
      <c r="D354" s="118" t="s">
        <v>322</v>
      </c>
      <c r="E354" s="119" t="s">
        <v>156</v>
      </c>
      <c r="F354" s="120" t="n">
        <v>10</v>
      </c>
      <c r="G354" s="121"/>
      <c r="H354" s="121"/>
      <c r="I354" s="121" t="n">
        <f aca="false">G354+H354</f>
        <v>0</v>
      </c>
      <c r="J354" s="167" t="n">
        <f aca="false">G354*F354</f>
        <v>0</v>
      </c>
      <c r="K354" s="167" t="n">
        <f aca="false">H354*F354</f>
        <v>0</v>
      </c>
      <c r="L354" s="167" t="n">
        <f aca="false">J354+K354</f>
        <v>0</v>
      </c>
      <c r="M354" s="76" t="n">
        <f aca="false">L354*(1+$M$4)</f>
        <v>0</v>
      </c>
      <c r="N354" s="21"/>
      <c r="O354" s="128"/>
      <c r="P354" s="221"/>
      <c r="Q354" s="78"/>
      <c r="R354" s="128"/>
      <c r="S354" s="128"/>
      <c r="T354" s="67" t="str">
        <f aca="false">IF(A354="", "", IF(LEN(A354)-LEN(SUBSTITUTE(A354, ".", "")) = 0, "ETAPA_PRINCIPAL", IF(LEN(A354)-LEN(SUBSTITUTE(A354, ".", "")) = 1, "SUBETAPA", "ITEM_OBRA")))</f>
        <v>SUBETAPA</v>
      </c>
      <c r="U354" s="68" t="n">
        <f aca="false">IF(T354="ETAPA_PRINCIPAL",M354,0)</f>
        <v>0</v>
      </c>
      <c r="V354" s="68" t="n">
        <f aca="false">IF($T354="ETAPA_PRINCIPAL",$L354,0)</f>
        <v>0</v>
      </c>
      <c r="W354" s="12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</row>
    <row r="355" customFormat="false" ht="35.5" hidden="false" customHeight="false" outlineLevel="0" collapsed="false">
      <c r="A355" s="104" t="s">
        <v>1092</v>
      </c>
      <c r="B355" s="174" t="s">
        <v>1093</v>
      </c>
      <c r="C355" s="214" t="n">
        <v>94213</v>
      </c>
      <c r="D355" s="174" t="s">
        <v>1094</v>
      </c>
      <c r="E355" s="214" t="s">
        <v>1095</v>
      </c>
      <c r="F355" s="215" t="n">
        <v>9.9</v>
      </c>
      <c r="G355" s="222"/>
      <c r="H355" s="122"/>
      <c r="I355" s="122" t="n">
        <f aca="false">G355+H355</f>
        <v>0</v>
      </c>
      <c r="J355" s="122" t="n">
        <f aca="false">F355*G355</f>
        <v>0</v>
      </c>
      <c r="K355" s="122" t="n">
        <f aca="false">F355*H355</f>
        <v>0</v>
      </c>
      <c r="L355" s="122" t="n">
        <f aca="false">F355*I355</f>
        <v>0</v>
      </c>
      <c r="M355" s="76" t="n">
        <f aca="false">L355*(1+$M$4)</f>
        <v>0</v>
      </c>
      <c r="N355" s="77"/>
      <c r="O355" s="78"/>
      <c r="P355" s="78"/>
      <c r="Q355" s="78"/>
      <c r="R355" s="78"/>
      <c r="S355" s="78"/>
      <c r="T355" s="67" t="str">
        <f aca="false">IF(A355="", "", IF(LEN(A355)-LEN(SUBSTITUTE(A355, ".", "")) = 0, "ETAPA_PRINCIPAL", IF(LEN(A355)-LEN(SUBSTITUTE(A355, ".", "")) = 1, "SUBETAPA", "ITEM_OBRA")))</f>
        <v>SUBETAPA</v>
      </c>
      <c r="U355" s="68" t="n">
        <f aca="false">IF(T355="ETAPA_PRINCIPAL",M355,0)</f>
        <v>0</v>
      </c>
      <c r="V355" s="68" t="n">
        <f aca="false">IF($T355="ETAPA_PRINCIPAL",$L355,0)</f>
        <v>0</v>
      </c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</row>
    <row r="356" customFormat="false" ht="35.5" hidden="false" customHeight="false" outlineLevel="0" collapsed="false">
      <c r="A356" s="104" t="s">
        <v>1096</v>
      </c>
      <c r="B356" s="189" t="s">
        <v>1097</v>
      </c>
      <c r="C356" s="183" t="s">
        <v>1098</v>
      </c>
      <c r="D356" s="189" t="s">
        <v>1099</v>
      </c>
      <c r="E356" s="183" t="s">
        <v>156</v>
      </c>
      <c r="F356" s="219" t="n">
        <v>23</v>
      </c>
      <c r="G356" s="220"/>
      <c r="H356" s="220"/>
      <c r="I356" s="122" t="n">
        <f aca="false">G356+H356</f>
        <v>0</v>
      </c>
      <c r="J356" s="122" t="n">
        <f aca="false">F356*G356</f>
        <v>0</v>
      </c>
      <c r="K356" s="122" t="n">
        <f aca="false">F356*H356</f>
        <v>0</v>
      </c>
      <c r="L356" s="122" t="n">
        <f aca="false">F356*I356</f>
        <v>0</v>
      </c>
      <c r="M356" s="76" t="n">
        <f aca="false">L356*(1+$M$4)</f>
        <v>0</v>
      </c>
      <c r="N356" s="77"/>
      <c r="O356" s="78"/>
      <c r="P356" s="78"/>
      <c r="Q356" s="78"/>
      <c r="R356" s="78"/>
      <c r="S356" s="78"/>
      <c r="T356" s="67"/>
      <c r="U356" s="68"/>
      <c r="V356" s="6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</row>
    <row r="357" customFormat="false" ht="35.5" hidden="false" customHeight="false" outlineLevel="0" collapsed="false">
      <c r="A357" s="104" t="s">
        <v>1100</v>
      </c>
      <c r="B357" s="189" t="s">
        <v>1097</v>
      </c>
      <c r="C357" s="183" t="s">
        <v>1101</v>
      </c>
      <c r="D357" s="189" t="s">
        <v>1102</v>
      </c>
      <c r="E357" s="183" t="s">
        <v>156</v>
      </c>
      <c r="F357" s="219" t="n">
        <v>10</v>
      </c>
      <c r="G357" s="220"/>
      <c r="H357" s="220"/>
      <c r="I357" s="122" t="n">
        <f aca="false">G357+H357</f>
        <v>0</v>
      </c>
      <c r="J357" s="122" t="n">
        <f aca="false">F357*G357</f>
        <v>0</v>
      </c>
      <c r="K357" s="122" t="n">
        <f aca="false">F357*H357</f>
        <v>0</v>
      </c>
      <c r="L357" s="122" t="n">
        <f aca="false">F357*I357</f>
        <v>0</v>
      </c>
      <c r="M357" s="76" t="n">
        <f aca="false">L357*(1+$M$4)</f>
        <v>0</v>
      </c>
      <c r="N357" s="77"/>
      <c r="O357" s="78"/>
      <c r="P357" s="78"/>
      <c r="Q357" s="78"/>
      <c r="R357" s="78"/>
      <c r="S357" s="78"/>
      <c r="T357" s="67"/>
      <c r="U357" s="68"/>
      <c r="V357" s="6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</row>
    <row r="358" customFormat="false" ht="35.5" hidden="false" customHeight="false" outlineLevel="0" collapsed="false">
      <c r="A358" s="104" t="s">
        <v>1103</v>
      </c>
      <c r="B358" s="174" t="s">
        <v>1104</v>
      </c>
      <c r="C358" s="214" t="n">
        <v>100723</v>
      </c>
      <c r="D358" s="174" t="s">
        <v>1105</v>
      </c>
      <c r="E358" s="214" t="s">
        <v>1095</v>
      </c>
      <c r="F358" s="215" t="n">
        <v>24</v>
      </c>
      <c r="G358" s="222"/>
      <c r="H358" s="122"/>
      <c r="I358" s="122" t="n">
        <f aca="false">G358+H358</f>
        <v>0</v>
      </c>
      <c r="J358" s="122" t="n">
        <f aca="false">F358*G358</f>
        <v>0</v>
      </c>
      <c r="K358" s="122" t="n">
        <f aca="false">F358*H358</f>
        <v>0</v>
      </c>
      <c r="L358" s="122" t="n">
        <f aca="false">F358*I358</f>
        <v>0</v>
      </c>
      <c r="M358" s="76" t="n">
        <f aca="false">L358*(1+$M$4)</f>
        <v>0</v>
      </c>
      <c r="N358" s="77"/>
      <c r="O358" s="78"/>
      <c r="P358" s="78"/>
      <c r="Q358" s="78"/>
      <c r="R358" s="78"/>
      <c r="S358" s="78"/>
      <c r="T358" s="67" t="str">
        <f aca="false">IF(A358="", "", IF(LEN(A358)-LEN(SUBSTITUTE(A358, ".", "")) = 0, "ETAPA_PRINCIPAL", IF(LEN(A358)-LEN(SUBSTITUTE(A358, ".", "")) = 1, "SUBETAPA", "ITEM_OBRA")))</f>
        <v>SUBETAPA</v>
      </c>
      <c r="U358" s="68" t="n">
        <f aca="false">IF(T358="ETAPA_PRINCIPAL",M358,0)</f>
        <v>0</v>
      </c>
      <c r="V358" s="68" t="n">
        <f aca="false">IF($T358="ETAPA_PRINCIPAL",$L358,0)</f>
        <v>0</v>
      </c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</row>
    <row r="359" customFormat="false" ht="21.65" hidden="false" customHeight="false" outlineLevel="0" collapsed="false">
      <c r="A359" s="104" t="s">
        <v>1106</v>
      </c>
      <c r="B359" s="99" t="s">
        <v>1107</v>
      </c>
      <c r="C359" s="104" t="s">
        <v>1108</v>
      </c>
      <c r="D359" s="105" t="s">
        <v>1109</v>
      </c>
      <c r="E359" s="104" t="s">
        <v>60</v>
      </c>
      <c r="F359" s="210" t="n">
        <v>429</v>
      </c>
      <c r="G359" s="103"/>
      <c r="H359" s="103"/>
      <c r="I359" s="103" t="n">
        <f aca="false">G359+H359</f>
        <v>0</v>
      </c>
      <c r="J359" s="75" t="n">
        <f aca="false">G359*F359</f>
        <v>0</v>
      </c>
      <c r="K359" s="75" t="n">
        <f aca="false">H359*F359</f>
        <v>0</v>
      </c>
      <c r="L359" s="75" t="n">
        <f aca="false">J359+K359</f>
        <v>0</v>
      </c>
      <c r="M359" s="76" t="n">
        <f aca="false">L359*(1+$M$4)</f>
        <v>0</v>
      </c>
      <c r="N359" s="77"/>
      <c r="O359" s="78"/>
      <c r="P359" s="78"/>
      <c r="Q359" s="78"/>
      <c r="R359" s="78"/>
      <c r="S359" s="78"/>
      <c r="T359" s="67" t="str">
        <f aca="false">IF(A359="", "", IF(LEN(A359)-LEN(SUBSTITUTE(A359, ".", "")) = 0, "ETAPA_PRINCIPAL", IF(LEN(A359)-LEN(SUBSTITUTE(A359, ".", "")) = 1, "SUBETAPA", "ITEM_OBRA")))</f>
        <v>SUBETAPA</v>
      </c>
      <c r="U359" s="68" t="n">
        <f aca="false">IF(T359="ETAPA_PRINCIPAL",M359,0)</f>
        <v>0</v>
      </c>
      <c r="V359" s="68" t="n">
        <f aca="false">IF($T359="ETAPA_PRINCIPAL",$L359,0)</f>
        <v>0</v>
      </c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</row>
    <row r="360" customFormat="false" ht="15" hidden="false" customHeight="false" outlineLevel="0" collapsed="false">
      <c r="A360" s="107"/>
      <c r="B360" s="108"/>
      <c r="C360" s="108"/>
      <c r="D360" s="108"/>
      <c r="E360" s="108"/>
      <c r="F360" s="109"/>
      <c r="G360" s="108"/>
      <c r="H360" s="108"/>
      <c r="I360" s="108"/>
      <c r="J360" s="108"/>
      <c r="K360" s="108"/>
      <c r="L360" s="108"/>
      <c r="M360" s="91"/>
      <c r="N360" s="77"/>
      <c r="O360" s="78"/>
      <c r="P360" s="78"/>
      <c r="Q360" s="78"/>
      <c r="R360" s="78"/>
      <c r="S360" s="78"/>
      <c r="T360" s="67" t="str">
        <f aca="false">IF(A360="", "", IF(LEN(A360)-LEN(SUBSTITUTE(A360, ".", "")) = 0, "ETAPA_PRINCIPAL", IF(LEN(A360)-LEN(SUBSTITUTE(A360, ".", "")) = 1, "SUBETAPA", "ITEM_OBRA")))</f>
        <v/>
      </c>
      <c r="U360" s="68" t="n">
        <f aca="false">IF(T360="ETAPA_PRINCIPAL",M360,0)</f>
        <v>0</v>
      </c>
      <c r="V360" s="68" t="n">
        <f aca="false">IF($T360="ETAPA_PRINCIPAL",$L360,0)</f>
        <v>0</v>
      </c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</row>
    <row r="361" customFormat="false" ht="15" hidden="false" customHeight="true" outlineLevel="0" collapsed="false">
      <c r="A361" s="82" t="s">
        <v>1110</v>
      </c>
      <c r="B361" s="83" t="s">
        <v>1111</v>
      </c>
      <c r="C361" s="83"/>
      <c r="D361" s="83"/>
      <c r="E361" s="84"/>
      <c r="F361" s="84"/>
      <c r="G361" s="84"/>
      <c r="H361" s="84"/>
      <c r="I361" s="85"/>
      <c r="J361" s="65" t="n">
        <f aca="false">SUM(J362:J382)</f>
        <v>0</v>
      </c>
      <c r="K361" s="65" t="n">
        <f aca="false">SUM(K362:K382)</f>
        <v>0</v>
      </c>
      <c r="L361" s="65" t="n">
        <f aca="false">SUM(L362:L382)</f>
        <v>0</v>
      </c>
      <c r="M361" s="65" t="n">
        <f aca="false">SUM(M362:M382)</f>
        <v>0</v>
      </c>
      <c r="N361" s="54" t="n">
        <f aca="false">M361</f>
        <v>0</v>
      </c>
      <c r="O361" s="78"/>
      <c r="P361" s="78"/>
      <c r="Q361" s="78"/>
      <c r="R361" s="78"/>
      <c r="S361" s="78"/>
      <c r="T361" s="67" t="str">
        <f aca="false">IF(A361="", "", IF(LEN(A361)-LEN(SUBSTITUTE(A361, ".", "")) = 0, "ETAPA_PRINCIPAL", IF(LEN(A361)-LEN(SUBSTITUTE(A361, ".", "")) = 1, "SUBETAPA", "ITEM_OBRA")))</f>
        <v>ETAPA_PRINCIPAL</v>
      </c>
      <c r="U361" s="68" t="n">
        <f aca="false">IF(T361="ETAPA_PRINCIPAL",M361,0)</f>
        <v>0</v>
      </c>
      <c r="V361" s="68" t="n">
        <f aca="false">IF($T361="ETAPA_PRINCIPAL",$L361,0)</f>
        <v>0</v>
      </c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</row>
    <row r="362" customFormat="false" ht="21.65" hidden="false" customHeight="false" outlineLevel="0" collapsed="false">
      <c r="A362" s="69" t="s">
        <v>1112</v>
      </c>
      <c r="B362" s="70" t="s">
        <v>1113</v>
      </c>
      <c r="C362" s="71" t="s">
        <v>1114</v>
      </c>
      <c r="D362" s="88" t="s">
        <v>1115</v>
      </c>
      <c r="E362" s="71" t="s">
        <v>60</v>
      </c>
      <c r="F362" s="73" t="n">
        <v>672</v>
      </c>
      <c r="G362" s="74"/>
      <c r="H362" s="74"/>
      <c r="I362" s="74" t="n">
        <f aca="false">G362+H362</f>
        <v>0</v>
      </c>
      <c r="J362" s="75" t="n">
        <f aca="false">G362*F362</f>
        <v>0</v>
      </c>
      <c r="K362" s="75" t="n">
        <f aca="false">H362*F362</f>
        <v>0</v>
      </c>
      <c r="L362" s="75" t="n">
        <f aca="false">J362+K362</f>
        <v>0</v>
      </c>
      <c r="M362" s="76" t="n">
        <f aca="false">L362*(1+$M$4)</f>
        <v>0</v>
      </c>
      <c r="N362" s="77"/>
      <c r="O362" s="78"/>
      <c r="P362" s="78"/>
      <c r="Q362" s="78"/>
      <c r="R362" s="78"/>
      <c r="S362" s="78"/>
      <c r="T362" s="67" t="str">
        <f aca="false">IF(A362="", "", IF(LEN(A362)-LEN(SUBSTITUTE(A362, ".", "")) = 0, "ETAPA_PRINCIPAL", IF(LEN(A362)-LEN(SUBSTITUTE(A362, ".", "")) = 1, "SUBETAPA", "ITEM_OBRA")))</f>
        <v>SUBETAPA</v>
      </c>
      <c r="U362" s="68" t="n">
        <f aca="false">IF(T362="ETAPA_PRINCIPAL",M362,0)</f>
        <v>0</v>
      </c>
      <c r="V362" s="68" t="n">
        <f aca="false">IF($T362="ETAPA_PRINCIPAL",$L362,0)</f>
        <v>0</v>
      </c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</row>
    <row r="363" customFormat="false" ht="21.65" hidden="false" customHeight="false" outlineLevel="0" collapsed="false">
      <c r="A363" s="69" t="s">
        <v>1116</v>
      </c>
      <c r="B363" s="70" t="s">
        <v>1117</v>
      </c>
      <c r="C363" s="71" t="s">
        <v>1118</v>
      </c>
      <c r="D363" s="88" t="s">
        <v>1119</v>
      </c>
      <c r="E363" s="71" t="s">
        <v>60</v>
      </c>
      <c r="F363" s="73" t="n">
        <v>672</v>
      </c>
      <c r="G363" s="74"/>
      <c r="H363" s="74"/>
      <c r="I363" s="74" t="n">
        <f aca="false">G363+H363</f>
        <v>0</v>
      </c>
      <c r="J363" s="75" t="n">
        <f aca="false">G363*F363</f>
        <v>0</v>
      </c>
      <c r="K363" s="75" t="n">
        <f aca="false">H363*F363</f>
        <v>0</v>
      </c>
      <c r="L363" s="75" t="n">
        <f aca="false">J363+K363</f>
        <v>0</v>
      </c>
      <c r="M363" s="76" t="n">
        <f aca="false">L363*(1+$M$4)</f>
        <v>0</v>
      </c>
      <c r="N363" s="77"/>
      <c r="O363" s="78"/>
      <c r="P363" s="78"/>
      <c r="Q363" s="78"/>
      <c r="R363" s="78"/>
      <c r="S363" s="78"/>
      <c r="T363" s="67" t="str">
        <f aca="false">IF(A363="", "", IF(LEN(A363)-LEN(SUBSTITUTE(A363, ".", "")) = 0, "ETAPA_PRINCIPAL", IF(LEN(A363)-LEN(SUBSTITUTE(A363, ".", "")) = 1, "SUBETAPA", "ITEM_OBRA")))</f>
        <v>SUBETAPA</v>
      </c>
      <c r="U363" s="68" t="n">
        <f aca="false">IF(T363="ETAPA_PRINCIPAL",M363,0)</f>
        <v>0</v>
      </c>
      <c r="V363" s="68" t="n">
        <f aca="false">IF($T363="ETAPA_PRINCIPAL",$L363,0)</f>
        <v>0</v>
      </c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</row>
    <row r="364" customFormat="false" ht="21.65" hidden="false" customHeight="false" outlineLevel="0" collapsed="false">
      <c r="A364" s="69" t="s">
        <v>1120</v>
      </c>
      <c r="B364" s="70" t="s">
        <v>1121</v>
      </c>
      <c r="C364" s="71" t="s">
        <v>1114</v>
      </c>
      <c r="D364" s="88" t="s">
        <v>1115</v>
      </c>
      <c r="E364" s="71" t="s">
        <v>60</v>
      </c>
      <c r="F364" s="73" t="n">
        <v>42.9</v>
      </c>
      <c r="G364" s="74"/>
      <c r="H364" s="74"/>
      <c r="I364" s="74" t="n">
        <f aca="false">G364+H364</f>
        <v>0</v>
      </c>
      <c r="J364" s="75" t="n">
        <f aca="false">G364*F364</f>
        <v>0</v>
      </c>
      <c r="K364" s="75" t="n">
        <f aca="false">H364*F364</f>
        <v>0</v>
      </c>
      <c r="L364" s="75" t="n">
        <f aca="false">J364+K364</f>
        <v>0</v>
      </c>
      <c r="M364" s="76" t="n">
        <f aca="false">L364*(1+$M$4)</f>
        <v>0</v>
      </c>
      <c r="N364" s="77"/>
      <c r="O364" s="78"/>
      <c r="P364" s="78"/>
      <c r="Q364" s="78"/>
      <c r="R364" s="78"/>
      <c r="S364" s="78"/>
      <c r="T364" s="67" t="str">
        <f aca="false">IF(A364="", "", IF(LEN(A364)-LEN(SUBSTITUTE(A364, ".", "")) = 0, "ETAPA_PRINCIPAL", IF(LEN(A364)-LEN(SUBSTITUTE(A364, ".", "")) = 1, "SUBETAPA", "ITEM_OBRA")))</f>
        <v>SUBETAPA</v>
      </c>
      <c r="U364" s="68" t="n">
        <f aca="false">IF(T364="ETAPA_PRINCIPAL",M364,0)</f>
        <v>0</v>
      </c>
      <c r="V364" s="68" t="n">
        <f aca="false">IF($T364="ETAPA_PRINCIPAL",$L364,0)</f>
        <v>0</v>
      </c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</row>
    <row r="365" customFormat="false" ht="21.65" hidden="false" customHeight="false" outlineLevel="0" collapsed="false">
      <c r="A365" s="69" t="s">
        <v>1122</v>
      </c>
      <c r="B365" s="70" t="s">
        <v>1123</v>
      </c>
      <c r="C365" s="71" t="s">
        <v>1118</v>
      </c>
      <c r="D365" s="88" t="s">
        <v>1119</v>
      </c>
      <c r="E365" s="71" t="s">
        <v>60</v>
      </c>
      <c r="F365" s="73" t="n">
        <v>42.9</v>
      </c>
      <c r="G365" s="74"/>
      <c r="H365" s="74"/>
      <c r="I365" s="74" t="n">
        <f aca="false">G365+H365</f>
        <v>0</v>
      </c>
      <c r="J365" s="75" t="n">
        <f aca="false">G365*F365</f>
        <v>0</v>
      </c>
      <c r="K365" s="75" t="n">
        <f aca="false">H365*F365</f>
        <v>0</v>
      </c>
      <c r="L365" s="75" t="n">
        <f aca="false">J365+K365</f>
        <v>0</v>
      </c>
      <c r="M365" s="76" t="n">
        <f aca="false">L365*(1+$M$4)</f>
        <v>0</v>
      </c>
      <c r="N365" s="77"/>
      <c r="O365" s="78"/>
      <c r="P365" s="78"/>
      <c r="Q365" s="78"/>
      <c r="R365" s="78"/>
      <c r="S365" s="78"/>
      <c r="T365" s="67" t="str">
        <f aca="false">IF(A365="", "", IF(LEN(A365)-LEN(SUBSTITUTE(A365, ".", "")) = 0, "ETAPA_PRINCIPAL", IF(LEN(A365)-LEN(SUBSTITUTE(A365, ".", "")) = 1, "SUBETAPA", "ITEM_OBRA")))</f>
        <v>SUBETAPA</v>
      </c>
      <c r="U365" s="68" t="n">
        <f aca="false">IF(T365="ETAPA_PRINCIPAL",M365,0)</f>
        <v>0</v>
      </c>
      <c r="V365" s="68" t="n">
        <f aca="false">IF($T365="ETAPA_PRINCIPAL",$L365,0)</f>
        <v>0</v>
      </c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</row>
    <row r="366" customFormat="false" ht="21.65" hidden="false" customHeight="false" outlineLevel="0" collapsed="false">
      <c r="A366" s="69" t="s">
        <v>1124</v>
      </c>
      <c r="B366" s="70" t="s">
        <v>1125</v>
      </c>
      <c r="C366" s="71" t="s">
        <v>1126</v>
      </c>
      <c r="D366" s="88" t="s">
        <v>1127</v>
      </c>
      <c r="E366" s="71" t="s">
        <v>60</v>
      </c>
      <c r="F366" s="73" t="n">
        <v>1161.6</v>
      </c>
      <c r="G366" s="74"/>
      <c r="H366" s="74"/>
      <c r="I366" s="74" t="n">
        <f aca="false">G366+H366</f>
        <v>0</v>
      </c>
      <c r="J366" s="75" t="n">
        <f aca="false">G366*F366</f>
        <v>0</v>
      </c>
      <c r="K366" s="75" t="n">
        <f aca="false">H366*F366</f>
        <v>0</v>
      </c>
      <c r="L366" s="75" t="n">
        <f aca="false">J366+K366</f>
        <v>0</v>
      </c>
      <c r="M366" s="76" t="n">
        <f aca="false">L366*(1+$M$4)</f>
        <v>0</v>
      </c>
      <c r="N366" s="77"/>
      <c r="O366" s="78"/>
      <c r="P366" s="78"/>
      <c r="Q366" s="78"/>
      <c r="R366" s="78"/>
      <c r="S366" s="78"/>
      <c r="T366" s="67" t="str">
        <f aca="false">IF(A366="", "", IF(LEN(A366)-LEN(SUBSTITUTE(A366, ".", "")) = 0, "ETAPA_PRINCIPAL", IF(LEN(A366)-LEN(SUBSTITUTE(A366, ".", "")) = 1, "SUBETAPA", "ITEM_OBRA")))</f>
        <v>SUBETAPA</v>
      </c>
      <c r="U366" s="68" t="n">
        <f aca="false">IF(T366="ETAPA_PRINCIPAL",M366,0)</f>
        <v>0</v>
      </c>
      <c r="V366" s="68" t="n">
        <f aca="false">IF($T366="ETAPA_PRINCIPAL",$L366,0)</f>
        <v>0</v>
      </c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</row>
    <row r="367" customFormat="false" ht="21.65" hidden="false" customHeight="false" outlineLevel="0" collapsed="false">
      <c r="A367" s="69" t="s">
        <v>1128</v>
      </c>
      <c r="B367" s="70" t="s">
        <v>1125</v>
      </c>
      <c r="C367" s="71" t="s">
        <v>1118</v>
      </c>
      <c r="D367" s="88" t="s">
        <v>1119</v>
      </c>
      <c r="E367" s="71" t="s">
        <v>60</v>
      </c>
      <c r="F367" s="73" t="n">
        <v>1161.6</v>
      </c>
      <c r="G367" s="74"/>
      <c r="H367" s="74"/>
      <c r="I367" s="74" t="n">
        <f aca="false">G367+H367</f>
        <v>0</v>
      </c>
      <c r="J367" s="75" t="n">
        <f aca="false">G367*F367</f>
        <v>0</v>
      </c>
      <c r="K367" s="75" t="n">
        <f aca="false">H367*F367</f>
        <v>0</v>
      </c>
      <c r="L367" s="75" t="n">
        <f aca="false">J367+K367</f>
        <v>0</v>
      </c>
      <c r="M367" s="76" t="n">
        <f aca="false">L367*(1+$M$4)</f>
        <v>0</v>
      </c>
      <c r="N367" s="77"/>
      <c r="O367" s="78"/>
      <c r="P367" s="78"/>
      <c r="Q367" s="78"/>
      <c r="R367" s="78"/>
      <c r="S367" s="78"/>
      <c r="T367" s="67" t="str">
        <f aca="false">IF(A367="", "", IF(LEN(A367)-LEN(SUBSTITUTE(A367, ".", "")) = 0, "ETAPA_PRINCIPAL", IF(LEN(A367)-LEN(SUBSTITUTE(A367, ".", "")) = 1, "SUBETAPA", "ITEM_OBRA")))</f>
        <v>SUBETAPA</v>
      </c>
      <c r="U367" s="68" t="n">
        <f aca="false">IF(T367="ETAPA_PRINCIPAL",M367,0)</f>
        <v>0</v>
      </c>
      <c r="V367" s="68" t="n">
        <f aca="false">IF($T367="ETAPA_PRINCIPAL",$L367,0)</f>
        <v>0</v>
      </c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</row>
    <row r="368" customFormat="false" ht="21.65" hidden="false" customHeight="false" outlineLevel="0" collapsed="false">
      <c r="A368" s="69" t="s">
        <v>1129</v>
      </c>
      <c r="B368" s="70" t="s">
        <v>1130</v>
      </c>
      <c r="C368" s="71" t="s">
        <v>1126</v>
      </c>
      <c r="D368" s="88" t="s">
        <v>1127</v>
      </c>
      <c r="E368" s="71" t="s">
        <v>60</v>
      </c>
      <c r="F368" s="73" t="n">
        <v>346.15</v>
      </c>
      <c r="G368" s="74"/>
      <c r="H368" s="74"/>
      <c r="I368" s="74" t="n">
        <f aca="false">G368+H368</f>
        <v>0</v>
      </c>
      <c r="J368" s="75" t="n">
        <f aca="false">G368*F368</f>
        <v>0</v>
      </c>
      <c r="K368" s="75" t="n">
        <f aca="false">H368*F368</f>
        <v>0</v>
      </c>
      <c r="L368" s="75" t="n">
        <f aca="false">J368+K368</f>
        <v>0</v>
      </c>
      <c r="M368" s="76" t="n">
        <f aca="false">L368*(1+$M$4)</f>
        <v>0</v>
      </c>
      <c r="N368" s="77"/>
      <c r="O368" s="78"/>
      <c r="P368" s="78"/>
      <c r="Q368" s="78"/>
      <c r="R368" s="78"/>
      <c r="S368" s="78"/>
      <c r="T368" s="67" t="str">
        <f aca="false">IF(A368="", "", IF(LEN(A368)-LEN(SUBSTITUTE(A368, ".", "")) = 0, "ETAPA_PRINCIPAL", IF(LEN(A368)-LEN(SUBSTITUTE(A368, ".", "")) = 1, "SUBETAPA", "ITEM_OBRA")))</f>
        <v>SUBETAPA</v>
      </c>
      <c r="U368" s="68" t="n">
        <f aca="false">IF(T368="ETAPA_PRINCIPAL",M368,0)</f>
        <v>0</v>
      </c>
      <c r="V368" s="68" t="n">
        <f aca="false">IF($T368="ETAPA_PRINCIPAL",$L368,0)</f>
        <v>0</v>
      </c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</row>
    <row r="369" customFormat="false" ht="21.65" hidden="false" customHeight="false" outlineLevel="0" collapsed="false">
      <c r="A369" s="69" t="s">
        <v>1131</v>
      </c>
      <c r="B369" s="70" t="s">
        <v>1130</v>
      </c>
      <c r="C369" s="71" t="s">
        <v>1118</v>
      </c>
      <c r="D369" s="88" t="s">
        <v>1119</v>
      </c>
      <c r="E369" s="71" t="s">
        <v>60</v>
      </c>
      <c r="F369" s="73" t="n">
        <v>236.1</v>
      </c>
      <c r="G369" s="74"/>
      <c r="H369" s="74"/>
      <c r="I369" s="74" t="n">
        <f aca="false">G369+H369</f>
        <v>0</v>
      </c>
      <c r="J369" s="75" t="n">
        <f aca="false">G369*F369</f>
        <v>0</v>
      </c>
      <c r="K369" s="75" t="n">
        <f aca="false">H369*F369</f>
        <v>0</v>
      </c>
      <c r="L369" s="75" t="n">
        <f aca="false">J369+K369</f>
        <v>0</v>
      </c>
      <c r="M369" s="76" t="n">
        <f aca="false">L369*(1+$M$4)</f>
        <v>0</v>
      </c>
      <c r="N369" s="77"/>
      <c r="O369" s="78"/>
      <c r="P369" s="78"/>
      <c r="Q369" s="78"/>
      <c r="R369" s="78"/>
      <c r="S369" s="78"/>
      <c r="T369" s="67" t="str">
        <f aca="false">IF(A369="", "", IF(LEN(A369)-LEN(SUBSTITUTE(A369, ".", "")) = 0, "ETAPA_PRINCIPAL", IF(LEN(A369)-LEN(SUBSTITUTE(A369, ".", "")) = 1, "SUBETAPA", "ITEM_OBRA")))</f>
        <v>SUBETAPA</v>
      </c>
      <c r="U369" s="68" t="n">
        <f aca="false">IF(T369="ETAPA_PRINCIPAL",M369,0)</f>
        <v>0</v>
      </c>
      <c r="V369" s="68" t="n">
        <f aca="false">IF($T369="ETAPA_PRINCIPAL",$L369,0)</f>
        <v>0</v>
      </c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</row>
    <row r="370" customFormat="false" ht="31.9" hidden="false" customHeight="false" outlineLevel="0" collapsed="false">
      <c r="A370" s="69" t="s">
        <v>1132</v>
      </c>
      <c r="B370" s="70" t="s">
        <v>1133</v>
      </c>
      <c r="C370" s="104" t="s">
        <v>597</v>
      </c>
      <c r="D370" s="223" t="s">
        <v>598</v>
      </c>
      <c r="E370" s="71" t="s">
        <v>60</v>
      </c>
      <c r="F370" s="73" t="n">
        <v>35.45</v>
      </c>
      <c r="G370" s="103"/>
      <c r="H370" s="103"/>
      <c r="I370" s="74" t="n">
        <f aca="false">G370+H370</f>
        <v>0</v>
      </c>
      <c r="J370" s="75" t="n">
        <f aca="false">G370*F370</f>
        <v>0</v>
      </c>
      <c r="K370" s="75" t="n">
        <f aca="false">H370*F370</f>
        <v>0</v>
      </c>
      <c r="L370" s="75" t="n">
        <f aca="false">J370+K370</f>
        <v>0</v>
      </c>
      <c r="M370" s="76" t="n">
        <f aca="false">L370*(1+$M$4)</f>
        <v>0</v>
      </c>
      <c r="N370" s="77"/>
      <c r="O370" s="78"/>
      <c r="P370" s="78"/>
      <c r="Q370" s="78"/>
      <c r="R370" s="78"/>
      <c r="S370" s="78"/>
      <c r="T370" s="67" t="str">
        <f aca="false">IF(A370="", "", IF(LEN(A370)-LEN(SUBSTITUTE(A370, ".", "")) = 0, "ETAPA_PRINCIPAL", IF(LEN(A370)-LEN(SUBSTITUTE(A370, ".", "")) = 1, "SUBETAPA", "ITEM_OBRA")))</f>
        <v>SUBETAPA</v>
      </c>
      <c r="U370" s="68" t="n">
        <f aca="false">IF(T370="ETAPA_PRINCIPAL",M370,0)</f>
        <v>0</v>
      </c>
      <c r="V370" s="68" t="n">
        <f aca="false">IF($T370="ETAPA_PRINCIPAL",$L370,0)</f>
        <v>0</v>
      </c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</row>
    <row r="371" customFormat="false" ht="31.9" hidden="false" customHeight="false" outlineLevel="0" collapsed="false">
      <c r="A371" s="69" t="s">
        <v>1134</v>
      </c>
      <c r="B371" s="70" t="s">
        <v>1135</v>
      </c>
      <c r="C371" s="104" t="s">
        <v>597</v>
      </c>
      <c r="D371" s="223" t="s">
        <v>598</v>
      </c>
      <c r="E371" s="71" t="s">
        <v>60</v>
      </c>
      <c r="F371" s="73" t="n">
        <v>74.6</v>
      </c>
      <c r="G371" s="103"/>
      <c r="H371" s="103"/>
      <c r="I371" s="74" t="n">
        <f aca="false">G371+H371</f>
        <v>0</v>
      </c>
      <c r="J371" s="75" t="n">
        <f aca="false">G371*F371</f>
        <v>0</v>
      </c>
      <c r="K371" s="75" t="n">
        <f aca="false">H371*F371</f>
        <v>0</v>
      </c>
      <c r="L371" s="75" t="n">
        <f aca="false">J371+K371</f>
        <v>0</v>
      </c>
      <c r="M371" s="76" t="n">
        <f aca="false">L371*(1+$M$4)</f>
        <v>0</v>
      </c>
      <c r="N371" s="77"/>
      <c r="O371" s="78"/>
      <c r="P371" s="78"/>
      <c r="Q371" s="78"/>
      <c r="R371" s="78"/>
      <c r="S371" s="78"/>
      <c r="T371" s="67" t="str">
        <f aca="false">IF(A371="", "", IF(LEN(A371)-LEN(SUBSTITUTE(A371, ".", "")) = 0, "ETAPA_PRINCIPAL", IF(LEN(A371)-LEN(SUBSTITUTE(A371, ".", "")) = 1, "SUBETAPA", "ITEM_OBRA")))</f>
        <v>SUBETAPA</v>
      </c>
      <c r="U371" s="68" t="n">
        <f aca="false">IF(T371="ETAPA_PRINCIPAL",M371,0)</f>
        <v>0</v>
      </c>
      <c r="V371" s="68" t="n">
        <f aca="false">IF($T371="ETAPA_PRINCIPAL",$L371,0)</f>
        <v>0</v>
      </c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</row>
    <row r="372" customFormat="false" ht="21.65" hidden="false" customHeight="false" outlineLevel="0" collapsed="false">
      <c r="A372" s="69" t="s">
        <v>1136</v>
      </c>
      <c r="B372" s="70" t="s">
        <v>1137</v>
      </c>
      <c r="C372" s="71" t="s">
        <v>1126</v>
      </c>
      <c r="D372" s="88" t="s">
        <v>1127</v>
      </c>
      <c r="E372" s="71" t="s">
        <v>60</v>
      </c>
      <c r="F372" s="73" t="n">
        <v>495.05</v>
      </c>
      <c r="G372" s="74"/>
      <c r="H372" s="74"/>
      <c r="I372" s="74" t="n">
        <f aca="false">G372+H372</f>
        <v>0</v>
      </c>
      <c r="J372" s="75" t="n">
        <f aca="false">G372*F372</f>
        <v>0</v>
      </c>
      <c r="K372" s="75" t="n">
        <f aca="false">H372*F372</f>
        <v>0</v>
      </c>
      <c r="L372" s="75" t="n">
        <f aca="false">J372+K372</f>
        <v>0</v>
      </c>
      <c r="M372" s="76" t="n">
        <f aca="false">L372*(1+$M$4)</f>
        <v>0</v>
      </c>
      <c r="N372" s="77"/>
      <c r="O372" s="78"/>
      <c r="P372" s="78"/>
      <c r="Q372" s="78"/>
      <c r="R372" s="78"/>
      <c r="S372" s="78"/>
      <c r="T372" s="67" t="str">
        <f aca="false">IF(A372="", "", IF(LEN(A372)-LEN(SUBSTITUTE(A372, ".", "")) = 0, "ETAPA_PRINCIPAL", IF(LEN(A372)-LEN(SUBSTITUTE(A372, ".", "")) = 1, "SUBETAPA", "ITEM_OBRA")))</f>
        <v>SUBETAPA</v>
      </c>
      <c r="U372" s="68" t="n">
        <f aca="false">IF(T372="ETAPA_PRINCIPAL",M372,0)</f>
        <v>0</v>
      </c>
      <c r="V372" s="68" t="n">
        <f aca="false">IF($T372="ETAPA_PRINCIPAL",$L372,0)</f>
        <v>0</v>
      </c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</row>
    <row r="373" customFormat="false" ht="21.65" hidden="false" customHeight="false" outlineLevel="0" collapsed="false">
      <c r="A373" s="69" t="s">
        <v>1138</v>
      </c>
      <c r="B373" s="70" t="s">
        <v>1139</v>
      </c>
      <c r="C373" s="71" t="s">
        <v>1118</v>
      </c>
      <c r="D373" s="88" t="s">
        <v>1119</v>
      </c>
      <c r="E373" s="71" t="s">
        <v>60</v>
      </c>
      <c r="F373" s="73" t="n">
        <v>495.05</v>
      </c>
      <c r="G373" s="74"/>
      <c r="H373" s="74"/>
      <c r="I373" s="74" t="n">
        <f aca="false">G373+H373</f>
        <v>0</v>
      </c>
      <c r="J373" s="74" t="n">
        <f aca="false">G373*F373</f>
        <v>0</v>
      </c>
      <c r="K373" s="74" t="n">
        <f aca="false">H373*F373</f>
        <v>0</v>
      </c>
      <c r="L373" s="74" t="n">
        <f aca="false">J373+K373</f>
        <v>0</v>
      </c>
      <c r="M373" s="76" t="n">
        <f aca="false">L373*(1+$M$4)</f>
        <v>0</v>
      </c>
      <c r="N373" s="188"/>
      <c r="O373" s="116"/>
      <c r="P373" s="116"/>
      <c r="Q373" s="78"/>
      <c r="R373" s="116"/>
      <c r="S373" s="116"/>
      <c r="T373" s="67" t="str">
        <f aca="false">IF(A373="", "", IF(LEN(A373)-LEN(SUBSTITUTE(A373, ".", "")) = 0, "ETAPA_PRINCIPAL", IF(LEN(A373)-LEN(SUBSTITUTE(A373, ".", "")) = 1, "SUBETAPA", "ITEM_OBRA")))</f>
        <v>SUBETAPA</v>
      </c>
      <c r="U373" s="68" t="n">
        <f aca="false">IF(T373="ETAPA_PRINCIPAL",M373,0)</f>
        <v>0</v>
      </c>
      <c r="V373" s="68" t="n">
        <f aca="false">IF($T373="ETAPA_PRINCIPAL",$L373,0)</f>
        <v>0</v>
      </c>
      <c r="W373" s="116"/>
      <c r="X373" s="116"/>
      <c r="Y373" s="116"/>
      <c r="Z373" s="116"/>
      <c r="AA373" s="116"/>
      <c r="AB373" s="116"/>
      <c r="AC373" s="116"/>
      <c r="AD373" s="116"/>
      <c r="AE373" s="116"/>
      <c r="AF373" s="116"/>
      <c r="AG373" s="116"/>
      <c r="AH373" s="116"/>
      <c r="AI373" s="116"/>
      <c r="AJ373" s="116"/>
    </row>
    <row r="374" customFormat="false" ht="38.25" hidden="false" customHeight="true" outlineLevel="0" collapsed="false">
      <c r="A374" s="69" t="s">
        <v>1140</v>
      </c>
      <c r="B374" s="99" t="s">
        <v>1141</v>
      </c>
      <c r="C374" s="104" t="s">
        <v>1142</v>
      </c>
      <c r="D374" s="105" t="s">
        <v>1143</v>
      </c>
      <c r="E374" s="104" t="s">
        <v>60</v>
      </c>
      <c r="F374" s="210" t="n">
        <v>495.05</v>
      </c>
      <c r="G374" s="103"/>
      <c r="H374" s="103"/>
      <c r="I374" s="103" t="n">
        <f aca="false">G374+H374</f>
        <v>0</v>
      </c>
      <c r="J374" s="103" t="n">
        <f aca="false">G374*F374</f>
        <v>0</v>
      </c>
      <c r="K374" s="103" t="n">
        <f aca="false">H374*F374</f>
        <v>0</v>
      </c>
      <c r="L374" s="103" t="n">
        <f aca="false">J374+K374</f>
        <v>0</v>
      </c>
      <c r="M374" s="76" t="n">
        <f aca="false">L374*(1+$M$4)</f>
        <v>0</v>
      </c>
      <c r="N374" s="188"/>
      <c r="O374" s="116"/>
      <c r="P374" s="116"/>
      <c r="Q374" s="78"/>
      <c r="R374" s="116"/>
      <c r="S374" s="116"/>
      <c r="T374" s="67" t="str">
        <f aca="false">IF(A374="", "", IF(LEN(A374)-LEN(SUBSTITUTE(A374, ".", "")) = 0, "ETAPA_PRINCIPAL", IF(LEN(A374)-LEN(SUBSTITUTE(A374, ".", "")) = 1, "SUBETAPA", "ITEM_OBRA")))</f>
        <v>SUBETAPA</v>
      </c>
      <c r="U374" s="68" t="n">
        <f aca="false">IF(T374="ETAPA_PRINCIPAL",M374,0)</f>
        <v>0</v>
      </c>
      <c r="V374" s="68" t="n">
        <f aca="false">IF($T374="ETAPA_PRINCIPAL",$L374,0)</f>
        <v>0</v>
      </c>
      <c r="W374" s="116"/>
      <c r="X374" s="116"/>
      <c r="Y374" s="116"/>
      <c r="Z374" s="116"/>
      <c r="AA374" s="116"/>
      <c r="AB374" s="116"/>
      <c r="AC374" s="116"/>
      <c r="AD374" s="116"/>
      <c r="AE374" s="116"/>
      <c r="AF374" s="116"/>
      <c r="AG374" s="116"/>
      <c r="AH374" s="116"/>
      <c r="AI374" s="116"/>
      <c r="AJ374" s="116"/>
    </row>
    <row r="375" customFormat="false" ht="21.65" hidden="false" customHeight="false" outlineLevel="0" collapsed="false">
      <c r="A375" s="69" t="s">
        <v>1144</v>
      </c>
      <c r="B375" s="99" t="s">
        <v>1145</v>
      </c>
      <c r="C375" s="104" t="s">
        <v>1146</v>
      </c>
      <c r="D375" s="223" t="s">
        <v>1147</v>
      </c>
      <c r="E375" s="104" t="s">
        <v>60</v>
      </c>
      <c r="F375" s="210" t="n">
        <v>65.6</v>
      </c>
      <c r="G375" s="103"/>
      <c r="H375" s="103"/>
      <c r="I375" s="103" t="n">
        <f aca="false">G375+H375</f>
        <v>0</v>
      </c>
      <c r="J375" s="103" t="n">
        <f aca="false">G375*F375</f>
        <v>0</v>
      </c>
      <c r="K375" s="103" t="n">
        <f aca="false">H375*F375</f>
        <v>0</v>
      </c>
      <c r="L375" s="103" t="n">
        <f aca="false">J375+K375</f>
        <v>0</v>
      </c>
      <c r="M375" s="76" t="n">
        <f aca="false">L375*(1+$M$4)</f>
        <v>0</v>
      </c>
      <c r="N375" s="115"/>
      <c r="O375" s="116"/>
      <c r="P375" s="116"/>
      <c r="Q375" s="78"/>
      <c r="R375" s="116"/>
      <c r="S375" s="116"/>
      <c r="T375" s="67" t="str">
        <f aca="false">IF(A375="", "", IF(LEN(A375)-LEN(SUBSTITUTE(A375, ".", "")) = 0, "ETAPA_PRINCIPAL", IF(LEN(A375)-LEN(SUBSTITUTE(A375, ".", "")) = 1, "SUBETAPA", "ITEM_OBRA")))</f>
        <v>SUBETAPA</v>
      </c>
      <c r="U375" s="68" t="n">
        <f aca="false">IF(T375="ETAPA_PRINCIPAL",M375,0)</f>
        <v>0</v>
      </c>
      <c r="V375" s="68" t="n">
        <f aca="false">IF($T375="ETAPA_PRINCIPAL",$L375,0)</f>
        <v>0</v>
      </c>
      <c r="W375" s="116"/>
      <c r="X375" s="116"/>
      <c r="Y375" s="116"/>
      <c r="Z375" s="116"/>
      <c r="AA375" s="116"/>
      <c r="AB375" s="116"/>
      <c r="AC375" s="116"/>
      <c r="AD375" s="116"/>
      <c r="AE375" s="116"/>
      <c r="AF375" s="116"/>
      <c r="AG375" s="116"/>
      <c r="AH375" s="116"/>
      <c r="AI375" s="116"/>
      <c r="AJ375" s="116"/>
    </row>
    <row r="376" customFormat="false" ht="31.9" hidden="false" customHeight="false" outlineLevel="0" collapsed="false">
      <c r="A376" s="69" t="s">
        <v>1148</v>
      </c>
      <c r="B376" s="99" t="s">
        <v>1145</v>
      </c>
      <c r="C376" s="104" t="s">
        <v>597</v>
      </c>
      <c r="D376" s="223" t="s">
        <v>598</v>
      </c>
      <c r="E376" s="104" t="s">
        <v>60</v>
      </c>
      <c r="F376" s="210" t="n">
        <v>65.6</v>
      </c>
      <c r="G376" s="103"/>
      <c r="H376" s="103"/>
      <c r="I376" s="103" t="n">
        <f aca="false">G376+H376</f>
        <v>0</v>
      </c>
      <c r="J376" s="103" t="n">
        <f aca="false">G376*F376</f>
        <v>0</v>
      </c>
      <c r="K376" s="103" t="n">
        <f aca="false">H376*F376</f>
        <v>0</v>
      </c>
      <c r="L376" s="103" t="n">
        <f aca="false">J376+K376</f>
        <v>0</v>
      </c>
      <c r="M376" s="76" t="n">
        <f aca="false">L376*(1+$M$4)</f>
        <v>0</v>
      </c>
      <c r="N376" s="77"/>
      <c r="O376" s="78"/>
      <c r="P376" s="78"/>
      <c r="Q376" s="78"/>
      <c r="R376" s="78"/>
      <c r="S376" s="78"/>
      <c r="T376" s="67" t="str">
        <f aca="false">IF(A376="", "", IF(LEN(A376)-LEN(SUBSTITUTE(A376, ".", "")) = 0, "ETAPA_PRINCIPAL", IF(LEN(A376)-LEN(SUBSTITUTE(A376, ".", "")) = 1, "SUBETAPA", "ITEM_OBRA")))</f>
        <v>SUBETAPA</v>
      </c>
      <c r="U376" s="68" t="n">
        <f aca="false">IF(T376="ETAPA_PRINCIPAL",M376,0)</f>
        <v>0</v>
      </c>
      <c r="V376" s="68" t="n">
        <f aca="false">IF($T376="ETAPA_PRINCIPAL",$L376,0)</f>
        <v>0</v>
      </c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</row>
    <row r="377" customFormat="false" ht="24.05" hidden="false" customHeight="false" outlineLevel="0" collapsed="false">
      <c r="A377" s="69" t="s">
        <v>1149</v>
      </c>
      <c r="B377" s="187" t="s">
        <v>1150</v>
      </c>
      <c r="C377" s="176" t="s">
        <v>1126</v>
      </c>
      <c r="D377" s="187" t="s">
        <v>1127</v>
      </c>
      <c r="E377" s="176" t="s">
        <v>60</v>
      </c>
      <c r="F377" s="177" t="n">
        <v>3.2</v>
      </c>
      <c r="G377" s="178"/>
      <c r="H377" s="178"/>
      <c r="I377" s="178" t="n">
        <f aca="false">G377+H377</f>
        <v>0</v>
      </c>
      <c r="J377" s="122" t="n">
        <f aca="false">G377*F377</f>
        <v>0</v>
      </c>
      <c r="K377" s="122" t="n">
        <f aca="false">H377*F377</f>
        <v>0</v>
      </c>
      <c r="L377" s="122" t="n">
        <f aca="false">J377+K377</f>
        <v>0</v>
      </c>
      <c r="M377" s="123" t="n">
        <f aca="false">L377*(1+$M$4)</f>
        <v>0</v>
      </c>
      <c r="N377" s="115"/>
      <c r="O377" s="116"/>
      <c r="P377" s="116"/>
      <c r="Q377" s="78"/>
      <c r="R377" s="116"/>
      <c r="S377" s="116"/>
      <c r="T377" s="67" t="str">
        <f aca="false">IF(A377="", "", IF(LEN(A377)-LEN(SUBSTITUTE(A377, ".", "")) = 0, "ETAPA_PRINCIPAL", IF(LEN(A377)-LEN(SUBSTITUTE(A377, ".", "")) = 1, "SUBETAPA", "ITEM_OBRA")))</f>
        <v>SUBETAPA</v>
      </c>
      <c r="U377" s="68" t="n">
        <f aca="false">IF(T377="ETAPA_PRINCIPAL",M377,0)</f>
        <v>0</v>
      </c>
      <c r="V377" s="68" t="n">
        <f aca="false">IF($T377="ETAPA_PRINCIPAL",$L377,0)</f>
        <v>0</v>
      </c>
      <c r="W377" s="116"/>
      <c r="X377" s="116"/>
      <c r="Y377" s="116"/>
      <c r="Z377" s="116"/>
      <c r="AA377" s="116"/>
      <c r="AB377" s="116"/>
      <c r="AC377" s="116"/>
      <c r="AD377" s="116"/>
      <c r="AE377" s="116"/>
      <c r="AF377" s="116"/>
      <c r="AG377" s="116"/>
      <c r="AH377" s="116"/>
      <c r="AI377" s="116"/>
      <c r="AJ377" s="116"/>
    </row>
    <row r="378" customFormat="false" ht="35.5" hidden="false" customHeight="false" outlineLevel="0" collapsed="false">
      <c r="A378" s="69" t="s">
        <v>1151</v>
      </c>
      <c r="B378" s="187" t="s">
        <v>1150</v>
      </c>
      <c r="C378" s="214" t="s">
        <v>597</v>
      </c>
      <c r="D378" s="224" t="s">
        <v>598</v>
      </c>
      <c r="E378" s="176" t="s">
        <v>60</v>
      </c>
      <c r="F378" s="177" t="n">
        <v>3.2</v>
      </c>
      <c r="G378" s="122"/>
      <c r="H378" s="122"/>
      <c r="I378" s="178" t="n">
        <f aca="false">G378+H378</f>
        <v>0</v>
      </c>
      <c r="J378" s="122" t="n">
        <f aca="false">G378*F378</f>
        <v>0</v>
      </c>
      <c r="K378" s="122" t="n">
        <f aca="false">H378*F378</f>
        <v>0</v>
      </c>
      <c r="L378" s="122" t="n">
        <f aca="false">J378+K378</f>
        <v>0</v>
      </c>
      <c r="M378" s="123" t="n">
        <f aca="false">L378*(1+$M$4)</f>
        <v>0</v>
      </c>
      <c r="N378" s="115"/>
      <c r="O378" s="116"/>
      <c r="P378" s="116"/>
      <c r="Q378" s="78"/>
      <c r="R378" s="116"/>
      <c r="S378" s="116"/>
      <c r="T378" s="67" t="str">
        <f aca="false">IF(A378="", "", IF(LEN(A378)-LEN(SUBSTITUTE(A378, ".", "")) = 0, "ETAPA_PRINCIPAL", IF(LEN(A378)-LEN(SUBSTITUTE(A378, ".", "")) = 1, "SUBETAPA", "ITEM_OBRA")))</f>
        <v>SUBETAPA</v>
      </c>
      <c r="U378" s="68" t="n">
        <f aca="false">IF(T378="ETAPA_PRINCIPAL",M378,0)</f>
        <v>0</v>
      </c>
      <c r="V378" s="68" t="n">
        <f aca="false">IF($T378="ETAPA_PRINCIPAL",$L378,0)</f>
        <v>0</v>
      </c>
      <c r="W378" s="116"/>
      <c r="X378" s="116"/>
      <c r="Y378" s="116"/>
      <c r="Z378" s="116"/>
      <c r="AA378" s="116"/>
      <c r="AB378" s="116"/>
      <c r="AC378" s="116"/>
      <c r="AD378" s="116"/>
      <c r="AE378" s="116"/>
      <c r="AF378" s="116"/>
      <c r="AG378" s="116"/>
      <c r="AH378" s="116"/>
      <c r="AI378" s="116"/>
      <c r="AJ378" s="116"/>
    </row>
    <row r="379" customFormat="false" ht="21.65" hidden="false" customHeight="false" outlineLevel="0" collapsed="false">
      <c r="A379" s="69" t="s">
        <v>1152</v>
      </c>
      <c r="B379" s="105" t="s">
        <v>1153</v>
      </c>
      <c r="C379" s="104" t="s">
        <v>1154</v>
      </c>
      <c r="D379" s="223" t="s">
        <v>1155</v>
      </c>
      <c r="E379" s="104" t="s">
        <v>60</v>
      </c>
      <c r="F379" s="210" t="n">
        <v>10</v>
      </c>
      <c r="G379" s="103"/>
      <c r="H379" s="103"/>
      <c r="I379" s="103" t="n">
        <f aca="false">G379+H379</f>
        <v>0</v>
      </c>
      <c r="J379" s="103" t="n">
        <f aca="false">G379*F379</f>
        <v>0</v>
      </c>
      <c r="K379" s="103" t="n">
        <f aca="false">H379*F379</f>
        <v>0</v>
      </c>
      <c r="L379" s="103" t="n">
        <f aca="false">J379+K379</f>
        <v>0</v>
      </c>
      <c r="M379" s="76" t="n">
        <f aca="false">L379*(1+$M$4)</f>
        <v>0</v>
      </c>
      <c r="N379" s="225"/>
      <c r="O379" s="78"/>
      <c r="P379" s="78"/>
      <c r="Q379" s="78"/>
      <c r="R379" s="78"/>
      <c r="S379" s="78"/>
      <c r="T379" s="67" t="str">
        <f aca="false">IF(A379="", "", IF(LEN(A379)-LEN(SUBSTITUTE(A379, ".", "")) = 0, "ETAPA_PRINCIPAL", IF(LEN(A379)-LEN(SUBSTITUTE(A379, ".", "")) = 1, "SUBETAPA", "ITEM_OBRA")))</f>
        <v>SUBETAPA</v>
      </c>
      <c r="U379" s="68" t="n">
        <f aca="false">IF(T379="ETAPA_PRINCIPAL",M379,0)</f>
        <v>0</v>
      </c>
      <c r="V379" s="68" t="n">
        <f aca="false">IF($T379="ETAPA_PRINCIPAL",$L379,0)</f>
        <v>0</v>
      </c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</row>
    <row r="380" customFormat="false" ht="42.15" hidden="false" customHeight="false" outlineLevel="0" collapsed="false">
      <c r="A380" s="69" t="s">
        <v>1156</v>
      </c>
      <c r="B380" s="105" t="s">
        <v>1157</v>
      </c>
      <c r="C380" s="226" t="s">
        <v>1158</v>
      </c>
      <c r="D380" s="223" t="s">
        <v>1159</v>
      </c>
      <c r="E380" s="104" t="s">
        <v>60</v>
      </c>
      <c r="F380" s="210" t="n">
        <v>10</v>
      </c>
      <c r="G380" s="103"/>
      <c r="H380" s="103"/>
      <c r="I380" s="103" t="n">
        <f aca="false">G380+H380</f>
        <v>0</v>
      </c>
      <c r="J380" s="103" t="n">
        <f aca="false">G380*F380</f>
        <v>0</v>
      </c>
      <c r="K380" s="103" t="n">
        <f aca="false">H380*F380</f>
        <v>0</v>
      </c>
      <c r="L380" s="103" t="n">
        <f aca="false">J380+K380</f>
        <v>0</v>
      </c>
      <c r="M380" s="76" t="n">
        <f aca="false">L380*(1+$M$4)</f>
        <v>0</v>
      </c>
      <c r="N380" s="225"/>
      <c r="O380" s="78"/>
      <c r="P380" s="78"/>
      <c r="Q380" s="78"/>
      <c r="R380" s="78"/>
      <c r="S380" s="78"/>
      <c r="T380" s="67" t="str">
        <f aca="false">IF(A380="", "", IF(LEN(A380)-LEN(SUBSTITUTE(A380, ".", "")) = 0, "ETAPA_PRINCIPAL", IF(LEN(A380)-LEN(SUBSTITUTE(A380, ".", "")) = 1, "SUBETAPA", "ITEM_OBRA")))</f>
        <v>SUBETAPA</v>
      </c>
      <c r="U380" s="68" t="n">
        <f aca="false">IF(T380="ETAPA_PRINCIPAL",M380,0)</f>
        <v>0</v>
      </c>
      <c r="V380" s="68" t="n">
        <f aca="false">IF($T380="ETAPA_PRINCIPAL",$L380,0)</f>
        <v>0</v>
      </c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</row>
    <row r="381" customFormat="false" ht="21.65" hidden="false" customHeight="false" outlineLevel="0" collapsed="false">
      <c r="A381" s="69" t="s">
        <v>1160</v>
      </c>
      <c r="B381" s="101" t="s">
        <v>1161</v>
      </c>
      <c r="C381" s="100" t="s">
        <v>1162</v>
      </c>
      <c r="D381" s="227" t="s">
        <v>1163</v>
      </c>
      <c r="E381" s="100" t="s">
        <v>60</v>
      </c>
      <c r="F381" s="102" t="n">
        <v>28.85</v>
      </c>
      <c r="G381" s="138"/>
      <c r="H381" s="138"/>
      <c r="I381" s="103" t="n">
        <f aca="false">G381+H381</f>
        <v>0</v>
      </c>
      <c r="J381" s="103" t="n">
        <f aca="false">G381*F381</f>
        <v>0</v>
      </c>
      <c r="K381" s="103" t="n">
        <f aca="false">H381*F381</f>
        <v>0</v>
      </c>
      <c r="L381" s="103" t="n">
        <f aca="false">J381+K381</f>
        <v>0</v>
      </c>
      <c r="M381" s="76" t="n">
        <f aca="false">L381*(1+$M$4)</f>
        <v>0</v>
      </c>
      <c r="N381" s="225"/>
      <c r="O381" s="78"/>
      <c r="P381" s="78"/>
      <c r="Q381" s="78"/>
      <c r="R381" s="78"/>
      <c r="S381" s="78"/>
      <c r="T381" s="67"/>
      <c r="U381" s="68"/>
      <c r="V381" s="6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</row>
    <row r="382" customFormat="false" ht="31.9" hidden="false" customHeight="false" outlineLevel="0" collapsed="false">
      <c r="A382" s="69" t="s">
        <v>1164</v>
      </c>
      <c r="B382" s="105" t="s">
        <v>1165</v>
      </c>
      <c r="C382" s="228" t="s">
        <v>1166</v>
      </c>
      <c r="D382" s="223" t="s">
        <v>1167</v>
      </c>
      <c r="E382" s="104" t="s">
        <v>60</v>
      </c>
      <c r="F382" s="210" t="n">
        <v>65</v>
      </c>
      <c r="G382" s="103"/>
      <c r="H382" s="103"/>
      <c r="I382" s="103" t="n">
        <f aca="false">G382+H382</f>
        <v>0</v>
      </c>
      <c r="J382" s="103" t="n">
        <f aca="false">G382*F382</f>
        <v>0</v>
      </c>
      <c r="K382" s="103" t="n">
        <f aca="false">H382*F382</f>
        <v>0</v>
      </c>
      <c r="L382" s="103" t="n">
        <f aca="false">J382+K382</f>
        <v>0</v>
      </c>
      <c r="M382" s="76" t="n">
        <f aca="false">L382*(1+$M$4)</f>
        <v>0</v>
      </c>
      <c r="N382" s="225"/>
      <c r="O382" s="78"/>
      <c r="P382" s="78"/>
      <c r="Q382" s="78"/>
      <c r="R382" s="78"/>
      <c r="S382" s="78"/>
      <c r="T382" s="67" t="str">
        <f aca="false">IF(A382="", "", IF(LEN(A382)-LEN(SUBSTITUTE(A382, ".", "")) = 0, "ETAPA_PRINCIPAL", IF(LEN(A382)-LEN(SUBSTITUTE(A382, ".", "")) = 1, "SUBETAPA", "ITEM_OBRA")))</f>
        <v>SUBETAPA</v>
      </c>
      <c r="U382" s="68" t="n">
        <f aca="false">IF(T382="ETAPA_PRINCIPAL",M382,0)</f>
        <v>0</v>
      </c>
      <c r="V382" s="68" t="n">
        <f aca="false">IF($T382="ETAPA_PRINCIPAL",$L382,0)</f>
        <v>0</v>
      </c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</row>
    <row r="383" customFormat="false" ht="15" hidden="false" customHeight="false" outlineLevel="0" collapsed="false">
      <c r="A383" s="107"/>
      <c r="B383" s="108"/>
      <c r="C383" s="108"/>
      <c r="D383" s="108"/>
      <c r="E383" s="108"/>
      <c r="F383" s="109"/>
      <c r="G383" s="108"/>
      <c r="H383" s="108"/>
      <c r="I383" s="108"/>
      <c r="J383" s="108"/>
      <c r="K383" s="108"/>
      <c r="L383" s="108"/>
      <c r="M383" s="91"/>
      <c r="N383" s="115"/>
      <c r="O383" s="116"/>
      <c r="P383" s="116"/>
      <c r="Q383" s="78"/>
      <c r="R383" s="116"/>
      <c r="S383" s="116"/>
      <c r="T383" s="67" t="str">
        <f aca="false">IF(A383="", "", IF(LEN(A383)-LEN(SUBSTITUTE(A383, ".", "")) = 0, "ETAPA_PRINCIPAL", IF(LEN(A383)-LEN(SUBSTITUTE(A383, ".", "")) = 1, "SUBETAPA", "ITEM_OBRA")))</f>
        <v/>
      </c>
      <c r="U383" s="68" t="n">
        <f aca="false">IF(T383="ETAPA_PRINCIPAL",M383,0)</f>
        <v>0</v>
      </c>
      <c r="V383" s="68" t="n">
        <f aca="false">IF($T383="ETAPA_PRINCIPAL",$L383,0)</f>
        <v>0</v>
      </c>
      <c r="W383" s="116"/>
      <c r="X383" s="116"/>
      <c r="Y383" s="116"/>
      <c r="Z383" s="116"/>
      <c r="AA383" s="116"/>
      <c r="AB383" s="116"/>
      <c r="AC383" s="116"/>
      <c r="AD383" s="116"/>
      <c r="AE383" s="116"/>
      <c r="AF383" s="116"/>
      <c r="AG383" s="116"/>
      <c r="AH383" s="116"/>
      <c r="AI383" s="116"/>
      <c r="AJ383" s="116"/>
    </row>
    <row r="384" customFormat="false" ht="15" hidden="false" customHeight="true" outlineLevel="0" collapsed="false">
      <c r="A384" s="82" t="s">
        <v>1168</v>
      </c>
      <c r="B384" s="229" t="s">
        <v>1169</v>
      </c>
      <c r="C384" s="229"/>
      <c r="D384" s="229"/>
      <c r="E384" s="230"/>
      <c r="F384" s="230"/>
      <c r="G384" s="230"/>
      <c r="H384" s="230"/>
      <c r="I384" s="231"/>
      <c r="J384" s="65" t="n">
        <f aca="false">SUM(J385:J408)</f>
        <v>0</v>
      </c>
      <c r="K384" s="65" t="n">
        <f aca="false">SUM(K385:K408)</f>
        <v>0</v>
      </c>
      <c r="L384" s="65" t="n">
        <f aca="false">SUM(L385:L408)</f>
        <v>0</v>
      </c>
      <c r="M384" s="65" t="n">
        <f aca="false">SUM(M385:M408)</f>
        <v>0</v>
      </c>
      <c r="N384" s="116" t="n">
        <f aca="false">M384</f>
        <v>0</v>
      </c>
      <c r="O384" s="116"/>
      <c r="P384" s="116"/>
      <c r="Q384" s="78"/>
      <c r="R384" s="116"/>
      <c r="S384" s="116"/>
      <c r="T384" s="67" t="str">
        <f aca="false">IF(A384="", "", IF(LEN(A384)-LEN(SUBSTITUTE(A384, ".", "")) = 0, "ETAPA_PRINCIPAL", IF(LEN(A384)-LEN(SUBSTITUTE(A384, ".", "")) = 1, "SUBETAPA", "ITEM_OBRA")))</f>
        <v>ETAPA_PRINCIPAL</v>
      </c>
      <c r="U384" s="68" t="n">
        <f aca="false">IF(T384="ETAPA_PRINCIPAL",M384,0)</f>
        <v>0</v>
      </c>
      <c r="V384" s="68" t="n">
        <f aca="false">IF($T384="ETAPA_PRINCIPAL",$L384,0)</f>
        <v>0</v>
      </c>
      <c r="W384" s="116"/>
      <c r="X384" s="116"/>
      <c r="Y384" s="116"/>
      <c r="Z384" s="116"/>
      <c r="AA384" s="116"/>
      <c r="AB384" s="116"/>
      <c r="AC384" s="116"/>
      <c r="AD384" s="116"/>
      <c r="AE384" s="116"/>
      <c r="AF384" s="116"/>
      <c r="AG384" s="116"/>
      <c r="AH384" s="116"/>
      <c r="AI384" s="116"/>
      <c r="AJ384" s="116"/>
    </row>
    <row r="385" customFormat="false" ht="46.95" hidden="false" customHeight="false" outlineLevel="0" collapsed="false">
      <c r="A385" s="214" t="s">
        <v>1170</v>
      </c>
      <c r="B385" s="174" t="s">
        <v>1171</v>
      </c>
      <c r="C385" s="214" t="s">
        <v>1172</v>
      </c>
      <c r="D385" s="174" t="s">
        <v>1173</v>
      </c>
      <c r="E385" s="214" t="s">
        <v>34</v>
      </c>
      <c r="F385" s="215" t="n">
        <v>8</v>
      </c>
      <c r="G385" s="122"/>
      <c r="H385" s="122"/>
      <c r="I385" s="122" t="n">
        <f aca="false">G385+H385</f>
        <v>0</v>
      </c>
      <c r="J385" s="122" t="n">
        <f aca="false">G385*F385</f>
        <v>0</v>
      </c>
      <c r="K385" s="122" t="n">
        <f aca="false">H385*F385</f>
        <v>0</v>
      </c>
      <c r="L385" s="122" t="n">
        <f aca="false">J385+K385</f>
        <v>0</v>
      </c>
      <c r="M385" s="123" t="n">
        <f aca="false">L385*(1+$M$4)</f>
        <v>0</v>
      </c>
      <c r="N385" s="115"/>
      <c r="O385" s="116"/>
      <c r="P385" s="232"/>
      <c r="Q385" s="78"/>
      <c r="R385" s="232"/>
      <c r="S385" s="232"/>
      <c r="T385" s="67" t="str">
        <f aca="false">IF(A385="", "", IF(LEN(A385)-LEN(SUBSTITUTE(A385, ".", "")) = 0, "ETAPA_PRINCIPAL", IF(LEN(A385)-LEN(SUBSTITUTE(A385, ".", "")) = 1, "SUBETAPA", "ITEM_OBRA")))</f>
        <v>SUBETAPA</v>
      </c>
      <c r="U385" s="68" t="n">
        <f aca="false">IF(T385="ETAPA_PRINCIPAL",M385,0)</f>
        <v>0</v>
      </c>
      <c r="V385" s="68" t="n">
        <f aca="false">IF($T385="ETAPA_PRINCIPAL",$L385,0)</f>
        <v>0</v>
      </c>
      <c r="W385" s="232"/>
      <c r="X385" s="232"/>
      <c r="Y385" s="232"/>
      <c r="Z385" s="232"/>
      <c r="AA385" s="232"/>
      <c r="AB385" s="232"/>
      <c r="AC385" s="232"/>
      <c r="AD385" s="232"/>
      <c r="AE385" s="232"/>
      <c r="AF385" s="232"/>
      <c r="AG385" s="232"/>
      <c r="AH385" s="232"/>
      <c r="AI385" s="232"/>
      <c r="AJ385" s="232"/>
    </row>
    <row r="386" customFormat="false" ht="24.05" hidden="false" customHeight="false" outlineLevel="0" collapsed="false">
      <c r="A386" s="214" t="s">
        <v>1174</v>
      </c>
      <c r="B386" s="174" t="s">
        <v>1175</v>
      </c>
      <c r="C386" s="214" t="s">
        <v>1176</v>
      </c>
      <c r="D386" s="174" t="s">
        <v>1177</v>
      </c>
      <c r="E386" s="214" t="s">
        <v>34</v>
      </c>
      <c r="F386" s="215" t="n">
        <v>8</v>
      </c>
      <c r="G386" s="122"/>
      <c r="H386" s="122"/>
      <c r="I386" s="122" t="n">
        <f aca="false">G386+H386</f>
        <v>0</v>
      </c>
      <c r="J386" s="122" t="n">
        <f aca="false">G386*F386</f>
        <v>0</v>
      </c>
      <c r="K386" s="122" t="n">
        <f aca="false">H386*F386</f>
        <v>0</v>
      </c>
      <c r="L386" s="122" t="n">
        <f aca="false">J386+K386</f>
        <v>0</v>
      </c>
      <c r="M386" s="123" t="n">
        <f aca="false">L386*(1+$M$4)</f>
        <v>0</v>
      </c>
      <c r="N386" s="115"/>
      <c r="O386" s="116"/>
      <c r="P386" s="116"/>
      <c r="Q386" s="78"/>
      <c r="R386" s="116"/>
      <c r="S386" s="116"/>
      <c r="T386" s="67" t="str">
        <f aca="false">IF(A386="", "", IF(LEN(A386)-LEN(SUBSTITUTE(A386, ".", "")) = 0, "ETAPA_PRINCIPAL", IF(LEN(A386)-LEN(SUBSTITUTE(A386, ".", "")) = 1, "SUBETAPA", "ITEM_OBRA")))</f>
        <v>SUBETAPA</v>
      </c>
      <c r="U386" s="68" t="n">
        <f aca="false">IF(T386="ETAPA_PRINCIPAL",M386,0)</f>
        <v>0</v>
      </c>
      <c r="V386" s="68" t="n">
        <f aca="false">IF($T386="ETAPA_PRINCIPAL",$L386,0)</f>
        <v>0</v>
      </c>
      <c r="W386" s="116"/>
      <c r="X386" s="116"/>
      <c r="Y386" s="116"/>
      <c r="Z386" s="116"/>
      <c r="AA386" s="116"/>
      <c r="AB386" s="116"/>
      <c r="AC386" s="116"/>
      <c r="AD386" s="116"/>
      <c r="AE386" s="116"/>
      <c r="AF386" s="116"/>
      <c r="AG386" s="116"/>
      <c r="AH386" s="116"/>
      <c r="AI386" s="116"/>
      <c r="AJ386" s="116"/>
    </row>
    <row r="387" customFormat="false" ht="35.5" hidden="false" customHeight="false" outlineLevel="0" collapsed="false">
      <c r="A387" s="214" t="s">
        <v>1178</v>
      </c>
      <c r="B387" s="174" t="s">
        <v>1179</v>
      </c>
      <c r="C387" s="214" t="s">
        <v>1180</v>
      </c>
      <c r="D387" s="174" t="s">
        <v>1181</v>
      </c>
      <c r="E387" s="214" t="s">
        <v>34</v>
      </c>
      <c r="F387" s="215" t="n">
        <v>2</v>
      </c>
      <c r="G387" s="122"/>
      <c r="H387" s="122"/>
      <c r="I387" s="122" t="n">
        <f aca="false">G387+H387</f>
        <v>0</v>
      </c>
      <c r="J387" s="122" t="n">
        <f aca="false">G387*F387</f>
        <v>0</v>
      </c>
      <c r="K387" s="122" t="n">
        <f aca="false">H387*F387</f>
        <v>0</v>
      </c>
      <c r="L387" s="122" t="n">
        <f aca="false">J387+K387</f>
        <v>0</v>
      </c>
      <c r="M387" s="123" t="n">
        <f aca="false">L387*(1+$M$4)</f>
        <v>0</v>
      </c>
      <c r="N387" s="115"/>
      <c r="O387" s="116"/>
      <c r="P387" s="116"/>
      <c r="Q387" s="78"/>
      <c r="R387" s="116"/>
      <c r="S387" s="116"/>
      <c r="T387" s="67" t="str">
        <f aca="false">IF(A387="", "", IF(LEN(A387)-LEN(SUBSTITUTE(A387, ".", "")) = 0, "ETAPA_PRINCIPAL", IF(LEN(A387)-LEN(SUBSTITUTE(A387, ".", "")) = 1, "SUBETAPA", "ITEM_OBRA")))</f>
        <v>SUBETAPA</v>
      </c>
      <c r="U387" s="68" t="n">
        <f aca="false">IF(T387="ETAPA_PRINCIPAL",M387,0)</f>
        <v>0</v>
      </c>
      <c r="V387" s="68" t="n">
        <f aca="false">IF($T387="ETAPA_PRINCIPAL",$L387,0)</f>
        <v>0</v>
      </c>
      <c r="W387" s="116"/>
      <c r="X387" s="116"/>
      <c r="Y387" s="116"/>
      <c r="Z387" s="116"/>
      <c r="AA387" s="116"/>
      <c r="AB387" s="116"/>
      <c r="AC387" s="116"/>
      <c r="AD387" s="116"/>
      <c r="AE387" s="116"/>
      <c r="AF387" s="116"/>
      <c r="AG387" s="116"/>
      <c r="AH387" s="116"/>
      <c r="AI387" s="116"/>
      <c r="AJ387" s="116"/>
    </row>
    <row r="388" customFormat="false" ht="35.5" hidden="false" customHeight="false" outlineLevel="0" collapsed="false">
      <c r="A388" s="214" t="s">
        <v>1182</v>
      </c>
      <c r="B388" s="174" t="s">
        <v>1183</v>
      </c>
      <c r="C388" s="214" t="s">
        <v>577</v>
      </c>
      <c r="D388" s="174" t="s">
        <v>1184</v>
      </c>
      <c r="E388" s="214" t="s">
        <v>34</v>
      </c>
      <c r="F388" s="215" t="n">
        <v>2</v>
      </c>
      <c r="G388" s="122"/>
      <c r="H388" s="122"/>
      <c r="I388" s="122" t="n">
        <f aca="false">G388+H388</f>
        <v>0</v>
      </c>
      <c r="J388" s="122" t="n">
        <f aca="false">G388*F388</f>
        <v>0</v>
      </c>
      <c r="K388" s="122" t="n">
        <f aca="false">H388*F388</f>
        <v>0</v>
      </c>
      <c r="L388" s="122" t="n">
        <f aca="false">J388+K388</f>
        <v>0</v>
      </c>
      <c r="M388" s="123" t="n">
        <f aca="false">L388*(1+$M$4)</f>
        <v>0</v>
      </c>
      <c r="N388" s="115"/>
      <c r="O388" s="116"/>
      <c r="P388" s="116"/>
      <c r="Q388" s="78"/>
      <c r="R388" s="116"/>
      <c r="S388" s="116"/>
      <c r="T388" s="67" t="str">
        <f aca="false">IF(A388="", "", IF(LEN(A388)-LEN(SUBSTITUTE(A388, ".", "")) = 0, "ETAPA_PRINCIPAL", IF(LEN(A388)-LEN(SUBSTITUTE(A388, ".", "")) = 1, "SUBETAPA", "ITEM_OBRA")))</f>
        <v>SUBETAPA</v>
      </c>
      <c r="U388" s="68" t="n">
        <f aca="false">IF(T388="ETAPA_PRINCIPAL",M388,0)</f>
        <v>0</v>
      </c>
      <c r="V388" s="68" t="n">
        <f aca="false">IF($T388="ETAPA_PRINCIPAL",$L388,0)</f>
        <v>0</v>
      </c>
      <c r="W388" s="116"/>
      <c r="X388" s="116"/>
      <c r="Y388" s="116"/>
      <c r="Z388" s="116"/>
      <c r="AA388" s="116"/>
      <c r="AB388" s="116"/>
      <c r="AC388" s="116"/>
      <c r="AD388" s="116"/>
      <c r="AE388" s="116"/>
      <c r="AF388" s="116"/>
      <c r="AG388" s="116"/>
      <c r="AH388" s="116"/>
      <c r="AI388" s="116"/>
      <c r="AJ388" s="116"/>
    </row>
    <row r="389" customFormat="false" ht="24.05" hidden="false" customHeight="false" outlineLevel="0" collapsed="false">
      <c r="A389" s="214" t="s">
        <v>1185</v>
      </c>
      <c r="B389" s="174" t="s">
        <v>1186</v>
      </c>
      <c r="C389" s="214" t="s">
        <v>1187</v>
      </c>
      <c r="D389" s="174" t="s">
        <v>1188</v>
      </c>
      <c r="E389" s="214" t="s">
        <v>60</v>
      </c>
      <c r="F389" s="215" t="n">
        <v>1.8</v>
      </c>
      <c r="G389" s="122"/>
      <c r="H389" s="122"/>
      <c r="I389" s="122" t="n">
        <f aca="false">G389+H389</f>
        <v>0</v>
      </c>
      <c r="J389" s="122" t="n">
        <f aca="false">G389*F389</f>
        <v>0</v>
      </c>
      <c r="K389" s="122" t="n">
        <f aca="false">H389*F389</f>
        <v>0</v>
      </c>
      <c r="L389" s="122" t="n">
        <f aca="false">J389+K389</f>
        <v>0</v>
      </c>
      <c r="M389" s="123" t="n">
        <f aca="false">L389*(1+$M$4)</f>
        <v>0</v>
      </c>
      <c r="N389" s="115"/>
      <c r="O389" s="116"/>
      <c r="P389" s="116"/>
      <c r="Q389" s="78"/>
      <c r="R389" s="116"/>
      <c r="S389" s="116"/>
      <c r="T389" s="67" t="str">
        <f aca="false">IF(A389="", "", IF(LEN(A389)-LEN(SUBSTITUTE(A389, ".", "")) = 0, "ETAPA_PRINCIPAL", IF(LEN(A389)-LEN(SUBSTITUTE(A389, ".", "")) = 1, "SUBETAPA", "ITEM_OBRA")))</f>
        <v>SUBETAPA</v>
      </c>
      <c r="U389" s="68" t="n">
        <f aca="false">IF(T389="ETAPA_PRINCIPAL",M389,0)</f>
        <v>0</v>
      </c>
      <c r="V389" s="68" t="n">
        <f aca="false">IF($T389="ETAPA_PRINCIPAL",$L389,0)</f>
        <v>0</v>
      </c>
      <c r="W389" s="116"/>
      <c r="X389" s="116"/>
      <c r="Y389" s="116"/>
      <c r="Z389" s="116"/>
      <c r="AA389" s="116"/>
      <c r="AB389" s="116"/>
      <c r="AC389" s="116"/>
      <c r="AD389" s="116"/>
      <c r="AE389" s="116"/>
      <c r="AF389" s="116"/>
      <c r="AG389" s="116"/>
      <c r="AH389" s="116"/>
      <c r="AI389" s="116"/>
      <c r="AJ389" s="116"/>
    </row>
    <row r="390" customFormat="false" ht="35.5" hidden="false" customHeight="false" outlineLevel="0" collapsed="false">
      <c r="A390" s="214" t="s">
        <v>1189</v>
      </c>
      <c r="B390" s="174" t="s">
        <v>1186</v>
      </c>
      <c r="C390" s="214" t="s">
        <v>1190</v>
      </c>
      <c r="D390" s="174" t="s">
        <v>1191</v>
      </c>
      <c r="E390" s="214" t="s">
        <v>34</v>
      </c>
      <c r="F390" s="215" t="n">
        <v>5</v>
      </c>
      <c r="G390" s="122"/>
      <c r="H390" s="122"/>
      <c r="I390" s="122" t="n">
        <f aca="false">G390+H390</f>
        <v>0</v>
      </c>
      <c r="J390" s="122" t="n">
        <f aca="false">G390*F390</f>
        <v>0</v>
      </c>
      <c r="K390" s="122" t="n">
        <f aca="false">H390*F390</f>
        <v>0</v>
      </c>
      <c r="L390" s="122" t="n">
        <f aca="false">J390+K390</f>
        <v>0</v>
      </c>
      <c r="M390" s="123" t="n">
        <f aca="false">L390*(1+$M$4)</f>
        <v>0</v>
      </c>
      <c r="N390" s="115"/>
      <c r="O390" s="116"/>
      <c r="P390" s="116"/>
      <c r="Q390" s="78"/>
      <c r="R390" s="116"/>
      <c r="S390" s="116"/>
      <c r="T390" s="67" t="str">
        <f aca="false">IF(A390="", "", IF(LEN(A390)-LEN(SUBSTITUTE(A390, ".", "")) = 0, "ETAPA_PRINCIPAL", IF(LEN(A390)-LEN(SUBSTITUTE(A390, ".", "")) = 1, "SUBETAPA", "ITEM_OBRA")))</f>
        <v>SUBETAPA</v>
      </c>
      <c r="U390" s="68" t="n">
        <f aca="false">IF(T390="ETAPA_PRINCIPAL",M390,0)</f>
        <v>0</v>
      </c>
      <c r="V390" s="68" t="n">
        <f aca="false">IF($T390="ETAPA_PRINCIPAL",$L390,0)</f>
        <v>0</v>
      </c>
      <c r="W390" s="116"/>
      <c r="X390" s="116"/>
      <c r="Y390" s="116"/>
      <c r="Z390" s="116"/>
      <c r="AA390" s="116"/>
      <c r="AB390" s="116"/>
      <c r="AC390" s="116"/>
      <c r="AD390" s="116"/>
      <c r="AE390" s="116"/>
      <c r="AF390" s="116"/>
      <c r="AG390" s="116"/>
      <c r="AH390" s="116"/>
      <c r="AI390" s="116"/>
      <c r="AJ390" s="116"/>
    </row>
    <row r="391" customFormat="false" ht="24.05" hidden="false" customHeight="false" outlineLevel="0" collapsed="false">
      <c r="A391" s="214" t="s">
        <v>1192</v>
      </c>
      <c r="B391" s="174" t="s">
        <v>1193</v>
      </c>
      <c r="C391" s="214" t="s">
        <v>1187</v>
      </c>
      <c r="D391" s="174" t="s">
        <v>1188</v>
      </c>
      <c r="E391" s="214" t="s">
        <v>60</v>
      </c>
      <c r="F391" s="215" t="n">
        <v>14.2</v>
      </c>
      <c r="G391" s="122"/>
      <c r="H391" s="122"/>
      <c r="I391" s="122" t="n">
        <f aca="false">G391+H391</f>
        <v>0</v>
      </c>
      <c r="J391" s="122" t="n">
        <f aca="false">G391*F391</f>
        <v>0</v>
      </c>
      <c r="K391" s="122" t="n">
        <f aca="false">H391*F391</f>
        <v>0</v>
      </c>
      <c r="L391" s="122" t="n">
        <f aca="false">J391+K391</f>
        <v>0</v>
      </c>
      <c r="M391" s="123" t="n">
        <f aca="false">L391*(1+$M$4)</f>
        <v>0</v>
      </c>
      <c r="N391" s="115"/>
      <c r="O391" s="116"/>
      <c r="P391" s="116"/>
      <c r="Q391" s="78"/>
      <c r="R391" s="116"/>
      <c r="S391" s="116"/>
      <c r="T391" s="67" t="str">
        <f aca="false">IF(A391="", "", IF(LEN(A391)-LEN(SUBSTITUTE(A391, ".", "")) = 0, "ETAPA_PRINCIPAL", IF(LEN(A391)-LEN(SUBSTITUTE(A391, ".", "")) = 1, "SUBETAPA", "ITEM_OBRA")))</f>
        <v>SUBETAPA</v>
      </c>
      <c r="U391" s="68" t="n">
        <f aca="false">IF(T391="ETAPA_PRINCIPAL",M391,0)</f>
        <v>0</v>
      </c>
      <c r="V391" s="68" t="n">
        <f aca="false">IF($T391="ETAPA_PRINCIPAL",$L391,0)</f>
        <v>0</v>
      </c>
      <c r="W391" s="116"/>
      <c r="X391" s="116"/>
      <c r="Y391" s="116"/>
      <c r="Z391" s="116"/>
      <c r="AA391" s="116"/>
      <c r="AB391" s="116"/>
      <c r="AC391" s="116"/>
      <c r="AD391" s="116"/>
      <c r="AE391" s="116"/>
      <c r="AF391" s="116"/>
      <c r="AG391" s="116"/>
      <c r="AH391" s="116"/>
      <c r="AI391" s="116"/>
      <c r="AJ391" s="116"/>
    </row>
    <row r="392" customFormat="false" ht="35.5" hidden="false" customHeight="false" outlineLevel="0" collapsed="false">
      <c r="A392" s="214" t="s">
        <v>1194</v>
      </c>
      <c r="B392" s="174" t="s">
        <v>1195</v>
      </c>
      <c r="C392" s="214" t="s">
        <v>1196</v>
      </c>
      <c r="D392" s="174" t="s">
        <v>1197</v>
      </c>
      <c r="E392" s="214" t="s">
        <v>34</v>
      </c>
      <c r="F392" s="215" t="n">
        <v>1</v>
      </c>
      <c r="G392" s="122"/>
      <c r="H392" s="122"/>
      <c r="I392" s="122" t="n">
        <f aca="false">G392+H392</f>
        <v>0</v>
      </c>
      <c r="J392" s="122" t="n">
        <f aca="false">G392*F392</f>
        <v>0</v>
      </c>
      <c r="K392" s="122" t="n">
        <f aca="false">H392*F392</f>
        <v>0</v>
      </c>
      <c r="L392" s="122" t="n">
        <f aca="false">J392+K392</f>
        <v>0</v>
      </c>
      <c r="M392" s="123" t="n">
        <f aca="false">L392*(1+$M$4)</f>
        <v>0</v>
      </c>
      <c r="N392" s="77"/>
      <c r="O392" s="78"/>
      <c r="P392" s="78"/>
      <c r="Q392" s="78"/>
      <c r="R392" s="78"/>
      <c r="S392" s="78"/>
      <c r="T392" s="67" t="str">
        <f aca="false">IF(A392="", "", IF(LEN(A392)-LEN(SUBSTITUTE(A392, ".", "")) = 0, "ETAPA_PRINCIPAL", IF(LEN(A392)-LEN(SUBSTITUTE(A392, ".", "")) = 1, "SUBETAPA", "ITEM_OBRA")))</f>
        <v>SUBETAPA</v>
      </c>
      <c r="U392" s="68" t="n">
        <f aca="false">IF(T392="ETAPA_PRINCIPAL",M392,0)</f>
        <v>0</v>
      </c>
      <c r="V392" s="68" t="n">
        <f aca="false">IF($T392="ETAPA_PRINCIPAL",$L392,0)</f>
        <v>0</v>
      </c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</row>
    <row r="393" customFormat="false" ht="35.5" hidden="false" customHeight="false" outlineLevel="0" collapsed="false">
      <c r="A393" s="214" t="s">
        <v>1198</v>
      </c>
      <c r="B393" s="174" t="s">
        <v>1199</v>
      </c>
      <c r="C393" s="214" t="s">
        <v>1200</v>
      </c>
      <c r="D393" s="174" t="s">
        <v>1201</v>
      </c>
      <c r="E393" s="214" t="s">
        <v>34</v>
      </c>
      <c r="F393" s="215" t="n">
        <v>1</v>
      </c>
      <c r="G393" s="122"/>
      <c r="H393" s="122"/>
      <c r="I393" s="122" t="n">
        <f aca="false">G393+H393</f>
        <v>0</v>
      </c>
      <c r="J393" s="122" t="n">
        <f aca="false">G393*F393</f>
        <v>0</v>
      </c>
      <c r="K393" s="122" t="n">
        <f aca="false">H393*F393</f>
        <v>0</v>
      </c>
      <c r="L393" s="122" t="n">
        <f aca="false">J393+K393</f>
        <v>0</v>
      </c>
      <c r="M393" s="123" t="n">
        <f aca="false">L393*(1+$M$4)</f>
        <v>0</v>
      </c>
      <c r="N393" s="77"/>
      <c r="O393" s="78"/>
      <c r="P393" s="78"/>
      <c r="Q393" s="78"/>
      <c r="R393" s="78"/>
      <c r="S393" s="78"/>
      <c r="T393" s="67" t="str">
        <f aca="false">IF(A393="", "", IF(LEN(A393)-LEN(SUBSTITUTE(A393, ".", "")) = 0, "ETAPA_PRINCIPAL", IF(LEN(A393)-LEN(SUBSTITUTE(A393, ".", "")) = 1, "SUBETAPA", "ITEM_OBRA")))</f>
        <v>SUBETAPA</v>
      </c>
      <c r="U393" s="68" t="n">
        <f aca="false">IF(T393="ETAPA_PRINCIPAL",M393,0)</f>
        <v>0</v>
      </c>
      <c r="V393" s="68" t="n">
        <f aca="false">IF($T393="ETAPA_PRINCIPAL",$L393,0)</f>
        <v>0</v>
      </c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</row>
    <row r="394" customFormat="false" ht="35.5" hidden="false" customHeight="false" outlineLevel="0" collapsed="false">
      <c r="A394" s="214" t="s">
        <v>1202</v>
      </c>
      <c r="B394" s="174" t="s">
        <v>1203</v>
      </c>
      <c r="C394" s="214" t="s">
        <v>1204</v>
      </c>
      <c r="D394" s="174" t="s">
        <v>1205</v>
      </c>
      <c r="E394" s="214" t="s">
        <v>34</v>
      </c>
      <c r="F394" s="215" t="n">
        <v>7</v>
      </c>
      <c r="G394" s="122"/>
      <c r="H394" s="122"/>
      <c r="I394" s="122" t="n">
        <f aca="false">G394+H394</f>
        <v>0</v>
      </c>
      <c r="J394" s="122" t="n">
        <f aca="false">G394*F394</f>
        <v>0</v>
      </c>
      <c r="K394" s="122" t="n">
        <f aca="false">H394*F394</f>
        <v>0</v>
      </c>
      <c r="L394" s="122" t="n">
        <f aca="false">J394+K394</f>
        <v>0</v>
      </c>
      <c r="M394" s="123" t="n">
        <f aca="false">L394*(1+$M$4)</f>
        <v>0</v>
      </c>
      <c r="N394" s="77"/>
      <c r="O394" s="78"/>
      <c r="P394" s="78"/>
      <c r="Q394" s="78"/>
      <c r="R394" s="78"/>
      <c r="S394" s="78"/>
      <c r="T394" s="67" t="str">
        <f aca="false">IF(A394="", "", IF(LEN(A394)-LEN(SUBSTITUTE(A394, ".", "")) = 0, "ETAPA_PRINCIPAL", IF(LEN(A394)-LEN(SUBSTITUTE(A394, ".", "")) = 1, "SUBETAPA", "ITEM_OBRA")))</f>
        <v>SUBETAPA</v>
      </c>
      <c r="U394" s="68" t="n">
        <f aca="false">IF(T394="ETAPA_PRINCIPAL",M394,0)</f>
        <v>0</v>
      </c>
      <c r="V394" s="68" t="n">
        <f aca="false">IF($T394="ETAPA_PRINCIPAL",$L394,0)</f>
        <v>0</v>
      </c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</row>
    <row r="395" customFormat="false" ht="35.5" hidden="false" customHeight="false" outlineLevel="0" collapsed="false">
      <c r="A395" s="214" t="s">
        <v>1206</v>
      </c>
      <c r="B395" s="174" t="s">
        <v>1207</v>
      </c>
      <c r="C395" s="214" t="s">
        <v>1208</v>
      </c>
      <c r="D395" s="174" t="s">
        <v>1209</v>
      </c>
      <c r="E395" s="214" t="s">
        <v>34</v>
      </c>
      <c r="F395" s="215" t="n">
        <v>7</v>
      </c>
      <c r="G395" s="122"/>
      <c r="H395" s="122"/>
      <c r="I395" s="122" t="n">
        <f aca="false">G395+H395</f>
        <v>0</v>
      </c>
      <c r="J395" s="122" t="n">
        <f aca="false">G395*F395</f>
        <v>0</v>
      </c>
      <c r="K395" s="122" t="n">
        <f aca="false">H395*F395</f>
        <v>0</v>
      </c>
      <c r="L395" s="122" t="n">
        <f aca="false">J395+K395</f>
        <v>0</v>
      </c>
      <c r="M395" s="123" t="n">
        <f aca="false">L395*(1+$M$4)</f>
        <v>0</v>
      </c>
      <c r="N395" s="77"/>
      <c r="O395" s="78"/>
      <c r="P395" s="78"/>
      <c r="Q395" s="78"/>
      <c r="R395" s="78"/>
      <c r="S395" s="78"/>
      <c r="T395" s="67" t="str">
        <f aca="false">IF(A395="", "", IF(LEN(A395)-LEN(SUBSTITUTE(A395, ".", "")) = 0, "ETAPA_PRINCIPAL", IF(LEN(A395)-LEN(SUBSTITUTE(A395, ".", "")) = 1, "SUBETAPA", "ITEM_OBRA")))</f>
        <v>SUBETAPA</v>
      </c>
      <c r="U395" s="68" t="n">
        <f aca="false">IF(T395="ETAPA_PRINCIPAL",M395,0)</f>
        <v>0</v>
      </c>
      <c r="V395" s="68" t="n">
        <f aca="false">IF($T395="ETAPA_PRINCIPAL",$L395,0)</f>
        <v>0</v>
      </c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</row>
    <row r="396" customFormat="false" ht="24.05" hidden="false" customHeight="false" outlineLevel="0" collapsed="false">
      <c r="A396" s="214" t="s">
        <v>1210</v>
      </c>
      <c r="B396" s="174" t="s">
        <v>1211</v>
      </c>
      <c r="C396" s="214" t="s">
        <v>573</v>
      </c>
      <c r="D396" s="174" t="s">
        <v>574</v>
      </c>
      <c r="E396" s="214" t="s">
        <v>34</v>
      </c>
      <c r="F396" s="215" t="n">
        <v>7</v>
      </c>
      <c r="G396" s="122"/>
      <c r="H396" s="122"/>
      <c r="I396" s="122" t="n">
        <f aca="false">G396+H396</f>
        <v>0</v>
      </c>
      <c r="J396" s="122" t="n">
        <f aca="false">G396*F396</f>
        <v>0</v>
      </c>
      <c r="K396" s="122" t="n">
        <f aca="false">H396*F396</f>
        <v>0</v>
      </c>
      <c r="L396" s="122" t="n">
        <f aca="false">J396+K396</f>
        <v>0</v>
      </c>
      <c r="M396" s="123" t="n">
        <f aca="false">L396*(1+$M$4)</f>
        <v>0</v>
      </c>
      <c r="N396" s="77"/>
      <c r="O396" s="78"/>
      <c r="P396" s="78"/>
      <c r="Q396" s="78"/>
      <c r="R396" s="78"/>
      <c r="S396" s="78"/>
      <c r="T396" s="67" t="str">
        <f aca="false">IF(A396="", "", IF(LEN(A396)-LEN(SUBSTITUTE(A396, ".", "")) = 0, "ETAPA_PRINCIPAL", IF(LEN(A396)-LEN(SUBSTITUTE(A396, ".", "")) = 1, "SUBETAPA", "ITEM_OBRA")))</f>
        <v>SUBETAPA</v>
      </c>
      <c r="U396" s="68" t="n">
        <f aca="false">IF(T396="ETAPA_PRINCIPAL",M396,0)</f>
        <v>0</v>
      </c>
      <c r="V396" s="68" t="n">
        <f aca="false">IF($T396="ETAPA_PRINCIPAL",$L396,0)</f>
        <v>0</v>
      </c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</row>
    <row r="397" customFormat="false" ht="24.05" hidden="false" customHeight="false" outlineLevel="0" collapsed="false">
      <c r="A397" s="214" t="s">
        <v>1212</v>
      </c>
      <c r="B397" s="174" t="s">
        <v>1213</v>
      </c>
      <c r="C397" s="214" t="s">
        <v>1214</v>
      </c>
      <c r="D397" s="174" t="s">
        <v>1215</v>
      </c>
      <c r="E397" s="214" t="s">
        <v>34</v>
      </c>
      <c r="F397" s="215" t="n">
        <v>7</v>
      </c>
      <c r="G397" s="122"/>
      <c r="H397" s="122"/>
      <c r="I397" s="122" t="n">
        <f aca="false">G397+H397</f>
        <v>0</v>
      </c>
      <c r="J397" s="122" t="n">
        <f aca="false">G397*F397</f>
        <v>0</v>
      </c>
      <c r="K397" s="122" t="n">
        <f aca="false">H397*F397</f>
        <v>0</v>
      </c>
      <c r="L397" s="122" t="n">
        <f aca="false">J397+K397</f>
        <v>0</v>
      </c>
      <c r="M397" s="123" t="n">
        <f aca="false">L397*(1+$M$4)</f>
        <v>0</v>
      </c>
      <c r="N397" s="77"/>
      <c r="O397" s="78"/>
      <c r="P397" s="78"/>
      <c r="Q397" s="78"/>
      <c r="R397" s="78"/>
      <c r="S397" s="78"/>
      <c r="T397" s="67" t="str">
        <f aca="false">IF(A397="", "", IF(LEN(A397)-LEN(SUBSTITUTE(A397, ".", "")) = 0, "ETAPA_PRINCIPAL", IF(LEN(A397)-LEN(SUBSTITUTE(A397, ".", "")) = 1, "SUBETAPA", "ITEM_OBRA")))</f>
        <v>SUBETAPA</v>
      </c>
      <c r="U397" s="68" t="n">
        <f aca="false">IF(T397="ETAPA_PRINCIPAL",M397,0)</f>
        <v>0</v>
      </c>
      <c r="V397" s="68" t="n">
        <f aca="false">IF($T397="ETAPA_PRINCIPAL",$L397,0)</f>
        <v>0</v>
      </c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</row>
    <row r="398" customFormat="false" ht="35.5" hidden="false" customHeight="false" outlineLevel="0" collapsed="false">
      <c r="A398" s="214" t="s">
        <v>1216</v>
      </c>
      <c r="B398" s="174" t="s">
        <v>1217</v>
      </c>
      <c r="C398" s="214" t="s">
        <v>1218</v>
      </c>
      <c r="D398" s="174" t="s">
        <v>1219</v>
      </c>
      <c r="E398" s="214" t="s">
        <v>34</v>
      </c>
      <c r="F398" s="215" t="n">
        <v>7</v>
      </c>
      <c r="G398" s="122"/>
      <c r="H398" s="122"/>
      <c r="I398" s="122" t="n">
        <f aca="false">G398+H398</f>
        <v>0</v>
      </c>
      <c r="J398" s="122" t="n">
        <f aca="false">G398*F398</f>
        <v>0</v>
      </c>
      <c r="K398" s="122" t="n">
        <f aca="false">H398*F398</f>
        <v>0</v>
      </c>
      <c r="L398" s="122" t="n">
        <f aca="false">J398+K398</f>
        <v>0</v>
      </c>
      <c r="M398" s="123" t="n">
        <f aca="false">L398*(1+$M$4)</f>
        <v>0</v>
      </c>
      <c r="N398" s="77"/>
      <c r="O398" s="78"/>
      <c r="P398" s="78"/>
      <c r="Q398" s="78"/>
      <c r="R398" s="78"/>
      <c r="S398" s="78"/>
      <c r="T398" s="67" t="str">
        <f aca="false">IF(A398="", "", IF(LEN(A398)-LEN(SUBSTITUTE(A398, ".", "")) = 0, "ETAPA_PRINCIPAL", IF(LEN(A398)-LEN(SUBSTITUTE(A398, ".", "")) = 1, "SUBETAPA", "ITEM_OBRA")))</f>
        <v>SUBETAPA</v>
      </c>
      <c r="U398" s="68" t="n">
        <f aca="false">IF(T398="ETAPA_PRINCIPAL",M398,0)</f>
        <v>0</v>
      </c>
      <c r="V398" s="68" t="n">
        <f aca="false">IF($T398="ETAPA_PRINCIPAL",$L398,0)</f>
        <v>0</v>
      </c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</row>
    <row r="399" customFormat="false" ht="31.9" hidden="false" customHeight="false" outlineLevel="0" collapsed="false">
      <c r="A399" s="214" t="s">
        <v>1220</v>
      </c>
      <c r="B399" s="99" t="s">
        <v>1221</v>
      </c>
      <c r="C399" s="104" t="s">
        <v>1222</v>
      </c>
      <c r="D399" s="223" t="s">
        <v>1223</v>
      </c>
      <c r="E399" s="104" t="s">
        <v>34</v>
      </c>
      <c r="F399" s="210" t="n">
        <v>4</v>
      </c>
      <c r="G399" s="103"/>
      <c r="H399" s="103"/>
      <c r="I399" s="122" t="n">
        <f aca="false">G399+H399</f>
        <v>0</v>
      </c>
      <c r="J399" s="122" t="n">
        <f aca="false">G399*F399</f>
        <v>0</v>
      </c>
      <c r="K399" s="122" t="n">
        <f aca="false">H399*F399</f>
        <v>0</v>
      </c>
      <c r="L399" s="122" t="n">
        <f aca="false">J399+K399</f>
        <v>0</v>
      </c>
      <c r="M399" s="123" t="n">
        <f aca="false">L399*(1+$M$4)</f>
        <v>0</v>
      </c>
      <c r="N399" s="77"/>
      <c r="O399" s="78"/>
      <c r="P399" s="78"/>
      <c r="Q399" s="78"/>
      <c r="R399" s="78"/>
      <c r="S399" s="78"/>
      <c r="T399" s="67" t="str">
        <f aca="false">IF(A399="", "", IF(LEN(A399)-LEN(SUBSTITUTE(A399, ".", "")) = 0, "ETAPA_PRINCIPAL", IF(LEN(A399)-LEN(SUBSTITUTE(A399, ".", "")) = 1, "SUBETAPA", "ITEM_OBRA")))</f>
        <v>SUBETAPA</v>
      </c>
      <c r="U399" s="68" t="n">
        <f aca="false">IF(T399="ETAPA_PRINCIPAL",M399,0)</f>
        <v>0</v>
      </c>
      <c r="V399" s="68" t="n">
        <f aca="false">IF($T399="ETAPA_PRINCIPAL",$L399,0)</f>
        <v>0</v>
      </c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</row>
    <row r="400" customFormat="false" ht="21.65" hidden="false" customHeight="false" outlineLevel="0" collapsed="false">
      <c r="A400" s="214" t="s">
        <v>1224</v>
      </c>
      <c r="B400" s="99" t="s">
        <v>1225</v>
      </c>
      <c r="C400" s="104" t="s">
        <v>1226</v>
      </c>
      <c r="D400" s="223" t="s">
        <v>1227</v>
      </c>
      <c r="E400" s="104" t="s">
        <v>34</v>
      </c>
      <c r="F400" s="210" t="n">
        <v>8</v>
      </c>
      <c r="G400" s="103"/>
      <c r="H400" s="103"/>
      <c r="I400" s="122" t="n">
        <f aca="false">G400+H400</f>
        <v>0</v>
      </c>
      <c r="J400" s="122" t="n">
        <f aca="false">G400*F400</f>
        <v>0</v>
      </c>
      <c r="K400" s="122" t="n">
        <f aca="false">H400*F400</f>
        <v>0</v>
      </c>
      <c r="L400" s="122" t="n">
        <f aca="false">J400+K400</f>
        <v>0</v>
      </c>
      <c r="M400" s="123" t="n">
        <f aca="false">L400*(1+$M$4)</f>
        <v>0</v>
      </c>
      <c r="N400" s="77"/>
      <c r="O400" s="78"/>
      <c r="P400" s="78"/>
      <c r="Q400" s="78"/>
      <c r="R400" s="78"/>
      <c r="S400" s="78"/>
      <c r="T400" s="67" t="str">
        <f aca="false">IF(A400="", "", IF(LEN(A400)-LEN(SUBSTITUTE(A400, ".", "")) = 0, "ETAPA_PRINCIPAL", IF(LEN(A400)-LEN(SUBSTITUTE(A400, ".", "")) = 1, "SUBETAPA", "ITEM_OBRA")))</f>
        <v>SUBETAPA</v>
      </c>
      <c r="U400" s="68" t="n">
        <f aca="false">IF(T400="ETAPA_PRINCIPAL",M400,0)</f>
        <v>0</v>
      </c>
      <c r="V400" s="68" t="n">
        <f aca="false">IF($T400="ETAPA_PRINCIPAL",$L400,0)</f>
        <v>0</v>
      </c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</row>
    <row r="401" customFormat="false" ht="21.65" hidden="false" customHeight="false" outlineLevel="0" collapsed="false">
      <c r="A401" s="214" t="s">
        <v>1228</v>
      </c>
      <c r="B401" s="99" t="s">
        <v>1229</v>
      </c>
      <c r="C401" s="104" t="s">
        <v>1230</v>
      </c>
      <c r="D401" s="223" t="s">
        <v>1231</v>
      </c>
      <c r="E401" s="104" t="s">
        <v>34</v>
      </c>
      <c r="F401" s="210" t="n">
        <v>4</v>
      </c>
      <c r="G401" s="103"/>
      <c r="H401" s="103"/>
      <c r="I401" s="122" t="n">
        <f aca="false">G401+H401</f>
        <v>0</v>
      </c>
      <c r="J401" s="122" t="n">
        <f aca="false">G401*F401</f>
        <v>0</v>
      </c>
      <c r="K401" s="122" t="n">
        <f aca="false">H401*F401</f>
        <v>0</v>
      </c>
      <c r="L401" s="122" t="n">
        <f aca="false">J401+K401</f>
        <v>0</v>
      </c>
      <c r="M401" s="123" t="n">
        <f aca="false">L401*(1+$M$4)</f>
        <v>0</v>
      </c>
      <c r="N401" s="77"/>
      <c r="O401" s="78"/>
      <c r="P401" s="78"/>
      <c r="Q401" s="78"/>
      <c r="R401" s="78"/>
      <c r="S401" s="78"/>
      <c r="T401" s="67" t="str">
        <f aca="false">IF(A401="", "", IF(LEN(A401)-LEN(SUBSTITUTE(A401, ".", "")) = 0, "ETAPA_PRINCIPAL", IF(LEN(A401)-LEN(SUBSTITUTE(A401, ".", "")) = 1, "SUBETAPA", "ITEM_OBRA")))</f>
        <v>SUBETAPA</v>
      </c>
      <c r="U401" s="68" t="n">
        <f aca="false">IF(T401="ETAPA_PRINCIPAL",M401,0)</f>
        <v>0</v>
      </c>
      <c r="V401" s="68" t="n">
        <f aca="false">IF($T401="ETAPA_PRINCIPAL",$L401,0)</f>
        <v>0</v>
      </c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</row>
    <row r="402" customFormat="false" ht="21.65" hidden="false" customHeight="false" outlineLevel="0" collapsed="false">
      <c r="A402" s="214" t="s">
        <v>1232</v>
      </c>
      <c r="B402" s="99" t="s">
        <v>1233</v>
      </c>
      <c r="C402" s="104" t="s">
        <v>1234</v>
      </c>
      <c r="D402" s="223" t="s">
        <v>1235</v>
      </c>
      <c r="E402" s="104" t="s">
        <v>60</v>
      </c>
      <c r="F402" s="210" t="n">
        <v>0.5</v>
      </c>
      <c r="G402" s="103"/>
      <c r="H402" s="103"/>
      <c r="I402" s="122" t="n">
        <f aca="false">G402+H402</f>
        <v>0</v>
      </c>
      <c r="J402" s="122" t="n">
        <f aca="false">G402*F402</f>
        <v>0</v>
      </c>
      <c r="K402" s="122" t="n">
        <f aca="false">H402*F402</f>
        <v>0</v>
      </c>
      <c r="L402" s="122" t="n">
        <f aca="false">J402+K402</f>
        <v>0</v>
      </c>
      <c r="M402" s="123" t="n">
        <f aca="false">L402*(1+$M$4)</f>
        <v>0</v>
      </c>
      <c r="N402" s="77"/>
      <c r="O402" s="78"/>
      <c r="P402" s="78"/>
      <c r="Q402" s="78"/>
      <c r="R402" s="78"/>
      <c r="S402" s="78"/>
      <c r="T402" s="67" t="str">
        <f aca="false">IF(A402="", "", IF(LEN(A402)-LEN(SUBSTITUTE(A402, ".", "")) = 0, "ETAPA_PRINCIPAL", IF(LEN(A402)-LEN(SUBSTITUTE(A402, ".", "")) = 1, "SUBETAPA", "ITEM_OBRA")))</f>
        <v>SUBETAPA</v>
      </c>
      <c r="U402" s="68" t="n">
        <f aca="false">IF(T402="ETAPA_PRINCIPAL",M402,0)</f>
        <v>0</v>
      </c>
      <c r="V402" s="68" t="n">
        <f aca="false">IF($T402="ETAPA_PRINCIPAL",$L402,0)</f>
        <v>0</v>
      </c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</row>
    <row r="403" customFormat="false" ht="21.65" hidden="false" customHeight="false" outlineLevel="0" collapsed="false">
      <c r="A403" s="214" t="s">
        <v>1236</v>
      </c>
      <c r="B403" s="99" t="s">
        <v>1233</v>
      </c>
      <c r="C403" s="104" t="s">
        <v>1234</v>
      </c>
      <c r="D403" s="223" t="s">
        <v>1235</v>
      </c>
      <c r="E403" s="104" t="s">
        <v>60</v>
      </c>
      <c r="F403" s="210" t="n">
        <v>5.8</v>
      </c>
      <c r="G403" s="103"/>
      <c r="H403" s="103"/>
      <c r="I403" s="122" t="n">
        <f aca="false">G403+H403</f>
        <v>0</v>
      </c>
      <c r="J403" s="122" t="n">
        <f aca="false">G403*F403</f>
        <v>0</v>
      </c>
      <c r="K403" s="122" t="n">
        <f aca="false">H403*F403</f>
        <v>0</v>
      </c>
      <c r="L403" s="122" t="n">
        <f aca="false">J403+K403</f>
        <v>0</v>
      </c>
      <c r="M403" s="123" t="n">
        <f aca="false">L403*(1+$M$4)</f>
        <v>0</v>
      </c>
      <c r="N403" s="77"/>
      <c r="O403" s="78"/>
      <c r="P403" s="78"/>
      <c r="Q403" s="78"/>
      <c r="R403" s="78"/>
      <c r="S403" s="78"/>
      <c r="T403" s="67" t="str">
        <f aca="false">IF(A403="", "", IF(LEN(A403)-LEN(SUBSTITUTE(A403, ".", "")) = 0, "ETAPA_PRINCIPAL", IF(LEN(A403)-LEN(SUBSTITUTE(A403, ".", "")) = 1, "SUBETAPA", "ITEM_OBRA")))</f>
        <v>SUBETAPA</v>
      </c>
      <c r="U403" s="68" t="n">
        <f aca="false">IF(T403="ETAPA_PRINCIPAL",M403,0)</f>
        <v>0</v>
      </c>
      <c r="V403" s="68" t="n">
        <f aca="false">IF($T403="ETAPA_PRINCIPAL",$L403,0)</f>
        <v>0</v>
      </c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</row>
    <row r="404" customFormat="false" ht="42.15" hidden="false" customHeight="false" outlineLevel="0" collapsed="false">
      <c r="A404" s="214" t="s">
        <v>1237</v>
      </c>
      <c r="B404" s="99" t="s">
        <v>1238</v>
      </c>
      <c r="C404" s="104" t="s">
        <v>1239</v>
      </c>
      <c r="D404" s="223" t="s">
        <v>1240</v>
      </c>
      <c r="E404" s="104" t="s">
        <v>34</v>
      </c>
      <c r="F404" s="210" t="n">
        <v>4</v>
      </c>
      <c r="G404" s="103"/>
      <c r="H404" s="103"/>
      <c r="I404" s="122" t="n">
        <f aca="false">G404+H404</f>
        <v>0</v>
      </c>
      <c r="J404" s="122" t="n">
        <f aca="false">G404*F404</f>
        <v>0</v>
      </c>
      <c r="K404" s="122" t="n">
        <f aca="false">H404*F404</f>
        <v>0</v>
      </c>
      <c r="L404" s="122" t="n">
        <f aca="false">J404+K404</f>
        <v>0</v>
      </c>
      <c r="M404" s="123" t="n">
        <f aca="false">L404*(1+$M$4)</f>
        <v>0</v>
      </c>
      <c r="N404" s="77"/>
      <c r="O404" s="78"/>
      <c r="P404" s="78"/>
      <c r="Q404" s="78"/>
      <c r="R404" s="78"/>
      <c r="S404" s="78"/>
      <c r="T404" s="67" t="str">
        <f aca="false">IF(A404="", "", IF(LEN(A404)-LEN(SUBSTITUTE(A404, ".", "")) = 0, "ETAPA_PRINCIPAL", IF(LEN(A404)-LEN(SUBSTITUTE(A404, ".", "")) = 1, "SUBETAPA", "ITEM_OBRA")))</f>
        <v>SUBETAPA</v>
      </c>
      <c r="U404" s="68" t="n">
        <f aca="false">IF(T404="ETAPA_PRINCIPAL",M404,0)</f>
        <v>0</v>
      </c>
      <c r="V404" s="68" t="n">
        <f aca="false">IF($T404="ETAPA_PRINCIPAL",$L404,0)</f>
        <v>0</v>
      </c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</row>
    <row r="405" customFormat="false" ht="31.9" hidden="false" customHeight="false" outlineLevel="0" collapsed="false">
      <c r="A405" s="214" t="s">
        <v>1241</v>
      </c>
      <c r="B405" s="99" t="s">
        <v>1242</v>
      </c>
      <c r="C405" s="104" t="s">
        <v>1243</v>
      </c>
      <c r="D405" s="223" t="s">
        <v>1244</v>
      </c>
      <c r="E405" s="104" t="s">
        <v>34</v>
      </c>
      <c r="F405" s="210" t="n">
        <v>2</v>
      </c>
      <c r="G405" s="103"/>
      <c r="H405" s="103"/>
      <c r="I405" s="122" t="n">
        <f aca="false">G405+H405</f>
        <v>0</v>
      </c>
      <c r="J405" s="122" t="n">
        <f aca="false">G405*F405</f>
        <v>0</v>
      </c>
      <c r="K405" s="122" t="n">
        <f aca="false">H405*F405</f>
        <v>0</v>
      </c>
      <c r="L405" s="122" t="n">
        <f aca="false">J405+K405</f>
        <v>0</v>
      </c>
      <c r="M405" s="123" t="n">
        <f aca="false">L405*(1+$M$4)</f>
        <v>0</v>
      </c>
      <c r="N405" s="77"/>
      <c r="O405" s="78"/>
      <c r="P405" s="78"/>
      <c r="Q405" s="78"/>
      <c r="R405" s="78"/>
      <c r="S405" s="78"/>
      <c r="T405" s="67" t="str">
        <f aca="false">IF(A405="", "", IF(LEN(A405)-LEN(SUBSTITUTE(A405, ".", "")) = 0, "ETAPA_PRINCIPAL", IF(LEN(A405)-LEN(SUBSTITUTE(A405, ".", "")) = 1, "SUBETAPA", "ITEM_OBRA")))</f>
        <v>SUBETAPA</v>
      </c>
      <c r="U405" s="68" t="n">
        <f aca="false">IF(T405="ETAPA_PRINCIPAL",M405,0)</f>
        <v>0</v>
      </c>
      <c r="V405" s="68" t="n">
        <f aca="false">IF($T405="ETAPA_PRINCIPAL",$L405,0)</f>
        <v>0</v>
      </c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</row>
    <row r="406" customFormat="false" ht="31.9" hidden="false" customHeight="false" outlineLevel="0" collapsed="false">
      <c r="A406" s="214" t="s">
        <v>1245</v>
      </c>
      <c r="B406" s="99" t="s">
        <v>1246</v>
      </c>
      <c r="C406" s="104" t="s">
        <v>1247</v>
      </c>
      <c r="D406" s="223" t="s">
        <v>1248</v>
      </c>
      <c r="E406" s="104" t="s">
        <v>34</v>
      </c>
      <c r="F406" s="210" t="n">
        <v>4</v>
      </c>
      <c r="G406" s="103"/>
      <c r="H406" s="103"/>
      <c r="I406" s="122" t="n">
        <f aca="false">G406+H406</f>
        <v>0</v>
      </c>
      <c r="J406" s="122" t="n">
        <f aca="false">G406*F406</f>
        <v>0</v>
      </c>
      <c r="K406" s="122" t="n">
        <f aca="false">H406*F406</f>
        <v>0</v>
      </c>
      <c r="L406" s="122" t="n">
        <f aca="false">J406+K406</f>
        <v>0</v>
      </c>
      <c r="M406" s="123" t="n">
        <f aca="false">L406*(1+$M$4)</f>
        <v>0</v>
      </c>
      <c r="N406" s="54"/>
      <c r="O406" s="78"/>
      <c r="P406" s="78"/>
      <c r="Q406" s="78"/>
      <c r="R406" s="78"/>
      <c r="S406" s="78"/>
      <c r="T406" s="67" t="str">
        <f aca="false">IF(A406="", "", IF(LEN(A406)-LEN(SUBSTITUTE(A406, ".", "")) = 0, "ETAPA_PRINCIPAL", IF(LEN(A406)-LEN(SUBSTITUTE(A406, ".", "")) = 1, "SUBETAPA", "ITEM_OBRA")))</f>
        <v>SUBETAPA</v>
      </c>
      <c r="U406" s="68" t="n">
        <f aca="false">IF(T406="ETAPA_PRINCIPAL",M406,0)</f>
        <v>0</v>
      </c>
      <c r="V406" s="68" t="n">
        <f aca="false">IF($T406="ETAPA_PRINCIPAL",$L406,0)</f>
        <v>0</v>
      </c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</row>
    <row r="407" customFormat="false" ht="31.9" hidden="false" customHeight="false" outlineLevel="0" collapsed="false">
      <c r="A407" s="214" t="s">
        <v>1249</v>
      </c>
      <c r="B407" s="99" t="s">
        <v>1250</v>
      </c>
      <c r="C407" s="104" t="s">
        <v>1251</v>
      </c>
      <c r="D407" s="223" t="s">
        <v>1252</v>
      </c>
      <c r="E407" s="104" t="s">
        <v>34</v>
      </c>
      <c r="F407" s="210" t="n">
        <v>1</v>
      </c>
      <c r="G407" s="103"/>
      <c r="H407" s="103"/>
      <c r="I407" s="122" t="n">
        <f aca="false">G407+H407</f>
        <v>0</v>
      </c>
      <c r="J407" s="122" t="n">
        <f aca="false">G407*F407</f>
        <v>0</v>
      </c>
      <c r="K407" s="122" t="n">
        <f aca="false">H407*F407</f>
        <v>0</v>
      </c>
      <c r="L407" s="122" t="n">
        <f aca="false">J407+K407</f>
        <v>0</v>
      </c>
      <c r="M407" s="123" t="n">
        <f aca="false">L407*(1+$M$4)</f>
        <v>0</v>
      </c>
      <c r="N407" s="77"/>
      <c r="O407" s="78"/>
      <c r="P407" s="78"/>
      <c r="Q407" s="78"/>
      <c r="R407" s="78"/>
      <c r="S407" s="78"/>
      <c r="T407" s="67" t="str">
        <f aca="false">IF(A407="", "", IF(LEN(A407)-LEN(SUBSTITUTE(A407, ".", "")) = 0, "ETAPA_PRINCIPAL", IF(LEN(A407)-LEN(SUBSTITUTE(A407, ".", "")) = 1, "SUBETAPA", "ITEM_OBRA")))</f>
        <v>SUBETAPA</v>
      </c>
      <c r="U407" s="68" t="n">
        <f aca="false">IF(T407="ETAPA_PRINCIPAL",M407,0)</f>
        <v>0</v>
      </c>
      <c r="V407" s="68" t="n">
        <f aca="false">IF($T407="ETAPA_PRINCIPAL",$L407,0)</f>
        <v>0</v>
      </c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</row>
    <row r="408" customFormat="false" ht="31.9" hidden="false" customHeight="false" outlineLevel="0" collapsed="false">
      <c r="A408" s="214" t="s">
        <v>1253</v>
      </c>
      <c r="B408" s="99" t="s">
        <v>1254</v>
      </c>
      <c r="C408" s="104" t="s">
        <v>1255</v>
      </c>
      <c r="D408" s="223" t="s">
        <v>1256</v>
      </c>
      <c r="E408" s="104" t="s">
        <v>34</v>
      </c>
      <c r="F408" s="210" t="n">
        <v>1</v>
      </c>
      <c r="G408" s="156"/>
      <c r="H408" s="156"/>
      <c r="I408" s="122" t="n">
        <f aca="false">G408+H408</f>
        <v>0</v>
      </c>
      <c r="J408" s="122" t="n">
        <f aca="false">G408*F408</f>
        <v>0</v>
      </c>
      <c r="K408" s="122" t="n">
        <f aca="false">H408*F408</f>
        <v>0</v>
      </c>
      <c r="L408" s="122" t="n">
        <f aca="false">J408+K408</f>
        <v>0</v>
      </c>
      <c r="M408" s="123" t="n">
        <f aca="false">L408*(1+$M$4)</f>
        <v>0</v>
      </c>
      <c r="N408" s="115"/>
      <c r="O408" s="116"/>
      <c r="P408" s="116"/>
      <c r="Q408" s="78"/>
      <c r="R408" s="116"/>
      <c r="S408" s="116"/>
      <c r="T408" s="67" t="str">
        <f aca="false">IF(A408="", "", IF(LEN(A408)-LEN(SUBSTITUTE(A408, ".", "")) = 0, "ETAPA_PRINCIPAL", IF(LEN(A408)-LEN(SUBSTITUTE(A408, ".", "")) = 1, "SUBETAPA", "ITEM_OBRA")))</f>
        <v>SUBETAPA</v>
      </c>
      <c r="U408" s="68" t="n">
        <f aca="false">IF(T408="ETAPA_PRINCIPAL",M408,0)</f>
        <v>0</v>
      </c>
      <c r="V408" s="68" t="n">
        <f aca="false">IF($T408="ETAPA_PRINCIPAL",$L408,0)</f>
        <v>0</v>
      </c>
      <c r="W408" s="116"/>
      <c r="X408" s="116"/>
      <c r="Y408" s="116"/>
      <c r="Z408" s="116"/>
      <c r="AA408" s="116"/>
      <c r="AB408" s="116"/>
      <c r="AC408" s="116"/>
      <c r="AD408" s="116"/>
      <c r="AE408" s="116"/>
      <c r="AF408" s="116"/>
      <c r="AG408" s="116"/>
      <c r="AH408" s="116"/>
      <c r="AI408" s="116"/>
      <c r="AJ408" s="116"/>
    </row>
    <row r="409" customFormat="false" ht="15" hidden="false" customHeight="false" outlineLevel="0" collapsed="false">
      <c r="A409" s="233"/>
      <c r="B409" s="234"/>
      <c r="C409" s="235"/>
      <c r="D409" s="236"/>
      <c r="E409" s="235"/>
      <c r="F409" s="237"/>
      <c r="G409" s="238"/>
      <c r="H409" s="238"/>
      <c r="I409" s="239"/>
      <c r="J409" s="239"/>
      <c r="K409" s="239"/>
      <c r="L409" s="239"/>
      <c r="M409" s="240"/>
      <c r="N409" s="115"/>
      <c r="O409" s="116"/>
      <c r="P409" s="116"/>
      <c r="Q409" s="78"/>
      <c r="R409" s="116"/>
      <c r="S409" s="116"/>
      <c r="T409" s="67" t="str">
        <f aca="false">IF(A409="", "", IF(LEN(A409)-LEN(SUBSTITUTE(A409, ".", "")) = 0, "ETAPA_PRINCIPAL", IF(LEN(A409)-LEN(SUBSTITUTE(A409, ".", "")) = 1, "SUBETAPA", "ITEM_OBRA")))</f>
        <v/>
      </c>
      <c r="U409" s="68" t="n">
        <f aca="false">IF(T409="ETAPA_PRINCIPAL",M409,0)</f>
        <v>0</v>
      </c>
      <c r="V409" s="68" t="n">
        <f aca="false">IF($T409="ETAPA_PRINCIPAL",$L409,0)</f>
        <v>0</v>
      </c>
      <c r="W409" s="116"/>
      <c r="X409" s="116"/>
      <c r="Y409" s="116"/>
      <c r="Z409" s="116"/>
      <c r="AA409" s="116"/>
      <c r="AB409" s="116"/>
      <c r="AC409" s="116"/>
      <c r="AD409" s="116"/>
      <c r="AE409" s="116"/>
      <c r="AF409" s="116"/>
      <c r="AG409" s="116"/>
      <c r="AH409" s="116"/>
      <c r="AI409" s="116"/>
      <c r="AJ409" s="116"/>
    </row>
    <row r="410" customFormat="false" ht="15" hidden="false" customHeight="false" outlineLevel="0" collapsed="false">
      <c r="A410" s="241" t="s">
        <v>1257</v>
      </c>
      <c r="B410" s="242" t="s">
        <v>1258</v>
      </c>
      <c r="C410" s="243"/>
      <c r="D410" s="243"/>
      <c r="E410" s="243"/>
      <c r="F410" s="244"/>
      <c r="G410" s="243"/>
      <c r="H410" s="243"/>
      <c r="I410" s="245"/>
      <c r="J410" s="246" t="n">
        <f aca="false">SUM(J411:J432)</f>
        <v>0</v>
      </c>
      <c r="K410" s="246" t="n">
        <f aca="false">SUM(K411:K432)</f>
        <v>0</v>
      </c>
      <c r="L410" s="246" t="n">
        <f aca="false">SUM(L411:L432)</f>
        <v>0</v>
      </c>
      <c r="M410" s="246" t="n">
        <f aca="false">SUM(M411:M432)</f>
        <v>0</v>
      </c>
      <c r="N410" s="247" t="n">
        <f aca="false">M410</f>
        <v>0</v>
      </c>
      <c r="O410" s="248"/>
      <c r="P410" s="248"/>
      <c r="Q410" s="78"/>
      <c r="R410" s="248"/>
      <c r="S410" s="248"/>
      <c r="T410" s="67" t="str">
        <f aca="false">IF(A410="", "", IF(LEN(A410)-LEN(SUBSTITUTE(A410, ".", "")) = 0, "ETAPA_PRINCIPAL", IF(LEN(A410)-LEN(SUBSTITUTE(A410, ".", "")) = 1, "SUBETAPA", "ITEM_OBRA")))</f>
        <v>ETAPA_PRINCIPAL</v>
      </c>
      <c r="U410" s="68" t="n">
        <f aca="false">IF(T410="ETAPA_PRINCIPAL",M410,0)</f>
        <v>0</v>
      </c>
      <c r="V410" s="68" t="n">
        <f aca="false">IF($T410="ETAPA_PRINCIPAL",$L410,0)</f>
        <v>0</v>
      </c>
      <c r="W410" s="248"/>
      <c r="X410" s="248"/>
      <c r="Y410" s="248"/>
      <c r="Z410" s="248"/>
      <c r="AA410" s="248"/>
      <c r="AB410" s="248"/>
      <c r="AC410" s="248"/>
      <c r="AD410" s="248"/>
      <c r="AE410" s="248"/>
      <c r="AF410" s="248"/>
      <c r="AG410" s="248"/>
      <c r="AH410" s="248"/>
      <c r="AI410" s="248"/>
      <c r="AJ410" s="248"/>
    </row>
    <row r="411" customFormat="false" ht="15" hidden="false" customHeight="false" outlineLevel="0" collapsed="false">
      <c r="A411" s="110" t="s">
        <v>1259</v>
      </c>
      <c r="B411" s="111" t="s">
        <v>1260</v>
      </c>
      <c r="C411" s="112"/>
      <c r="D411" s="112"/>
      <c r="E411" s="112"/>
      <c r="F411" s="249"/>
      <c r="G411" s="112"/>
      <c r="H411" s="112"/>
      <c r="I411" s="112"/>
      <c r="J411" s="250"/>
      <c r="K411" s="250"/>
      <c r="L411" s="250"/>
      <c r="M411" s="250"/>
      <c r="N411" s="115"/>
      <c r="O411" s="116"/>
      <c r="P411" s="116"/>
      <c r="Q411" s="78"/>
      <c r="R411" s="116"/>
      <c r="S411" s="116"/>
      <c r="T411" s="67" t="str">
        <f aca="false">IF(A411="", "", IF(LEN(A411)-LEN(SUBSTITUTE(A411, ".", "")) = 0, "ETAPA_PRINCIPAL", IF(LEN(A411)-LEN(SUBSTITUTE(A411, ".", "")) = 1, "SUBETAPA", "ITEM_OBRA")))</f>
        <v>SUBETAPA</v>
      </c>
      <c r="U411" s="68" t="n">
        <f aca="false">IF(T411="ETAPA_PRINCIPAL",M411,0)</f>
        <v>0</v>
      </c>
      <c r="V411" s="68" t="n">
        <f aca="false">IF($T411="ETAPA_PRINCIPAL",$L411,0)</f>
        <v>0</v>
      </c>
      <c r="W411" s="116"/>
      <c r="X411" s="116"/>
      <c r="Y411" s="116"/>
      <c r="Z411" s="116"/>
      <c r="AA411" s="116"/>
      <c r="AB411" s="116"/>
      <c r="AC411" s="116"/>
      <c r="AD411" s="116"/>
      <c r="AE411" s="116"/>
      <c r="AF411" s="116"/>
      <c r="AG411" s="116"/>
      <c r="AH411" s="116"/>
      <c r="AI411" s="116"/>
      <c r="AJ411" s="116"/>
    </row>
    <row r="412" customFormat="false" ht="35.5" hidden="false" customHeight="false" outlineLevel="0" collapsed="false">
      <c r="A412" s="183" t="s">
        <v>1261</v>
      </c>
      <c r="B412" s="189" t="s">
        <v>1262</v>
      </c>
      <c r="C412" s="183" t="s">
        <v>1263</v>
      </c>
      <c r="D412" s="189" t="s">
        <v>1264</v>
      </c>
      <c r="E412" s="183" t="s">
        <v>106</v>
      </c>
      <c r="F412" s="219" t="n">
        <f aca="false">5.5*2.2</f>
        <v>12.1</v>
      </c>
      <c r="G412" s="167"/>
      <c r="H412" s="167"/>
      <c r="I412" s="167" t="n">
        <f aca="false">G412+H412</f>
        <v>0</v>
      </c>
      <c r="J412" s="167" t="n">
        <f aca="false">G412*F412</f>
        <v>0</v>
      </c>
      <c r="K412" s="167" t="n">
        <f aca="false">H412*F412</f>
        <v>0</v>
      </c>
      <c r="L412" s="167" t="n">
        <f aca="false">J412+K412</f>
        <v>0</v>
      </c>
      <c r="M412" s="123" t="n">
        <f aca="false">L412*(1+$M$4)</f>
        <v>0</v>
      </c>
      <c r="N412" s="21"/>
      <c r="O412" s="128"/>
      <c r="P412" s="128"/>
      <c r="Q412" s="78"/>
      <c r="R412" s="128"/>
      <c r="S412" s="128"/>
      <c r="T412" s="67" t="str">
        <f aca="false">IF(A412="", "", IF(LEN(A412)-LEN(SUBSTITUTE(A412, ".", "")) = 0, "ETAPA_PRINCIPAL", IF(LEN(A412)-LEN(SUBSTITUTE(A412, ".", "")) = 1, "SUBETAPA", "ITEM_OBRA")))</f>
        <v>ITEM_OBRA</v>
      </c>
      <c r="U412" s="68" t="n">
        <f aca="false">IF(T412="ETAPA_PRINCIPAL",M412,0)</f>
        <v>0</v>
      </c>
      <c r="V412" s="68" t="n">
        <f aca="false">IF($T412="ETAPA_PRINCIPAL",$L412,0)</f>
        <v>0</v>
      </c>
      <c r="W412" s="128"/>
      <c r="X412" s="128"/>
      <c r="Y412" s="128"/>
      <c r="Z412" s="128"/>
      <c r="AA412" s="128"/>
      <c r="AB412" s="128"/>
      <c r="AC412" s="128"/>
      <c r="AD412" s="128"/>
      <c r="AE412" s="128"/>
      <c r="AF412" s="128"/>
      <c r="AG412" s="128"/>
      <c r="AH412" s="128"/>
      <c r="AI412" s="128"/>
      <c r="AJ412" s="128"/>
    </row>
    <row r="413" customFormat="false" ht="81.3" hidden="false" customHeight="false" outlineLevel="0" collapsed="false">
      <c r="A413" s="183" t="s">
        <v>1265</v>
      </c>
      <c r="B413" s="189" t="s">
        <v>1266</v>
      </c>
      <c r="C413" s="183" t="s">
        <v>104</v>
      </c>
      <c r="D413" s="189" t="s">
        <v>105</v>
      </c>
      <c r="E413" s="183" t="s">
        <v>106</v>
      </c>
      <c r="F413" s="219" t="n">
        <f aca="false">0.4*F412</f>
        <v>4.84</v>
      </c>
      <c r="G413" s="167"/>
      <c r="H413" s="167"/>
      <c r="I413" s="167" t="n">
        <f aca="false">G413+H413</f>
        <v>0</v>
      </c>
      <c r="J413" s="167" t="n">
        <f aca="false">G413*F413</f>
        <v>0</v>
      </c>
      <c r="K413" s="167" t="n">
        <f aca="false">H413*F413</f>
        <v>0</v>
      </c>
      <c r="L413" s="167" t="n">
        <f aca="false">J413+K413</f>
        <v>0</v>
      </c>
      <c r="M413" s="123" t="n">
        <f aca="false">L413*(1+$M$4)</f>
        <v>0</v>
      </c>
      <c r="N413" s="21"/>
      <c r="O413" s="128"/>
      <c r="P413" s="128"/>
      <c r="Q413" s="78"/>
      <c r="R413" s="128"/>
      <c r="S413" s="128"/>
      <c r="T413" s="67" t="str">
        <f aca="false">IF(A413="", "", IF(LEN(A413)-LEN(SUBSTITUTE(A413, ".", "")) = 0, "ETAPA_PRINCIPAL", IF(LEN(A413)-LEN(SUBSTITUTE(A413, ".", "")) = 1, "SUBETAPA", "ITEM_OBRA")))</f>
        <v>ITEM_OBRA</v>
      </c>
      <c r="U413" s="68" t="n">
        <f aca="false">IF(T413="ETAPA_PRINCIPAL",M413,0)</f>
        <v>0</v>
      </c>
      <c r="V413" s="68" t="n">
        <f aca="false">IF($T413="ETAPA_PRINCIPAL",$L413,0)</f>
        <v>0</v>
      </c>
      <c r="W413" s="128"/>
      <c r="X413" s="128"/>
      <c r="Y413" s="128"/>
      <c r="Z413" s="128"/>
      <c r="AA413" s="128"/>
      <c r="AB413" s="128"/>
      <c r="AC413" s="128"/>
      <c r="AD413" s="128"/>
      <c r="AE413" s="128"/>
      <c r="AF413" s="128"/>
      <c r="AG413" s="128"/>
      <c r="AH413" s="128"/>
      <c r="AI413" s="128"/>
      <c r="AJ413" s="128"/>
    </row>
    <row r="414" customFormat="false" ht="15" hidden="false" customHeight="false" outlineLevel="0" collapsed="false">
      <c r="A414" s="190"/>
      <c r="B414" s="190"/>
      <c r="C414" s="190"/>
      <c r="D414" s="190"/>
      <c r="E414" s="190"/>
      <c r="F414" s="251"/>
      <c r="G414" s="190"/>
      <c r="H414" s="190"/>
      <c r="I414" s="190"/>
      <c r="J414" s="190"/>
      <c r="K414" s="190"/>
      <c r="L414" s="190"/>
      <c r="M414" s="190"/>
      <c r="N414" s="115"/>
      <c r="O414" s="116"/>
      <c r="P414" s="116"/>
      <c r="Q414" s="78"/>
      <c r="R414" s="116"/>
      <c r="S414" s="116"/>
      <c r="T414" s="67" t="str">
        <f aca="false">IF(A414="", "", IF(LEN(A414)-LEN(SUBSTITUTE(A414, ".", "")) = 0, "ETAPA_PRINCIPAL", IF(LEN(A414)-LEN(SUBSTITUTE(A414, ".", "")) = 1, "SUBETAPA", "ITEM_OBRA")))</f>
        <v/>
      </c>
      <c r="U414" s="68" t="n">
        <f aca="false">IF(T414="ETAPA_PRINCIPAL",M414,0)</f>
        <v>0</v>
      </c>
      <c r="V414" s="68" t="n">
        <f aca="false">IF($T414="ETAPA_PRINCIPAL",$L414,0)</f>
        <v>0</v>
      </c>
      <c r="W414" s="116"/>
      <c r="X414" s="116"/>
      <c r="Y414" s="116"/>
      <c r="Z414" s="116"/>
      <c r="AA414" s="116"/>
      <c r="AB414" s="116"/>
      <c r="AC414" s="116"/>
      <c r="AD414" s="116"/>
      <c r="AE414" s="116"/>
      <c r="AF414" s="116"/>
      <c r="AG414" s="116"/>
      <c r="AH414" s="116"/>
      <c r="AI414" s="116"/>
      <c r="AJ414" s="116"/>
    </row>
    <row r="415" customFormat="false" ht="15" hidden="false" customHeight="false" outlineLevel="0" collapsed="false">
      <c r="A415" s="110" t="s">
        <v>1267</v>
      </c>
      <c r="B415" s="111" t="s">
        <v>1268</v>
      </c>
      <c r="C415" s="112"/>
      <c r="D415" s="112"/>
      <c r="E415" s="112"/>
      <c r="F415" s="249"/>
      <c r="G415" s="112"/>
      <c r="H415" s="112"/>
      <c r="I415" s="112"/>
      <c r="J415" s="250"/>
      <c r="K415" s="250"/>
      <c r="L415" s="250"/>
      <c r="M415" s="250"/>
      <c r="N415" s="116"/>
      <c r="O415" s="116"/>
      <c r="P415" s="116"/>
      <c r="Q415" s="78"/>
      <c r="R415" s="116"/>
      <c r="S415" s="116"/>
      <c r="T415" s="67" t="str">
        <f aca="false">IF(A415="", "", IF(LEN(A415)-LEN(SUBSTITUTE(A415, ".", "")) = 0, "ETAPA_PRINCIPAL", IF(LEN(A415)-LEN(SUBSTITUTE(A415, ".", "")) = 1, "SUBETAPA", "ITEM_OBRA")))</f>
        <v>SUBETAPA</v>
      </c>
      <c r="U415" s="68" t="n">
        <f aca="false">IF(T415="ETAPA_PRINCIPAL",M415,0)</f>
        <v>0</v>
      </c>
      <c r="V415" s="68" t="n">
        <f aca="false">IF($T415="ETAPA_PRINCIPAL",$L415,0)</f>
        <v>0</v>
      </c>
      <c r="W415" s="116"/>
      <c r="X415" s="116"/>
      <c r="Y415" s="116"/>
      <c r="Z415" s="116"/>
      <c r="AA415" s="116"/>
      <c r="AB415" s="116"/>
      <c r="AC415" s="116"/>
      <c r="AD415" s="116"/>
      <c r="AE415" s="116"/>
      <c r="AF415" s="116"/>
      <c r="AG415" s="116"/>
      <c r="AH415" s="116"/>
      <c r="AI415" s="116"/>
      <c r="AJ415" s="116"/>
    </row>
    <row r="416" customFormat="false" ht="35.5" hidden="false" customHeight="false" outlineLevel="0" collapsed="false">
      <c r="A416" s="183" t="s">
        <v>1269</v>
      </c>
      <c r="B416" s="189" t="s">
        <v>1270</v>
      </c>
      <c r="C416" s="119" t="s">
        <v>1271</v>
      </c>
      <c r="D416" s="118" t="s">
        <v>1272</v>
      </c>
      <c r="E416" s="119" t="s">
        <v>73</v>
      </c>
      <c r="F416" s="219" t="n">
        <v>15</v>
      </c>
      <c r="G416" s="167"/>
      <c r="H416" s="167"/>
      <c r="I416" s="167" t="n">
        <f aca="false">G416+H416</f>
        <v>0</v>
      </c>
      <c r="J416" s="167" t="n">
        <f aca="false">G416*F416</f>
        <v>0</v>
      </c>
      <c r="K416" s="167" t="n">
        <f aca="false">H416*F416</f>
        <v>0</v>
      </c>
      <c r="L416" s="167" t="n">
        <f aca="false">J416+K416</f>
        <v>0</v>
      </c>
      <c r="M416" s="123" t="n">
        <f aca="false">L416*(1+$M$4)</f>
        <v>0</v>
      </c>
      <c r="N416" s="21"/>
      <c r="O416" s="128"/>
      <c r="P416" s="128"/>
      <c r="Q416" s="78"/>
      <c r="R416" s="128"/>
      <c r="S416" s="128"/>
      <c r="T416" s="67" t="str">
        <f aca="false">IF(A416="", "", IF(LEN(A416)-LEN(SUBSTITUTE(A416, ".", "")) = 0, "ETAPA_PRINCIPAL", IF(LEN(A416)-LEN(SUBSTITUTE(A416, ".", "")) = 1, "SUBETAPA", "ITEM_OBRA")))</f>
        <v>ITEM_OBRA</v>
      </c>
      <c r="U416" s="68" t="n">
        <f aca="false">IF(T416="ETAPA_PRINCIPAL",M416,0)</f>
        <v>0</v>
      </c>
      <c r="V416" s="68" t="n">
        <f aca="false">IF($T416="ETAPA_PRINCIPAL",$L416,0)</f>
        <v>0</v>
      </c>
      <c r="W416" s="128"/>
      <c r="X416" s="128"/>
      <c r="Y416" s="128"/>
      <c r="Z416" s="128"/>
      <c r="AA416" s="128"/>
      <c r="AB416" s="128"/>
      <c r="AC416" s="128"/>
      <c r="AD416" s="128"/>
      <c r="AE416" s="128"/>
      <c r="AF416" s="128"/>
      <c r="AG416" s="128"/>
      <c r="AH416" s="128"/>
      <c r="AI416" s="128"/>
      <c r="AJ416" s="128"/>
    </row>
    <row r="417" customFormat="false" ht="24.05" hidden="false" customHeight="false" outlineLevel="0" collapsed="false">
      <c r="A417" s="183" t="s">
        <v>1273</v>
      </c>
      <c r="B417" s="118" t="s">
        <v>1274</v>
      </c>
      <c r="C417" s="119" t="s">
        <v>1275</v>
      </c>
      <c r="D417" s="118" t="s">
        <v>1276</v>
      </c>
      <c r="E417" s="119" t="s">
        <v>156</v>
      </c>
      <c r="F417" s="219" t="n">
        <v>37.8</v>
      </c>
      <c r="G417" s="167"/>
      <c r="H417" s="167"/>
      <c r="I417" s="167" t="n">
        <f aca="false">G417+H417</f>
        <v>0</v>
      </c>
      <c r="J417" s="167" t="n">
        <f aca="false">G417*F417</f>
        <v>0</v>
      </c>
      <c r="K417" s="167" t="n">
        <f aca="false">H417*F417</f>
        <v>0</v>
      </c>
      <c r="L417" s="167" t="n">
        <f aca="false">J417+K417</f>
        <v>0</v>
      </c>
      <c r="M417" s="123" t="n">
        <f aca="false">L417*(1+$M$4)</f>
        <v>0</v>
      </c>
      <c r="N417" s="21"/>
      <c r="O417" s="128"/>
      <c r="P417" s="128"/>
      <c r="Q417" s="78"/>
      <c r="R417" s="128"/>
      <c r="S417" s="128"/>
      <c r="T417" s="67" t="str">
        <f aca="false">IF(A417="", "", IF(LEN(A417)-LEN(SUBSTITUTE(A417, ".", "")) = 0, "ETAPA_PRINCIPAL", IF(LEN(A417)-LEN(SUBSTITUTE(A417, ".", "")) = 1, "SUBETAPA", "ITEM_OBRA")))</f>
        <v>ITEM_OBRA</v>
      </c>
      <c r="U417" s="68" t="n">
        <f aca="false">IF(T417="ETAPA_PRINCIPAL",M417,0)</f>
        <v>0</v>
      </c>
      <c r="V417" s="68" t="n">
        <f aca="false">IF($T417="ETAPA_PRINCIPAL",$L417,0)</f>
        <v>0</v>
      </c>
      <c r="W417" s="128"/>
      <c r="X417" s="128"/>
      <c r="Y417" s="128"/>
      <c r="Z417" s="128"/>
      <c r="AA417" s="128"/>
      <c r="AB417" s="128"/>
      <c r="AC417" s="128"/>
      <c r="AD417" s="128"/>
      <c r="AE417" s="128"/>
      <c r="AF417" s="128"/>
      <c r="AG417" s="128"/>
      <c r="AH417" s="128"/>
      <c r="AI417" s="128"/>
      <c r="AJ417" s="128"/>
    </row>
    <row r="418" customFormat="false" ht="46.95" hidden="false" customHeight="false" outlineLevel="0" collapsed="false">
      <c r="A418" s="183" t="s">
        <v>1277</v>
      </c>
      <c r="B418" s="118" t="s">
        <v>1278</v>
      </c>
      <c r="C418" s="119" t="s">
        <v>1279</v>
      </c>
      <c r="D418" s="118" t="s">
        <v>1280</v>
      </c>
      <c r="E418" s="119" t="s">
        <v>156</v>
      </c>
      <c r="F418" s="219" t="n">
        <v>11.6</v>
      </c>
      <c r="G418" s="167"/>
      <c r="H418" s="167"/>
      <c r="I418" s="167" t="n">
        <f aca="false">G418+H418</f>
        <v>0</v>
      </c>
      <c r="J418" s="167" t="n">
        <f aca="false">G418*F418</f>
        <v>0</v>
      </c>
      <c r="K418" s="167" t="n">
        <f aca="false">H418*F418</f>
        <v>0</v>
      </c>
      <c r="L418" s="167" t="n">
        <f aca="false">J418+K418</f>
        <v>0</v>
      </c>
      <c r="M418" s="123" t="n">
        <f aca="false">L418*(1+$M$4)</f>
        <v>0</v>
      </c>
      <c r="N418" s="21"/>
      <c r="O418" s="128"/>
      <c r="P418" s="128"/>
      <c r="Q418" s="78"/>
      <c r="R418" s="128"/>
      <c r="S418" s="128"/>
      <c r="T418" s="67" t="str">
        <f aca="false">IF(A418="", "", IF(LEN(A418)-LEN(SUBSTITUTE(A418, ".", "")) = 0, "ETAPA_PRINCIPAL", IF(LEN(A418)-LEN(SUBSTITUTE(A418, ".", "")) = 1, "SUBETAPA", "ITEM_OBRA")))</f>
        <v>ITEM_OBRA</v>
      </c>
      <c r="U418" s="68" t="n">
        <f aca="false">IF(T418="ETAPA_PRINCIPAL",M418,0)</f>
        <v>0</v>
      </c>
      <c r="V418" s="68" t="n">
        <f aca="false">IF($T418="ETAPA_PRINCIPAL",$L418,0)</f>
        <v>0</v>
      </c>
      <c r="W418" s="128"/>
      <c r="X418" s="128"/>
      <c r="Y418" s="128"/>
      <c r="Z418" s="128"/>
      <c r="AA418" s="128"/>
      <c r="AB418" s="128"/>
      <c r="AC418" s="128"/>
      <c r="AD418" s="128"/>
      <c r="AE418" s="128"/>
      <c r="AF418" s="128"/>
      <c r="AG418" s="128"/>
      <c r="AH418" s="128"/>
      <c r="AI418" s="128"/>
      <c r="AJ418" s="128"/>
    </row>
    <row r="419" customFormat="false" ht="46.95" hidden="false" customHeight="false" outlineLevel="0" collapsed="false">
      <c r="A419" s="183" t="s">
        <v>1281</v>
      </c>
      <c r="B419" s="189" t="s">
        <v>1282</v>
      </c>
      <c r="C419" s="119" t="s">
        <v>166</v>
      </c>
      <c r="D419" s="118" t="s">
        <v>167</v>
      </c>
      <c r="E419" s="119" t="s">
        <v>106</v>
      </c>
      <c r="F419" s="219" t="n">
        <f aca="false">(2.44+1.2)*0.3</f>
        <v>1.092</v>
      </c>
      <c r="G419" s="167"/>
      <c r="H419" s="167"/>
      <c r="I419" s="167" t="n">
        <f aca="false">G419+H419</f>
        <v>0</v>
      </c>
      <c r="J419" s="167" t="n">
        <f aca="false">G419*F419</f>
        <v>0</v>
      </c>
      <c r="K419" s="167" t="n">
        <f aca="false">H419*F419</f>
        <v>0</v>
      </c>
      <c r="L419" s="167" t="n">
        <f aca="false">J419+K419</f>
        <v>0</v>
      </c>
      <c r="M419" s="123" t="n">
        <f aca="false">L419*(1+$M$4)</f>
        <v>0</v>
      </c>
      <c r="N419" s="21"/>
      <c r="O419" s="128"/>
      <c r="P419" s="128"/>
      <c r="Q419" s="78"/>
      <c r="R419" s="128"/>
      <c r="S419" s="128"/>
      <c r="T419" s="67" t="str">
        <f aca="false">IF(A419="", "", IF(LEN(A419)-LEN(SUBSTITUTE(A419, ".", "")) = 0, "ETAPA_PRINCIPAL", IF(LEN(A419)-LEN(SUBSTITUTE(A419, ".", "")) = 1, "SUBETAPA", "ITEM_OBRA")))</f>
        <v>ITEM_OBRA</v>
      </c>
      <c r="U419" s="68" t="n">
        <f aca="false">IF(T419="ETAPA_PRINCIPAL",M419,0)</f>
        <v>0</v>
      </c>
      <c r="V419" s="68" t="n">
        <f aca="false">IF($T419="ETAPA_PRINCIPAL",$L419,0)</f>
        <v>0</v>
      </c>
      <c r="W419" s="128"/>
      <c r="X419" s="128"/>
      <c r="Y419" s="128"/>
      <c r="Z419" s="128"/>
      <c r="AA419" s="128"/>
      <c r="AB419" s="128"/>
      <c r="AC419" s="128"/>
      <c r="AD419" s="128"/>
      <c r="AE419" s="128"/>
      <c r="AF419" s="128"/>
      <c r="AG419" s="128"/>
      <c r="AH419" s="128"/>
      <c r="AI419" s="128"/>
      <c r="AJ419" s="128"/>
    </row>
    <row r="420" customFormat="false" ht="35.5" hidden="false" customHeight="false" outlineLevel="0" collapsed="false">
      <c r="A420" s="183" t="s">
        <v>1283</v>
      </c>
      <c r="B420" s="189" t="s">
        <v>1284</v>
      </c>
      <c r="C420" s="119" t="n">
        <v>96536</v>
      </c>
      <c r="D420" s="118" t="s">
        <v>203</v>
      </c>
      <c r="E420" s="119" t="s">
        <v>60</v>
      </c>
      <c r="F420" s="219" t="n">
        <v>12</v>
      </c>
      <c r="G420" s="167"/>
      <c r="H420" s="167"/>
      <c r="I420" s="167" t="n">
        <f aca="false">G420+H420</f>
        <v>0</v>
      </c>
      <c r="J420" s="167" t="n">
        <f aca="false">G420*F420</f>
        <v>0</v>
      </c>
      <c r="K420" s="167" t="n">
        <f aca="false">H420*F420</f>
        <v>0</v>
      </c>
      <c r="L420" s="167" t="n">
        <f aca="false">J420+K420</f>
        <v>0</v>
      </c>
      <c r="M420" s="123" t="n">
        <f aca="false">L420*(1+$M$4)</f>
        <v>0</v>
      </c>
      <c r="N420" s="21"/>
      <c r="O420" s="128"/>
      <c r="P420" s="128"/>
      <c r="Q420" s="78"/>
      <c r="R420" s="128"/>
      <c r="S420" s="128"/>
      <c r="T420" s="67" t="str">
        <f aca="false">IF(A420="", "", IF(LEN(A420)-LEN(SUBSTITUTE(A420, ".", "")) = 0, "ETAPA_PRINCIPAL", IF(LEN(A420)-LEN(SUBSTITUTE(A420, ".", "")) = 1, "SUBETAPA", "ITEM_OBRA")))</f>
        <v>ITEM_OBRA</v>
      </c>
      <c r="U420" s="68" t="n">
        <f aca="false">IF(T420="ETAPA_PRINCIPAL",M420,0)</f>
        <v>0</v>
      </c>
      <c r="V420" s="68" t="n">
        <f aca="false">IF($T420="ETAPA_PRINCIPAL",$L420,0)</f>
        <v>0</v>
      </c>
      <c r="W420" s="128"/>
      <c r="X420" s="128"/>
      <c r="Y420" s="128"/>
      <c r="Z420" s="128"/>
      <c r="AA420" s="128"/>
      <c r="AB420" s="128"/>
      <c r="AC420" s="128"/>
      <c r="AD420" s="128"/>
      <c r="AE420" s="128"/>
      <c r="AF420" s="128"/>
      <c r="AG420" s="128"/>
      <c r="AH420" s="128"/>
      <c r="AI420" s="128"/>
      <c r="AJ420" s="128"/>
    </row>
    <row r="421" customFormat="false" ht="35.5" hidden="false" customHeight="false" outlineLevel="0" collapsed="false">
      <c r="A421" s="183" t="s">
        <v>1285</v>
      </c>
      <c r="B421" s="189" t="s">
        <v>1286</v>
      </c>
      <c r="C421" s="119" t="s">
        <v>211</v>
      </c>
      <c r="D421" s="118" t="s">
        <v>212</v>
      </c>
      <c r="E421" s="119" t="s">
        <v>156</v>
      </c>
      <c r="F421" s="219" t="n">
        <v>50.4</v>
      </c>
      <c r="G421" s="167"/>
      <c r="H421" s="167"/>
      <c r="I421" s="167" t="n">
        <f aca="false">G421+H421</f>
        <v>0</v>
      </c>
      <c r="J421" s="167" t="n">
        <f aca="false">G421*F421</f>
        <v>0</v>
      </c>
      <c r="K421" s="167" t="n">
        <f aca="false">H421*F421</f>
        <v>0</v>
      </c>
      <c r="L421" s="167" t="n">
        <f aca="false">J421+K421</f>
        <v>0</v>
      </c>
      <c r="M421" s="123" t="n">
        <f aca="false">L421*(1+$M$4)</f>
        <v>0</v>
      </c>
      <c r="N421" s="21"/>
      <c r="O421" s="128"/>
      <c r="P421" s="128"/>
      <c r="Q421" s="78"/>
      <c r="R421" s="128"/>
      <c r="S421" s="128"/>
      <c r="T421" s="67" t="str">
        <f aca="false">IF(A421="", "", IF(LEN(A421)-LEN(SUBSTITUTE(A421, ".", "")) = 0, "ETAPA_PRINCIPAL", IF(LEN(A421)-LEN(SUBSTITUTE(A421, ".", "")) = 1, "SUBETAPA", "ITEM_OBRA")))</f>
        <v>ITEM_OBRA</v>
      </c>
      <c r="U421" s="68" t="n">
        <f aca="false">IF(T421="ETAPA_PRINCIPAL",M421,0)</f>
        <v>0</v>
      </c>
      <c r="V421" s="68" t="n">
        <f aca="false">IF($T421="ETAPA_PRINCIPAL",$L421,0)</f>
        <v>0</v>
      </c>
      <c r="W421" s="128"/>
      <c r="X421" s="128"/>
      <c r="Y421" s="128"/>
      <c r="Z421" s="128"/>
      <c r="AA421" s="128"/>
      <c r="AB421" s="128"/>
      <c r="AC421" s="128"/>
      <c r="AD421" s="128"/>
      <c r="AE421" s="128"/>
      <c r="AF421" s="128"/>
      <c r="AG421" s="128"/>
      <c r="AH421" s="128"/>
      <c r="AI421" s="128"/>
      <c r="AJ421" s="128"/>
    </row>
    <row r="422" customFormat="false" ht="35.5" hidden="false" customHeight="false" outlineLevel="0" collapsed="false">
      <c r="A422" s="183" t="s">
        <v>1287</v>
      </c>
      <c r="B422" s="189" t="s">
        <v>1288</v>
      </c>
      <c r="C422" s="119" t="s">
        <v>154</v>
      </c>
      <c r="D422" s="118" t="s">
        <v>155</v>
      </c>
      <c r="E422" s="119" t="s">
        <v>156</v>
      </c>
      <c r="F422" s="219" t="n">
        <v>16.4266666666667</v>
      </c>
      <c r="G422" s="167"/>
      <c r="H422" s="167"/>
      <c r="I422" s="167" t="n">
        <f aca="false">G422+H422</f>
        <v>0</v>
      </c>
      <c r="J422" s="167" t="n">
        <f aca="false">G422*F422</f>
        <v>0</v>
      </c>
      <c r="K422" s="167" t="n">
        <f aca="false">H422*F422</f>
        <v>0</v>
      </c>
      <c r="L422" s="167" t="n">
        <f aca="false">J422+K422</f>
        <v>0</v>
      </c>
      <c r="M422" s="123" t="n">
        <f aca="false">L422*(1+$M$4)</f>
        <v>0</v>
      </c>
      <c r="N422" s="21"/>
      <c r="O422" s="128"/>
      <c r="P422" s="128"/>
      <c r="Q422" s="78"/>
      <c r="R422" s="128"/>
      <c r="S422" s="128"/>
      <c r="T422" s="67" t="str">
        <f aca="false">IF(A422="", "", IF(LEN(A422)-LEN(SUBSTITUTE(A422, ".", "")) = 0, "ETAPA_PRINCIPAL", IF(LEN(A422)-LEN(SUBSTITUTE(A422, ".", "")) = 1, "SUBETAPA", "ITEM_OBRA")))</f>
        <v>ITEM_OBRA</v>
      </c>
      <c r="U422" s="68" t="n">
        <f aca="false">IF(T422="ETAPA_PRINCIPAL",M422,0)</f>
        <v>0</v>
      </c>
      <c r="V422" s="68" t="n">
        <f aca="false">IF($T422="ETAPA_PRINCIPAL",$L422,0)</f>
        <v>0</v>
      </c>
      <c r="W422" s="128"/>
      <c r="X422" s="128"/>
      <c r="Y422" s="128"/>
      <c r="Z422" s="128"/>
      <c r="AA422" s="128"/>
      <c r="AB422" s="128"/>
      <c r="AC422" s="128"/>
      <c r="AD422" s="128"/>
      <c r="AE422" s="128"/>
      <c r="AF422" s="128"/>
      <c r="AG422" s="128"/>
      <c r="AH422" s="128"/>
      <c r="AI422" s="128"/>
      <c r="AJ422" s="128"/>
    </row>
    <row r="423" customFormat="false" ht="15" hidden="false" customHeight="false" outlineLevel="0" collapsed="false">
      <c r="A423" s="190"/>
      <c r="B423" s="190"/>
      <c r="C423" s="190"/>
      <c r="D423" s="190"/>
      <c r="E423" s="190"/>
      <c r="F423" s="251"/>
      <c r="G423" s="190"/>
      <c r="H423" s="190"/>
      <c r="I423" s="190"/>
      <c r="J423" s="190"/>
      <c r="K423" s="190"/>
      <c r="L423" s="190"/>
      <c r="M423" s="123"/>
      <c r="N423" s="115"/>
      <c r="O423" s="116"/>
      <c r="P423" s="116"/>
      <c r="Q423" s="78"/>
      <c r="R423" s="116"/>
      <c r="S423" s="116"/>
      <c r="T423" s="67" t="str">
        <f aca="false">IF(A423="", "", IF(LEN(A423)-LEN(SUBSTITUTE(A423, ".", "")) = 0, "ETAPA_PRINCIPAL", IF(LEN(A423)-LEN(SUBSTITUTE(A423, ".", "")) = 1, "SUBETAPA", "ITEM_OBRA")))</f>
        <v/>
      </c>
      <c r="U423" s="68" t="n">
        <f aca="false">IF(T423="ETAPA_PRINCIPAL",M423,0)</f>
        <v>0</v>
      </c>
      <c r="V423" s="68" t="n">
        <f aca="false">IF($T423="ETAPA_PRINCIPAL",$L423,0)</f>
        <v>0</v>
      </c>
      <c r="W423" s="116"/>
      <c r="X423" s="116"/>
      <c r="Y423" s="116"/>
      <c r="Z423" s="116"/>
      <c r="AA423" s="116"/>
      <c r="AB423" s="116"/>
      <c r="AC423" s="116"/>
      <c r="AD423" s="116"/>
      <c r="AE423" s="116"/>
      <c r="AF423" s="116"/>
      <c r="AG423" s="116"/>
      <c r="AH423" s="116"/>
      <c r="AI423" s="116"/>
      <c r="AJ423" s="116"/>
    </row>
    <row r="424" customFormat="false" ht="24.05" hidden="false" customHeight="false" outlineLevel="0" collapsed="false">
      <c r="A424" s="110" t="s">
        <v>1289</v>
      </c>
      <c r="B424" s="111" t="s">
        <v>1290</v>
      </c>
      <c r="C424" s="112"/>
      <c r="D424" s="112"/>
      <c r="E424" s="112"/>
      <c r="F424" s="249"/>
      <c r="G424" s="112"/>
      <c r="H424" s="112"/>
      <c r="I424" s="112"/>
      <c r="J424" s="252"/>
      <c r="K424" s="252"/>
      <c r="L424" s="252"/>
      <c r="M424" s="252"/>
      <c r="N424" s="115"/>
      <c r="O424" s="116"/>
      <c r="P424" s="116"/>
      <c r="Q424" s="78"/>
      <c r="R424" s="116"/>
      <c r="S424" s="116"/>
      <c r="T424" s="67" t="str">
        <f aca="false">IF(A424="", "", IF(LEN(A424)-LEN(SUBSTITUTE(A424, ".", "")) = 0, "ETAPA_PRINCIPAL", IF(LEN(A424)-LEN(SUBSTITUTE(A424, ".", "")) = 1, "SUBETAPA", "ITEM_OBRA")))</f>
        <v>SUBETAPA</v>
      </c>
      <c r="U424" s="68" t="n">
        <f aca="false">IF(T424="ETAPA_PRINCIPAL",M424,0)</f>
        <v>0</v>
      </c>
      <c r="V424" s="68" t="n">
        <f aca="false">IF($T424="ETAPA_PRINCIPAL",$L424,0)</f>
        <v>0</v>
      </c>
      <c r="W424" s="116"/>
      <c r="X424" s="116"/>
      <c r="Y424" s="116"/>
      <c r="Z424" s="116"/>
      <c r="AA424" s="116"/>
      <c r="AB424" s="116"/>
      <c r="AC424" s="116"/>
      <c r="AD424" s="116"/>
      <c r="AE424" s="116"/>
      <c r="AF424" s="116"/>
      <c r="AG424" s="116"/>
      <c r="AH424" s="116"/>
      <c r="AI424" s="116"/>
      <c r="AJ424" s="116"/>
    </row>
    <row r="425" customFormat="false" ht="35.5" hidden="false" customHeight="false" outlineLevel="0" collapsed="false">
      <c r="A425" s="183" t="s">
        <v>1291</v>
      </c>
      <c r="B425" s="189" t="s">
        <v>1292</v>
      </c>
      <c r="C425" s="183" t="s">
        <v>1293</v>
      </c>
      <c r="D425" s="189" t="s">
        <v>206</v>
      </c>
      <c r="E425" s="183" t="s">
        <v>106</v>
      </c>
      <c r="F425" s="219" t="n">
        <f aca="false">12.96*0.03</f>
        <v>0.3888</v>
      </c>
      <c r="G425" s="167"/>
      <c r="H425" s="167"/>
      <c r="I425" s="167" t="n">
        <f aca="false">G425+H425</f>
        <v>0</v>
      </c>
      <c r="J425" s="167" t="n">
        <f aca="false">G425*F425</f>
        <v>0</v>
      </c>
      <c r="K425" s="167" t="n">
        <f aca="false">H425*F425</f>
        <v>0</v>
      </c>
      <c r="L425" s="167" t="n">
        <f aca="false">J425+K425</f>
        <v>0</v>
      </c>
      <c r="M425" s="123" t="n">
        <f aca="false">L425*(1+$M$4)</f>
        <v>0</v>
      </c>
      <c r="N425" s="21"/>
      <c r="O425" s="128"/>
      <c r="P425" s="128"/>
      <c r="Q425" s="78"/>
      <c r="R425" s="128"/>
      <c r="S425" s="128"/>
      <c r="T425" s="67" t="str">
        <f aca="false">IF(A425="", "", IF(LEN(A425)-LEN(SUBSTITUTE(A425, ".", "")) = 0, "ETAPA_PRINCIPAL", IF(LEN(A425)-LEN(SUBSTITUTE(A425, ".", "")) = 1, "SUBETAPA", "ITEM_OBRA")))</f>
        <v>ITEM_OBRA</v>
      </c>
      <c r="U425" s="68" t="n">
        <f aca="false">IF(T425="ETAPA_PRINCIPAL",M425,0)</f>
        <v>0</v>
      </c>
      <c r="V425" s="68" t="n">
        <f aca="false">IF($T425="ETAPA_PRINCIPAL",$L425,0)</f>
        <v>0</v>
      </c>
      <c r="W425" s="128"/>
      <c r="X425" s="128"/>
      <c r="Y425" s="128"/>
      <c r="Z425" s="128"/>
      <c r="AA425" s="128"/>
      <c r="AB425" s="128"/>
      <c r="AC425" s="128"/>
      <c r="AD425" s="128"/>
      <c r="AE425" s="128"/>
      <c r="AF425" s="128"/>
      <c r="AG425" s="128"/>
      <c r="AH425" s="128"/>
      <c r="AI425" s="128"/>
      <c r="AJ425" s="128"/>
    </row>
    <row r="426" customFormat="false" ht="35.5" hidden="false" customHeight="false" outlineLevel="0" collapsed="false">
      <c r="A426" s="183" t="s">
        <v>1294</v>
      </c>
      <c r="B426" s="189" t="s">
        <v>1295</v>
      </c>
      <c r="C426" s="119" t="s">
        <v>1296</v>
      </c>
      <c r="D426" s="118" t="s">
        <v>1297</v>
      </c>
      <c r="E426" s="119" t="s">
        <v>106</v>
      </c>
      <c r="F426" s="219" t="n">
        <v>0.91</v>
      </c>
      <c r="G426" s="167"/>
      <c r="H426" s="167"/>
      <c r="I426" s="167" t="n">
        <f aca="false">G426+H426</f>
        <v>0</v>
      </c>
      <c r="J426" s="167" t="n">
        <f aca="false">G426*F426</f>
        <v>0</v>
      </c>
      <c r="K426" s="167" t="n">
        <f aca="false">H426*F426</f>
        <v>0</v>
      </c>
      <c r="L426" s="167" t="n">
        <f aca="false">J426+K426</f>
        <v>0</v>
      </c>
      <c r="M426" s="123" t="n">
        <f aca="false">L426*(1+$M$4)</f>
        <v>0</v>
      </c>
      <c r="N426" s="21"/>
      <c r="O426" s="128"/>
      <c r="P426" s="128"/>
      <c r="Q426" s="78"/>
      <c r="R426" s="128"/>
      <c r="S426" s="128"/>
      <c r="T426" s="67" t="str">
        <f aca="false">IF(A426="", "", IF(LEN(A426)-LEN(SUBSTITUTE(A426, ".", "")) = 0, "ETAPA_PRINCIPAL", IF(LEN(A426)-LEN(SUBSTITUTE(A426, ".", "")) = 1, "SUBETAPA", "ITEM_OBRA")))</f>
        <v>ITEM_OBRA</v>
      </c>
      <c r="U426" s="68" t="n">
        <f aca="false">IF(T426="ETAPA_PRINCIPAL",M426,0)</f>
        <v>0</v>
      </c>
      <c r="V426" s="68" t="n">
        <f aca="false">IF($T426="ETAPA_PRINCIPAL",$L426,0)</f>
        <v>0</v>
      </c>
      <c r="W426" s="128"/>
      <c r="X426" s="128"/>
      <c r="Y426" s="128"/>
      <c r="Z426" s="128"/>
      <c r="AA426" s="128"/>
      <c r="AB426" s="128"/>
      <c r="AC426" s="128"/>
      <c r="AD426" s="128"/>
      <c r="AE426" s="128"/>
      <c r="AF426" s="128"/>
      <c r="AG426" s="128"/>
      <c r="AH426" s="128"/>
      <c r="AI426" s="128"/>
      <c r="AJ426" s="128"/>
    </row>
    <row r="427" customFormat="false" ht="35.5" hidden="false" customHeight="false" outlineLevel="0" collapsed="false">
      <c r="A427" s="183" t="s">
        <v>1298</v>
      </c>
      <c r="B427" s="189" t="s">
        <v>1299</v>
      </c>
      <c r="C427" s="119" t="n">
        <v>96536</v>
      </c>
      <c r="D427" s="118" t="s">
        <v>203</v>
      </c>
      <c r="E427" s="119" t="s">
        <v>60</v>
      </c>
      <c r="F427" s="219" t="n">
        <v>10</v>
      </c>
      <c r="G427" s="167"/>
      <c r="H427" s="167"/>
      <c r="I427" s="167" t="n">
        <f aca="false">G427+H427</f>
        <v>0</v>
      </c>
      <c r="J427" s="167" t="n">
        <f aca="false">G427*F427</f>
        <v>0</v>
      </c>
      <c r="K427" s="167" t="n">
        <f aca="false">H427*F427</f>
        <v>0</v>
      </c>
      <c r="L427" s="167" t="n">
        <f aca="false">J427+K427</f>
        <v>0</v>
      </c>
      <c r="M427" s="123" t="n">
        <f aca="false">L427*(1+$M$4)</f>
        <v>0</v>
      </c>
      <c r="N427" s="21"/>
      <c r="O427" s="128"/>
      <c r="P427" s="128"/>
      <c r="Q427" s="78"/>
      <c r="R427" s="128"/>
      <c r="S427" s="128"/>
      <c r="T427" s="67" t="str">
        <f aca="false">IF(A427="", "", IF(LEN(A427)-LEN(SUBSTITUTE(A427, ".", "")) = 0, "ETAPA_PRINCIPAL", IF(LEN(A427)-LEN(SUBSTITUTE(A427, ".", "")) = 1, "SUBETAPA", "ITEM_OBRA")))</f>
        <v>ITEM_OBRA</v>
      </c>
      <c r="U427" s="68" t="n">
        <f aca="false">IF(T427="ETAPA_PRINCIPAL",M427,0)</f>
        <v>0</v>
      </c>
      <c r="V427" s="68" t="n">
        <f aca="false">IF($T427="ETAPA_PRINCIPAL",$L427,0)</f>
        <v>0</v>
      </c>
      <c r="W427" s="128"/>
      <c r="X427" s="128"/>
      <c r="Y427" s="128"/>
      <c r="Z427" s="128"/>
      <c r="AA427" s="128"/>
      <c r="AB427" s="128"/>
      <c r="AC427" s="128"/>
      <c r="AD427" s="128"/>
      <c r="AE427" s="128"/>
      <c r="AF427" s="128"/>
      <c r="AG427" s="128"/>
      <c r="AH427" s="128"/>
      <c r="AI427" s="128"/>
      <c r="AJ427" s="128"/>
    </row>
    <row r="428" customFormat="false" ht="58.4" hidden="false" customHeight="false" outlineLevel="0" collapsed="false">
      <c r="A428" s="183" t="s">
        <v>1300</v>
      </c>
      <c r="B428" s="189" t="s">
        <v>1301</v>
      </c>
      <c r="C428" s="183" t="s">
        <v>331</v>
      </c>
      <c r="D428" s="174" t="s">
        <v>332</v>
      </c>
      <c r="E428" s="90" t="s">
        <v>60</v>
      </c>
      <c r="F428" s="219" t="n">
        <v>6</v>
      </c>
      <c r="G428" s="74"/>
      <c r="H428" s="74"/>
      <c r="I428" s="167" t="n">
        <f aca="false">G428+H428</f>
        <v>0</v>
      </c>
      <c r="J428" s="167" t="n">
        <f aca="false">G428*F428</f>
        <v>0</v>
      </c>
      <c r="K428" s="167" t="n">
        <f aca="false">H428*F428</f>
        <v>0</v>
      </c>
      <c r="L428" s="167" t="n">
        <f aca="false">J428+K428</f>
        <v>0</v>
      </c>
      <c r="M428" s="123" t="n">
        <f aca="false">L428*(1+$M$4)</f>
        <v>0</v>
      </c>
      <c r="N428" s="21"/>
      <c r="O428" s="128"/>
      <c r="P428" s="128"/>
      <c r="Q428" s="78"/>
      <c r="R428" s="128"/>
      <c r="S428" s="128"/>
      <c r="T428" s="67" t="str">
        <f aca="false">IF(A428="", "", IF(LEN(A428)-LEN(SUBSTITUTE(A428, ".", "")) = 0, "ETAPA_PRINCIPAL", IF(LEN(A428)-LEN(SUBSTITUTE(A428, ".", "")) = 1, "SUBETAPA", "ITEM_OBRA")))</f>
        <v>ITEM_OBRA</v>
      </c>
      <c r="U428" s="68" t="n">
        <f aca="false">IF(T428="ETAPA_PRINCIPAL",M428,0)</f>
        <v>0</v>
      </c>
      <c r="V428" s="68" t="n">
        <f aca="false">IF($T428="ETAPA_PRINCIPAL",$L428,0)</f>
        <v>0</v>
      </c>
      <c r="W428" s="128"/>
      <c r="X428" s="128"/>
      <c r="Y428" s="128"/>
      <c r="Z428" s="128"/>
      <c r="AA428" s="128"/>
      <c r="AB428" s="128"/>
      <c r="AC428" s="128"/>
      <c r="AD428" s="128"/>
      <c r="AE428" s="128"/>
      <c r="AF428" s="128"/>
      <c r="AG428" s="128"/>
      <c r="AH428" s="128"/>
      <c r="AI428" s="128"/>
      <c r="AJ428" s="128"/>
    </row>
    <row r="429" customFormat="false" ht="42.15" hidden="false" customHeight="false" outlineLevel="0" collapsed="false">
      <c r="A429" s="183" t="s">
        <v>1302</v>
      </c>
      <c r="B429" s="189" t="s">
        <v>1303</v>
      </c>
      <c r="C429" s="71" t="n">
        <v>87879</v>
      </c>
      <c r="D429" s="88" t="s">
        <v>992</v>
      </c>
      <c r="E429" s="71" t="s">
        <v>60</v>
      </c>
      <c r="F429" s="92" t="n">
        <v>12</v>
      </c>
      <c r="G429" s="74"/>
      <c r="H429" s="74"/>
      <c r="I429" s="167" t="n">
        <f aca="false">G429+H429</f>
        <v>0</v>
      </c>
      <c r="J429" s="167" t="n">
        <f aca="false">G429*F429</f>
        <v>0</v>
      </c>
      <c r="K429" s="167" t="n">
        <f aca="false">H429*F429</f>
        <v>0</v>
      </c>
      <c r="L429" s="167" t="n">
        <f aca="false">J429+K429</f>
        <v>0</v>
      </c>
      <c r="M429" s="123" t="n">
        <f aca="false">L429*(1+$M$4)</f>
        <v>0</v>
      </c>
      <c r="N429" s="21"/>
      <c r="O429" s="128"/>
      <c r="P429" s="128"/>
      <c r="Q429" s="78"/>
      <c r="R429" s="128"/>
      <c r="S429" s="128"/>
      <c r="T429" s="67"/>
      <c r="U429" s="68"/>
      <c r="V429" s="68"/>
      <c r="W429" s="128"/>
      <c r="X429" s="128"/>
      <c r="Y429" s="128"/>
      <c r="Z429" s="128"/>
      <c r="AA429" s="128"/>
      <c r="AB429" s="128"/>
      <c r="AC429" s="128"/>
      <c r="AD429" s="128"/>
      <c r="AE429" s="128"/>
      <c r="AF429" s="128"/>
      <c r="AG429" s="128"/>
      <c r="AH429" s="128"/>
      <c r="AI429" s="128"/>
      <c r="AJ429" s="128"/>
    </row>
    <row r="430" customFormat="false" ht="42.15" hidden="false" customHeight="false" outlineLevel="0" collapsed="false">
      <c r="A430" s="183" t="s">
        <v>1304</v>
      </c>
      <c r="B430" s="189" t="s">
        <v>1305</v>
      </c>
      <c r="C430" s="71" t="s">
        <v>995</v>
      </c>
      <c r="D430" s="88" t="s">
        <v>996</v>
      </c>
      <c r="E430" s="71" t="s">
        <v>60</v>
      </c>
      <c r="F430" s="92" t="n">
        <v>12</v>
      </c>
      <c r="G430" s="74"/>
      <c r="H430" s="74"/>
      <c r="I430" s="74" t="n">
        <f aca="false">G430+H430</f>
        <v>0</v>
      </c>
      <c r="J430" s="167" t="n">
        <f aca="false">G430*F430</f>
        <v>0</v>
      </c>
      <c r="K430" s="167" t="n">
        <f aca="false">H430*F430</f>
        <v>0</v>
      </c>
      <c r="L430" s="167" t="n">
        <f aca="false">J430+K430</f>
        <v>0</v>
      </c>
      <c r="M430" s="123" t="n">
        <f aca="false">L430*(1+$M$4)</f>
        <v>0</v>
      </c>
      <c r="N430" s="21"/>
      <c r="O430" s="128"/>
      <c r="P430" s="128"/>
      <c r="Q430" s="78"/>
      <c r="R430" s="128"/>
      <c r="S430" s="128"/>
      <c r="T430" s="67"/>
      <c r="U430" s="68"/>
      <c r="V430" s="68"/>
      <c r="W430" s="128"/>
      <c r="X430" s="128"/>
      <c r="Y430" s="128"/>
      <c r="Z430" s="128"/>
      <c r="AA430" s="128"/>
      <c r="AB430" s="128"/>
      <c r="AC430" s="128"/>
      <c r="AD430" s="128"/>
      <c r="AE430" s="128"/>
      <c r="AF430" s="128"/>
      <c r="AG430" s="128"/>
      <c r="AH430" s="128"/>
      <c r="AI430" s="128"/>
      <c r="AJ430" s="128"/>
    </row>
    <row r="431" customFormat="false" ht="21.65" hidden="false" customHeight="false" outlineLevel="0" collapsed="false">
      <c r="A431" s="183" t="s">
        <v>1306</v>
      </c>
      <c r="B431" s="189" t="s">
        <v>1307</v>
      </c>
      <c r="C431" s="71" t="s">
        <v>1126</v>
      </c>
      <c r="D431" s="88" t="s">
        <v>1127</v>
      </c>
      <c r="E431" s="71" t="s">
        <v>60</v>
      </c>
      <c r="F431" s="219" t="n">
        <v>12</v>
      </c>
      <c r="G431" s="74"/>
      <c r="H431" s="74"/>
      <c r="I431" s="74" t="n">
        <f aca="false">G431+H431</f>
        <v>0</v>
      </c>
      <c r="J431" s="167" t="n">
        <f aca="false">G431*F431</f>
        <v>0</v>
      </c>
      <c r="K431" s="167" t="n">
        <f aca="false">H431*F431</f>
        <v>0</v>
      </c>
      <c r="L431" s="167" t="n">
        <f aca="false">J431+K431</f>
        <v>0</v>
      </c>
      <c r="M431" s="123" t="n">
        <f aca="false">L431*(1+$M$4)</f>
        <v>0</v>
      </c>
      <c r="N431" s="21"/>
      <c r="O431" s="128"/>
      <c r="P431" s="128"/>
      <c r="Q431" s="78"/>
      <c r="R431" s="128"/>
      <c r="S431" s="128"/>
      <c r="T431" s="67"/>
      <c r="U431" s="68"/>
      <c r="V431" s="68"/>
      <c r="W431" s="128"/>
      <c r="X431" s="128"/>
      <c r="Y431" s="128"/>
      <c r="Z431" s="128"/>
      <c r="AA431" s="128"/>
      <c r="AB431" s="128"/>
      <c r="AC431" s="128"/>
      <c r="AD431" s="128"/>
      <c r="AE431" s="128"/>
      <c r="AF431" s="128"/>
      <c r="AG431" s="128"/>
      <c r="AH431" s="128"/>
      <c r="AI431" s="128"/>
      <c r="AJ431" s="128"/>
    </row>
    <row r="432" customFormat="false" ht="21.65" hidden="false" customHeight="false" outlineLevel="0" collapsed="false">
      <c r="A432" s="183" t="s">
        <v>1308</v>
      </c>
      <c r="B432" s="189" t="s">
        <v>1309</v>
      </c>
      <c r="C432" s="71" t="s">
        <v>1310</v>
      </c>
      <c r="D432" s="88" t="s">
        <v>1311</v>
      </c>
      <c r="E432" s="71" t="s">
        <v>60</v>
      </c>
      <c r="F432" s="219" t="n">
        <v>12</v>
      </c>
      <c r="G432" s="74"/>
      <c r="H432" s="74"/>
      <c r="I432" s="74" t="n">
        <f aca="false">G432+H432</f>
        <v>0</v>
      </c>
      <c r="J432" s="167" t="n">
        <f aca="false">G432*F432</f>
        <v>0</v>
      </c>
      <c r="K432" s="167" t="n">
        <f aca="false">H432*F432</f>
        <v>0</v>
      </c>
      <c r="L432" s="167" t="n">
        <f aca="false">J432+K432</f>
        <v>0</v>
      </c>
      <c r="M432" s="123" t="n">
        <f aca="false">L432*(1+$M$4)</f>
        <v>0</v>
      </c>
      <c r="N432" s="21"/>
      <c r="O432" s="128"/>
      <c r="P432" s="128"/>
      <c r="Q432" s="78"/>
      <c r="R432" s="128"/>
      <c r="S432" s="128"/>
      <c r="T432" s="67"/>
      <c r="U432" s="68"/>
      <c r="V432" s="68"/>
      <c r="W432" s="128"/>
      <c r="X432" s="128"/>
      <c r="Y432" s="128"/>
      <c r="Z432" s="128"/>
      <c r="AA432" s="128"/>
      <c r="AB432" s="128"/>
      <c r="AC432" s="128"/>
      <c r="AD432" s="128"/>
      <c r="AE432" s="128"/>
      <c r="AF432" s="128"/>
      <c r="AG432" s="128"/>
      <c r="AH432" s="128"/>
      <c r="AI432" s="128"/>
      <c r="AJ432" s="128"/>
    </row>
    <row r="433" customFormat="false" ht="15" hidden="false" customHeight="false" outlineLevel="0" collapsed="false">
      <c r="A433" s="107"/>
      <c r="B433" s="108"/>
      <c r="C433" s="108"/>
      <c r="D433" s="108"/>
      <c r="E433" s="108"/>
      <c r="F433" s="109"/>
      <c r="G433" s="108"/>
      <c r="H433" s="108"/>
      <c r="I433" s="108"/>
      <c r="J433" s="108"/>
      <c r="K433" s="108"/>
      <c r="L433" s="108"/>
      <c r="M433" s="91"/>
      <c r="N433" s="54"/>
      <c r="O433" s="78"/>
      <c r="P433" s="78"/>
      <c r="Q433" s="78"/>
      <c r="R433" s="78"/>
      <c r="S433" s="78"/>
      <c r="T433" s="67" t="str">
        <f aca="false">IF(A433="", "", IF(LEN(A433)-LEN(SUBSTITUTE(A433, ".", "")) = 0, "ETAPA_PRINCIPAL", IF(LEN(A433)-LEN(SUBSTITUTE(A433, ".", "")) = 1, "SUBETAPA", "ITEM_OBRA")))</f>
        <v/>
      </c>
      <c r="U433" s="68" t="n">
        <f aca="false">IF(T433="ETAPA_PRINCIPAL",M433,0)</f>
        <v>0</v>
      </c>
      <c r="V433" s="68" t="n">
        <f aca="false">IF($T433="ETAPA_PRINCIPAL",$L433,0)</f>
        <v>0</v>
      </c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</row>
    <row r="434" customFormat="false" ht="15" hidden="false" customHeight="false" outlineLevel="0" collapsed="false">
      <c r="A434" s="82" t="s">
        <v>1312</v>
      </c>
      <c r="B434" s="229" t="s">
        <v>1313</v>
      </c>
      <c r="C434" s="181"/>
      <c r="D434" s="181"/>
      <c r="E434" s="230"/>
      <c r="F434" s="230"/>
      <c r="G434" s="230"/>
      <c r="H434" s="230"/>
      <c r="I434" s="231"/>
      <c r="J434" s="65" t="n">
        <f aca="false">SUM(J435:J437)</f>
        <v>0</v>
      </c>
      <c r="K434" s="65" t="n">
        <f aca="false">SUM(K435:K437)</f>
        <v>0</v>
      </c>
      <c r="L434" s="65" t="n">
        <f aca="false">SUM(L435:L437)</f>
        <v>0</v>
      </c>
      <c r="M434" s="65" t="n">
        <f aca="false">SUM(M435:M437)</f>
        <v>0</v>
      </c>
      <c r="N434" s="54" t="n">
        <f aca="false">M434</f>
        <v>0</v>
      </c>
      <c r="O434" s="78"/>
      <c r="P434" s="78"/>
      <c r="Q434" s="78"/>
      <c r="R434" s="78"/>
      <c r="S434" s="78"/>
      <c r="T434" s="67" t="str">
        <f aca="false">IF(A434="", "", IF(LEN(A434)-LEN(SUBSTITUTE(A434, ".", "")) = 0, "ETAPA_PRINCIPAL", IF(LEN(A434)-LEN(SUBSTITUTE(A434, ".", "")) = 1, "SUBETAPA", "ITEM_OBRA")))</f>
        <v>ETAPA_PRINCIPAL</v>
      </c>
      <c r="U434" s="68" t="n">
        <f aca="false">IF(T434="ETAPA_PRINCIPAL",M434,0)</f>
        <v>0</v>
      </c>
      <c r="V434" s="68" t="n">
        <f aca="false">IF($T434="ETAPA_PRINCIPAL",$L434,0)</f>
        <v>0</v>
      </c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</row>
    <row r="435" customFormat="false" ht="31.9" hidden="false" customHeight="false" outlineLevel="0" collapsed="false">
      <c r="A435" s="104" t="s">
        <v>1314</v>
      </c>
      <c r="B435" s="99" t="s">
        <v>1315</v>
      </c>
      <c r="C435" s="104" t="s">
        <v>1316</v>
      </c>
      <c r="D435" s="223" t="s">
        <v>1317</v>
      </c>
      <c r="E435" s="104" t="s">
        <v>73</v>
      </c>
      <c r="F435" s="210" t="n">
        <v>63.75</v>
      </c>
      <c r="G435" s="156"/>
      <c r="H435" s="156"/>
      <c r="I435" s="103" t="n">
        <f aca="false">SUM(G435:H435)</f>
        <v>0</v>
      </c>
      <c r="J435" s="75" t="n">
        <f aca="false">G435*F435</f>
        <v>0</v>
      </c>
      <c r="K435" s="75" t="n">
        <f aca="false">H435*F435</f>
        <v>0</v>
      </c>
      <c r="L435" s="75" t="n">
        <f aca="false">J435+K435</f>
        <v>0</v>
      </c>
      <c r="M435" s="123" t="n">
        <f aca="false">L435*(1+$M$4)</f>
        <v>0</v>
      </c>
      <c r="N435" s="77"/>
      <c r="O435" s="78"/>
      <c r="P435" s="78"/>
      <c r="Q435" s="78"/>
      <c r="R435" s="78"/>
      <c r="S435" s="78"/>
      <c r="T435" s="67" t="str">
        <f aca="false">IF(A435="", "", IF(LEN(A435)-LEN(SUBSTITUTE(A435, ".", "")) = 0, "ETAPA_PRINCIPAL", IF(LEN(A435)-LEN(SUBSTITUTE(A435, ".", "")) = 1, "SUBETAPA", "ITEM_OBRA")))</f>
        <v>SUBETAPA</v>
      </c>
      <c r="U435" s="68" t="n">
        <f aca="false">IF(T435="ETAPA_PRINCIPAL",M435,0)</f>
        <v>0</v>
      </c>
      <c r="V435" s="68" t="n">
        <f aca="false">IF($T435="ETAPA_PRINCIPAL",$L435,0)</f>
        <v>0</v>
      </c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</row>
    <row r="436" customFormat="false" ht="35.5" hidden="false" customHeight="false" outlineLevel="0" collapsed="false">
      <c r="A436" s="104" t="s">
        <v>1318</v>
      </c>
      <c r="B436" s="174" t="s">
        <v>1319</v>
      </c>
      <c r="C436" s="214" t="s">
        <v>1320</v>
      </c>
      <c r="D436" s="224" t="s">
        <v>1321</v>
      </c>
      <c r="E436" s="214" t="s">
        <v>60</v>
      </c>
      <c r="F436" s="210" t="n">
        <v>6.56</v>
      </c>
      <c r="G436" s="156"/>
      <c r="H436" s="156"/>
      <c r="I436" s="103" t="n">
        <f aca="false">SUM(G436:H436)</f>
        <v>0</v>
      </c>
      <c r="J436" s="75" t="n">
        <f aca="false">G436*F436</f>
        <v>0</v>
      </c>
      <c r="K436" s="75" t="n">
        <f aca="false">H436*F436</f>
        <v>0</v>
      </c>
      <c r="L436" s="75" t="n">
        <f aca="false">J436+K436</f>
        <v>0</v>
      </c>
      <c r="M436" s="123" t="n">
        <f aca="false">L436*(1+$M$4)</f>
        <v>0</v>
      </c>
      <c r="N436" s="77"/>
      <c r="O436" s="78"/>
      <c r="P436" s="78"/>
      <c r="Q436" s="78"/>
      <c r="R436" s="78"/>
      <c r="S436" s="78"/>
      <c r="T436" s="179" t="str">
        <f aca="false">IF(A436="", "", IF(LEN(A436)-LEN(SUBSTITUTE(A436, ".", "")) = 0, "ETAPA_PRINCIPAL", IF(LEN(A436)-LEN(SUBSTITUTE(A436, ".", "")) = 1, "SUBETAPA", "ITEM_OBRA")))</f>
        <v>SUBETAPA</v>
      </c>
      <c r="U436" s="184" t="n">
        <f aca="false">IF(T436="ETAPA_PRINCIPAL",M436,0)</f>
        <v>0</v>
      </c>
      <c r="V436" s="184" t="n">
        <f aca="false">IF($T436="ETAPA_PRINCIPAL",$L436,0)</f>
        <v>0</v>
      </c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</row>
    <row r="437" customFormat="false" ht="21.65" hidden="false" customHeight="false" outlineLevel="0" collapsed="false">
      <c r="A437" s="104" t="s">
        <v>1322</v>
      </c>
      <c r="B437" s="99" t="s">
        <v>1323</v>
      </c>
      <c r="C437" s="253" t="s">
        <v>1324</v>
      </c>
      <c r="D437" s="254" t="s">
        <v>1325</v>
      </c>
      <c r="E437" s="253" t="s">
        <v>34</v>
      </c>
      <c r="F437" s="210" t="n">
        <v>15</v>
      </c>
      <c r="G437" s="103"/>
      <c r="H437" s="103"/>
      <c r="I437" s="103" t="n">
        <f aca="false">SUM(G437:H437)</f>
        <v>0</v>
      </c>
      <c r="J437" s="75" t="n">
        <f aca="false">G437*F437</f>
        <v>0</v>
      </c>
      <c r="K437" s="75" t="n">
        <f aca="false">H437*F437</f>
        <v>0</v>
      </c>
      <c r="L437" s="75" t="n">
        <f aca="false">J437+K437</f>
        <v>0</v>
      </c>
      <c r="M437" s="123" t="n">
        <f aca="false">L437*(1+$M$4)</f>
        <v>0</v>
      </c>
      <c r="N437" s="54"/>
      <c r="O437" s="78"/>
      <c r="P437" s="78"/>
      <c r="Q437" s="78"/>
      <c r="R437" s="78"/>
      <c r="S437" s="78"/>
      <c r="T437" s="67" t="str">
        <f aca="false">IF(A437="", "", IF(LEN(A437)-LEN(SUBSTITUTE(A437, ".", "")) = 0, "ETAPA_PRINCIPAL", IF(LEN(A437)-LEN(SUBSTITUTE(A437, ".", "")) = 1, "SUBETAPA", "ITEM_OBRA")))</f>
        <v>SUBETAPA</v>
      </c>
      <c r="U437" s="68" t="n">
        <f aca="false">IF(T437="ETAPA_PRINCIPAL",M437,0)</f>
        <v>0</v>
      </c>
      <c r="V437" s="68" t="n">
        <f aca="false">IF($T437="ETAPA_PRINCIPAL",$L437,0)</f>
        <v>0</v>
      </c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</row>
    <row r="438" customFormat="false" ht="15" hidden="false" customHeight="false" outlineLevel="0" collapsed="false">
      <c r="A438" s="218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90"/>
      <c r="N438" s="77"/>
      <c r="O438" s="78"/>
      <c r="P438" s="78"/>
      <c r="Q438" s="78"/>
      <c r="R438" s="78"/>
      <c r="S438" s="78"/>
      <c r="T438" s="67" t="str">
        <f aca="false">IF(A438="", "", IF(LEN(A438)-LEN(SUBSTITUTE(A438, ".", "")) = 0, "ETAPA_PRINCIPAL", IF(LEN(A438)-LEN(SUBSTITUTE(A438, ".", "")) = 1, "SUBETAPA", "ITEM_OBRA")))</f>
        <v/>
      </c>
      <c r="U438" s="68" t="n">
        <f aca="false">IF(T438="ETAPA_PRINCIPAL",M438,0)</f>
        <v>0</v>
      </c>
      <c r="V438" s="68" t="n">
        <f aca="false">IF($T438="ETAPA_PRINCIPAL",$L438,0)</f>
        <v>0</v>
      </c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</row>
    <row r="439" customFormat="false" ht="15" hidden="false" customHeight="false" outlineLevel="0" collapsed="false">
      <c r="A439" s="82" t="s">
        <v>1326</v>
      </c>
      <c r="B439" s="229" t="s">
        <v>1327</v>
      </c>
      <c r="C439" s="181"/>
      <c r="D439" s="181"/>
      <c r="E439" s="230"/>
      <c r="F439" s="230"/>
      <c r="G439" s="230"/>
      <c r="H439" s="230"/>
      <c r="I439" s="231"/>
      <c r="J439" s="65" t="n">
        <f aca="false">SUM(J440)</f>
        <v>0</v>
      </c>
      <c r="K439" s="65" t="n">
        <f aca="false">SUM(K440)</f>
        <v>0</v>
      </c>
      <c r="L439" s="65" t="n">
        <f aca="false">SUM(L440)</f>
        <v>0</v>
      </c>
      <c r="M439" s="65" t="n">
        <f aca="false">SUM(M440)</f>
        <v>0</v>
      </c>
      <c r="N439" s="54" t="n">
        <f aca="false">M439</f>
        <v>0</v>
      </c>
      <c r="O439" s="78"/>
      <c r="P439" s="78"/>
      <c r="Q439" s="78"/>
      <c r="R439" s="78"/>
      <c r="S439" s="78"/>
      <c r="T439" s="67" t="str">
        <f aca="false">IF(A439="", "", IF(LEN(A439)-LEN(SUBSTITUTE(A439, ".", "")) = 0, "ETAPA_PRINCIPAL", IF(LEN(A439)-LEN(SUBSTITUTE(A439, ".", "")) = 1, "SUBETAPA", "ITEM_OBRA")))</f>
        <v>ETAPA_PRINCIPAL</v>
      </c>
      <c r="U439" s="68" t="n">
        <f aca="false">IF(T439="ETAPA_PRINCIPAL",M439,0)</f>
        <v>0</v>
      </c>
      <c r="V439" s="68" t="n">
        <f aca="false">IF($T439="ETAPA_PRINCIPAL",$L439,0)</f>
        <v>0</v>
      </c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</row>
    <row r="440" customFormat="false" ht="31.9" hidden="false" customHeight="false" outlineLevel="0" collapsed="false">
      <c r="A440" s="104" t="s">
        <v>1328</v>
      </c>
      <c r="B440" s="99" t="s">
        <v>1329</v>
      </c>
      <c r="C440" s="104" t="s">
        <v>1330</v>
      </c>
      <c r="D440" s="223" t="s">
        <v>1331</v>
      </c>
      <c r="E440" s="104" t="s">
        <v>34</v>
      </c>
      <c r="F440" s="210" t="n">
        <v>2</v>
      </c>
      <c r="G440" s="103"/>
      <c r="H440" s="103"/>
      <c r="I440" s="103" t="n">
        <f aca="false">SUM(G440:H440)</f>
        <v>0</v>
      </c>
      <c r="J440" s="75" t="n">
        <f aca="false">G440*F440</f>
        <v>0</v>
      </c>
      <c r="K440" s="75" t="n">
        <f aca="false">H440*F440</f>
        <v>0</v>
      </c>
      <c r="L440" s="75" t="n">
        <f aca="false">J440+K440</f>
        <v>0</v>
      </c>
      <c r="M440" s="123" t="n">
        <f aca="false">L440*(1+$M$4)</f>
        <v>0</v>
      </c>
      <c r="N440" s="77"/>
      <c r="O440" s="78"/>
      <c r="P440" s="78"/>
      <c r="Q440" s="78"/>
      <c r="R440" s="78"/>
      <c r="S440" s="78"/>
      <c r="T440" s="67" t="str">
        <f aca="false">IF(A440="", "", IF(LEN(A440)-LEN(SUBSTITUTE(A440, ".", "")) = 0, "ETAPA_PRINCIPAL", IF(LEN(A440)-LEN(SUBSTITUTE(A440, ".", "")) = 1, "SUBETAPA", "ITEM_OBRA")))</f>
        <v>SUBETAPA</v>
      </c>
      <c r="U440" s="68" t="n">
        <f aca="false">IF(T440="ETAPA_PRINCIPAL",M440,0)</f>
        <v>0</v>
      </c>
      <c r="V440" s="68" t="n">
        <f aca="false">IF($T440="ETAPA_PRINCIPAL",$L440,0)</f>
        <v>0</v>
      </c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</row>
    <row r="441" customFormat="false" ht="15" hidden="false" customHeight="false" outlineLevel="0" collapsed="false">
      <c r="A441" s="107"/>
      <c r="B441" s="108"/>
      <c r="C441" s="108"/>
      <c r="D441" s="108"/>
      <c r="E441" s="108"/>
      <c r="F441" s="109"/>
      <c r="G441" s="108"/>
      <c r="H441" s="108"/>
      <c r="I441" s="108"/>
      <c r="J441" s="108"/>
      <c r="K441" s="108"/>
      <c r="L441" s="108"/>
      <c r="M441" s="91"/>
      <c r="N441" s="77"/>
      <c r="O441" s="78"/>
      <c r="P441" s="78"/>
      <c r="Q441" s="78"/>
      <c r="R441" s="78"/>
      <c r="S441" s="78"/>
      <c r="T441" s="67" t="str">
        <f aca="false">IF(A441="", "", IF(LEN(A441)-LEN(SUBSTITUTE(A441, ".", "")) = 0, "ETAPA_PRINCIPAL", IF(LEN(A441)-LEN(SUBSTITUTE(A441, ".", "")) = 1, "SUBETAPA", "ITEM_OBRA")))</f>
        <v/>
      </c>
      <c r="U441" s="68" t="n">
        <f aca="false">IF(T441="ETAPA_PRINCIPAL",M441,0)</f>
        <v>0</v>
      </c>
      <c r="V441" s="68" t="n">
        <f aca="false">IF($T441="ETAPA_PRINCIPAL",$L441,0)</f>
        <v>0</v>
      </c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</row>
    <row r="442" customFormat="false" ht="15" hidden="false" customHeight="false" outlineLevel="0" collapsed="false">
      <c r="A442" s="82" t="s">
        <v>1332</v>
      </c>
      <c r="B442" s="229" t="s">
        <v>1333</v>
      </c>
      <c r="C442" s="181"/>
      <c r="D442" s="181"/>
      <c r="E442" s="230"/>
      <c r="F442" s="230"/>
      <c r="G442" s="230"/>
      <c r="H442" s="230"/>
      <c r="I442" s="231"/>
      <c r="J442" s="65" t="n">
        <f aca="false">SUM(J443:J445)</f>
        <v>0</v>
      </c>
      <c r="K442" s="65" t="n">
        <f aca="false">SUM(K443:K445)</f>
        <v>0</v>
      </c>
      <c r="L442" s="65" t="n">
        <f aca="false">SUM(L443:L445)</f>
        <v>0</v>
      </c>
      <c r="M442" s="65" t="n">
        <f aca="false">SUM(M443:M445)</f>
        <v>0</v>
      </c>
      <c r="N442" s="54" t="n">
        <f aca="false">M442</f>
        <v>0</v>
      </c>
      <c r="O442" s="78"/>
      <c r="P442" s="78"/>
      <c r="Q442" s="78"/>
      <c r="R442" s="78"/>
      <c r="S442" s="78"/>
      <c r="T442" s="67" t="str">
        <f aca="false">IF(A442="", "", IF(LEN(A442)-LEN(SUBSTITUTE(A442, ".", "")) = 0, "ETAPA_PRINCIPAL", IF(LEN(A442)-LEN(SUBSTITUTE(A442, ".", "")) = 1, "SUBETAPA", "ITEM_OBRA")))</f>
        <v>ETAPA_PRINCIPAL</v>
      </c>
      <c r="U442" s="68" t="n">
        <f aca="false">IF(T442="ETAPA_PRINCIPAL",M442,0)</f>
        <v>0</v>
      </c>
      <c r="V442" s="68" t="n">
        <f aca="false">IF($T442="ETAPA_PRINCIPAL",$L442,0)</f>
        <v>0</v>
      </c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</row>
    <row r="443" customFormat="false" ht="15" hidden="false" customHeight="false" outlineLevel="0" collapsed="false">
      <c r="A443" s="104" t="s">
        <v>1334</v>
      </c>
      <c r="B443" s="99" t="s">
        <v>1335</v>
      </c>
      <c r="C443" s="104" t="s">
        <v>1336</v>
      </c>
      <c r="D443" s="223" t="s">
        <v>1337</v>
      </c>
      <c r="E443" s="104" t="s">
        <v>60</v>
      </c>
      <c r="F443" s="73" t="n">
        <v>400</v>
      </c>
      <c r="G443" s="103"/>
      <c r="H443" s="103"/>
      <c r="I443" s="103" t="n">
        <f aca="false">SUM(G443:H443)</f>
        <v>0</v>
      </c>
      <c r="J443" s="75" t="n">
        <f aca="false">G443*F443</f>
        <v>0</v>
      </c>
      <c r="K443" s="75" t="n">
        <f aca="false">H443*F443</f>
        <v>0</v>
      </c>
      <c r="L443" s="75" t="n">
        <f aca="false">J443+K443</f>
        <v>0</v>
      </c>
      <c r="M443" s="76" t="n">
        <f aca="false">L443*(1+$M$4)</f>
        <v>0</v>
      </c>
      <c r="N443" s="77"/>
      <c r="O443" s="78"/>
      <c r="P443" s="78"/>
      <c r="Q443" s="78"/>
      <c r="R443" s="78"/>
      <c r="S443" s="78"/>
      <c r="T443" s="67" t="str">
        <f aca="false">IF(A443="", "", IF(LEN(A443)-LEN(SUBSTITUTE(A443, ".", "")) = 0, "ETAPA_PRINCIPAL", IF(LEN(A443)-LEN(SUBSTITUTE(A443, ".", "")) = 1, "SUBETAPA", "ITEM_OBRA")))</f>
        <v>SUBETAPA</v>
      </c>
      <c r="U443" s="68" t="n">
        <f aca="false">IF(T443="ETAPA_PRINCIPAL",M443,0)</f>
        <v>0</v>
      </c>
      <c r="V443" s="68" t="n">
        <f aca="false">IF($T443="ETAPA_PRINCIPAL",$L443,0)</f>
        <v>0</v>
      </c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</row>
    <row r="444" customFormat="false" ht="21.65" hidden="false" customHeight="false" outlineLevel="0" collapsed="false">
      <c r="A444" s="104" t="s">
        <v>1338</v>
      </c>
      <c r="B444" s="99" t="s">
        <v>1339</v>
      </c>
      <c r="C444" s="104" t="s">
        <v>1340</v>
      </c>
      <c r="D444" s="223" t="s">
        <v>1341</v>
      </c>
      <c r="E444" s="104" t="s">
        <v>106</v>
      </c>
      <c r="F444" s="92" t="n">
        <v>55</v>
      </c>
      <c r="G444" s="103"/>
      <c r="H444" s="103"/>
      <c r="I444" s="103" t="n">
        <f aca="false">SUM(G444:H444)</f>
        <v>0</v>
      </c>
      <c r="J444" s="75" t="n">
        <f aca="false">G444*F444</f>
        <v>0</v>
      </c>
      <c r="K444" s="75" t="n">
        <f aca="false">H444*F444</f>
        <v>0</v>
      </c>
      <c r="L444" s="75" t="n">
        <f aca="false">J444+K444</f>
        <v>0</v>
      </c>
      <c r="M444" s="76" t="n">
        <f aca="false">L444*(1+$M$4)</f>
        <v>0</v>
      </c>
      <c r="N444" s="77"/>
      <c r="O444" s="78"/>
      <c r="P444" s="78"/>
      <c r="Q444" s="78"/>
      <c r="R444" s="78"/>
      <c r="S444" s="78"/>
      <c r="T444" s="67" t="str">
        <f aca="false">IF(A444="", "", IF(LEN(A444)-LEN(SUBSTITUTE(A444, ".", "")) = 0, "ETAPA_PRINCIPAL", IF(LEN(A444)-LEN(SUBSTITUTE(A444, ".", "")) = 1, "SUBETAPA", "ITEM_OBRA")))</f>
        <v>SUBETAPA</v>
      </c>
      <c r="U444" s="68" t="n">
        <f aca="false">IF(T444="ETAPA_PRINCIPAL",M444,0)</f>
        <v>0</v>
      </c>
      <c r="V444" s="68" t="n">
        <f aca="false">IF($T444="ETAPA_PRINCIPAL",$L444,0)</f>
        <v>0</v>
      </c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</row>
    <row r="445" customFormat="false" ht="42.15" hidden="false" customHeight="false" outlineLevel="0" collapsed="false">
      <c r="A445" s="104" t="s">
        <v>1342</v>
      </c>
      <c r="B445" s="99" t="s">
        <v>1339</v>
      </c>
      <c r="C445" s="253" t="s">
        <v>1343</v>
      </c>
      <c r="D445" s="254" t="s">
        <v>1344</v>
      </c>
      <c r="E445" s="253" t="s">
        <v>106</v>
      </c>
      <c r="F445" s="92" t="n">
        <v>55</v>
      </c>
      <c r="G445" s="103"/>
      <c r="H445" s="103"/>
      <c r="I445" s="103" t="n">
        <f aca="false">SUM(G445:H445)</f>
        <v>0</v>
      </c>
      <c r="J445" s="75" t="n">
        <f aca="false">G445*F445</f>
        <v>0</v>
      </c>
      <c r="K445" s="75" t="n">
        <f aca="false">H445*F445</f>
        <v>0</v>
      </c>
      <c r="L445" s="75" t="n">
        <f aca="false">J445+K445</f>
        <v>0</v>
      </c>
      <c r="M445" s="76" t="n">
        <f aca="false">L445*(1+$M$4)</f>
        <v>0</v>
      </c>
      <c r="N445" s="77"/>
      <c r="O445" s="78"/>
      <c r="P445" s="78"/>
      <c r="Q445" s="78"/>
      <c r="R445" s="78"/>
      <c r="S445" s="78"/>
      <c r="T445" s="67" t="str">
        <f aca="false">IF(A445="", "", IF(LEN(A445)-LEN(SUBSTITUTE(A445, ".", "")) = 0, "ETAPA_PRINCIPAL", IF(LEN(A445)-LEN(SUBSTITUTE(A445, ".", "")) = 1, "SUBETAPA", "ITEM_OBRA")))</f>
        <v>SUBETAPA</v>
      </c>
      <c r="U445" s="68" t="n">
        <f aca="false">IF(T445="ETAPA_PRINCIPAL",M445,0)</f>
        <v>0</v>
      </c>
      <c r="V445" s="68" t="n">
        <f aca="false">IF($T445="ETAPA_PRINCIPAL",$L445,0)</f>
        <v>0</v>
      </c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</row>
    <row r="446" customFormat="false" ht="15" hidden="false" customHeight="false" outlineLevel="0" collapsed="false">
      <c r="A446" s="200"/>
      <c r="B446" s="201"/>
      <c r="C446" s="226"/>
      <c r="D446" s="255"/>
      <c r="E446" s="226"/>
      <c r="F446" s="148"/>
      <c r="G446" s="149"/>
      <c r="H446" s="149"/>
      <c r="I446" s="149"/>
      <c r="J446" s="204"/>
      <c r="K446" s="204"/>
      <c r="L446" s="204"/>
      <c r="M446" s="205"/>
      <c r="N446" s="77"/>
      <c r="O446" s="78"/>
      <c r="P446" s="78"/>
      <c r="Q446" s="78"/>
      <c r="R446" s="78"/>
      <c r="S446" s="78"/>
      <c r="T446" s="67"/>
      <c r="U446" s="68"/>
      <c r="V446" s="6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</row>
    <row r="447" customFormat="false" ht="15" hidden="false" customHeight="fals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77"/>
      <c r="O447" s="78"/>
      <c r="P447" s="78"/>
      <c r="Q447" s="78"/>
      <c r="R447" s="78"/>
      <c r="S447" s="78"/>
      <c r="T447" s="67"/>
      <c r="U447" s="68"/>
      <c r="V447" s="6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</row>
    <row r="448" customFormat="false" ht="15" hidden="false" customHeight="false" outlineLevel="0" collapsed="false">
      <c r="A448" s="226"/>
      <c r="B448" s="256"/>
      <c r="C448" s="226"/>
      <c r="D448" s="255"/>
      <c r="E448" s="226"/>
      <c r="F448" s="203"/>
      <c r="G448" s="204"/>
      <c r="H448" s="204"/>
      <c r="I448" s="204"/>
      <c r="J448" s="204"/>
      <c r="K448" s="204"/>
      <c r="L448" s="204"/>
      <c r="M448" s="205"/>
      <c r="N448" s="77"/>
      <c r="O448" s="78"/>
      <c r="P448" s="78"/>
      <c r="Q448" s="78"/>
      <c r="R448" s="78"/>
      <c r="S448" s="78"/>
      <c r="T448" s="67" t="str">
        <f aca="false">IF(A448="", "", IF(LEN(A448)-LEN(SUBSTITUTE(A448, ".", "")) = 0, "ETAPA_PRINCIPAL", IF(LEN(A448)-LEN(SUBSTITUTE(A448, ".", "")) = 1, "SUBETAPA", "ITEM_OBRA")))</f>
        <v/>
      </c>
      <c r="U448" s="68" t="n">
        <f aca="false">IF(T448="ETAPA_PRINCIPAL",M448,0)</f>
        <v>0</v>
      </c>
      <c r="V448" s="68" t="n">
        <f aca="false">IF($T448="ETAPA_PRINCIPAL",$L448,0)</f>
        <v>0</v>
      </c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</row>
    <row r="449" customFormat="false" ht="19.7" hidden="false" customHeight="true" outlineLevel="0" collapsed="false">
      <c r="A449" s="226"/>
      <c r="B449" s="257" t="s">
        <v>1345</v>
      </c>
      <c r="C449" s="257"/>
      <c r="D449" s="257"/>
      <c r="E449" s="226"/>
      <c r="F449" s="203"/>
      <c r="G449" s="204"/>
      <c r="H449" s="204"/>
      <c r="I449" s="204"/>
      <c r="J449" s="204"/>
      <c r="K449" s="204"/>
      <c r="L449" s="204"/>
      <c r="M449" s="205"/>
      <c r="N449" s="77"/>
      <c r="O449" s="78"/>
      <c r="P449" s="78"/>
      <c r="Q449" s="78"/>
      <c r="R449" s="78"/>
      <c r="S449" s="78"/>
      <c r="T449" s="67"/>
      <c r="U449" s="68"/>
      <c r="V449" s="6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</row>
    <row r="450" customFormat="false" ht="15" hidden="false" customHeight="false" outlineLevel="0" collapsed="false">
      <c r="A450" s="226"/>
      <c r="B450" s="256"/>
      <c r="C450" s="226"/>
      <c r="D450" s="255"/>
      <c r="E450" s="226"/>
      <c r="F450" s="203"/>
      <c r="G450" s="204"/>
      <c r="H450" s="204"/>
      <c r="I450" s="204"/>
      <c r="J450" s="204"/>
      <c r="K450" s="204"/>
      <c r="L450" s="204"/>
      <c r="M450" s="205"/>
      <c r="N450" s="77"/>
      <c r="O450" s="78"/>
      <c r="P450" s="78"/>
      <c r="Q450" s="78"/>
      <c r="R450" s="78"/>
      <c r="S450" s="78"/>
      <c r="T450" s="67"/>
      <c r="U450" s="68"/>
      <c r="V450" s="6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</row>
    <row r="451" customFormat="false" ht="15" hidden="false" customHeight="false" outlineLevel="0" collapsed="false">
      <c r="A451" s="226"/>
      <c r="B451" s="256"/>
      <c r="C451" s="226"/>
      <c r="D451" s="255"/>
      <c r="E451" s="226"/>
      <c r="F451" s="203"/>
      <c r="G451" s="204"/>
      <c r="H451" s="204"/>
      <c r="I451" s="204"/>
      <c r="J451" s="204"/>
      <c r="K451" s="204"/>
      <c r="L451" s="204"/>
      <c r="M451" s="205"/>
      <c r="N451" s="77"/>
      <c r="O451" s="78"/>
      <c r="P451" s="78"/>
      <c r="Q451" s="78"/>
      <c r="R451" s="78"/>
      <c r="S451" s="78"/>
      <c r="T451" s="67"/>
      <c r="U451" s="68"/>
      <c r="V451" s="6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</row>
  </sheetData>
  <mergeCells count="57">
    <mergeCell ref="A1:M1"/>
    <mergeCell ref="A2:M2"/>
    <mergeCell ref="A3:A9"/>
    <mergeCell ref="C3:F3"/>
    <mergeCell ref="C4:F4"/>
    <mergeCell ref="C5:F5"/>
    <mergeCell ref="C6:F6"/>
    <mergeCell ref="C7:F7"/>
    <mergeCell ref="C8:F8"/>
    <mergeCell ref="E9:G9"/>
    <mergeCell ref="H9:J9"/>
    <mergeCell ref="K9:L9"/>
    <mergeCell ref="A10:M10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B14:D14"/>
    <mergeCell ref="B18:D18"/>
    <mergeCell ref="B30:D30"/>
    <mergeCell ref="B41:D41"/>
    <mergeCell ref="B42:D42"/>
    <mergeCell ref="B53:D53"/>
    <mergeCell ref="B62:D62"/>
    <mergeCell ref="B73:D73"/>
    <mergeCell ref="B74:D74"/>
    <mergeCell ref="B82:D82"/>
    <mergeCell ref="B90:D90"/>
    <mergeCell ref="B95:D95"/>
    <mergeCell ref="B96:D96"/>
    <mergeCell ref="B108:D108"/>
    <mergeCell ref="B116:D116"/>
    <mergeCell ref="B125:D125"/>
    <mergeCell ref="B126:D126"/>
    <mergeCell ref="B160:D160"/>
    <mergeCell ref="B164:D164"/>
    <mergeCell ref="B193:D193"/>
    <mergeCell ref="B194:D194"/>
    <mergeCell ref="B200:D200"/>
    <mergeCell ref="B239:D239"/>
    <mergeCell ref="B268:D268"/>
    <mergeCell ref="B287:D287"/>
    <mergeCell ref="B288:C288"/>
    <mergeCell ref="B301:D301"/>
    <mergeCell ref="B319:D319"/>
    <mergeCell ref="B327:D327"/>
    <mergeCell ref="B338:D338"/>
    <mergeCell ref="B347:D347"/>
    <mergeCell ref="B361:D361"/>
    <mergeCell ref="B384:D384"/>
    <mergeCell ref="A447:M447"/>
    <mergeCell ref="B449:D449"/>
  </mergeCells>
  <printOptions headings="false" gridLines="false" gridLinesSet="true" horizontalCentered="false" verticalCentered="false"/>
  <pageMargins left="0.25" right="0.25" top="0.75" bottom="0.75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55CC"/>
    <pageSetUpPr fitToPage="true"/>
  </sheetPr>
  <dimension ref="A1:AE2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2" min="2" style="0" width="16.29"/>
    <col collapsed="false" customWidth="true" hidden="false" outlineLevel="0" max="3" min="3" style="0" width="72.29"/>
    <col collapsed="false" customWidth="true" hidden="false" outlineLevel="0" max="4" min="4" style="0" width="6.86"/>
    <col collapsed="false" customWidth="true" hidden="false" outlineLevel="0" max="5" min="5" style="0" width="10.58"/>
    <col collapsed="false" customWidth="true" hidden="false" outlineLevel="0" max="6" min="6" style="0" width="19.43"/>
    <col collapsed="false" customWidth="true" hidden="false" outlineLevel="0" max="8" min="8" style="0" width="18.57"/>
    <col collapsed="false" customWidth="true" hidden="false" outlineLevel="0" max="10" min="10" style="0" width="16.58"/>
    <col collapsed="false" customWidth="true" hidden="false" outlineLevel="0" max="12" min="12" style="0" width="19.43"/>
    <col collapsed="false" customWidth="true" hidden="false" outlineLevel="0" max="31" min="15" style="0" width="8.71"/>
  </cols>
  <sheetData>
    <row r="1" customFormat="false" ht="15" hidden="false" customHeight="false" outlineLevel="0" collapsed="false">
      <c r="A1" s="258"/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9"/>
      <c r="M1" s="259"/>
      <c r="N1" s="260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customFormat="false" ht="16.15" hidden="false" customHeight="false" outlineLevel="0" collapsed="false">
      <c r="B2" s="261"/>
      <c r="C2" s="261"/>
      <c r="D2" s="261"/>
      <c r="E2" s="21"/>
      <c r="F2" s="21"/>
      <c r="G2" s="21"/>
      <c r="H2" s="21"/>
      <c r="I2" s="53"/>
      <c r="J2" s="53"/>
      <c r="K2" s="53"/>
      <c r="L2" s="262"/>
      <c r="M2" s="263"/>
      <c r="N2" s="260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customFormat="false" ht="16.15" hidden="false" customHeight="false" outlineLevel="0" collapsed="false">
      <c r="B3" s="264"/>
      <c r="C3" s="265" t="s">
        <v>20</v>
      </c>
      <c r="D3" s="266"/>
      <c r="E3" s="21"/>
      <c r="F3" s="21"/>
      <c r="G3" s="21"/>
      <c r="H3" s="21"/>
      <c r="I3" s="22"/>
      <c r="J3" s="22"/>
      <c r="K3" s="22"/>
      <c r="L3" s="262"/>
      <c r="M3" s="263"/>
      <c r="N3" s="260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customFormat="false" ht="15" hidden="false" customHeight="false" outlineLevel="0" collapsed="false">
      <c r="B4" s="267"/>
      <c r="C4" s="268" t="s">
        <v>21</v>
      </c>
      <c r="D4" s="269"/>
      <c r="E4" s="21"/>
      <c r="F4" s="21"/>
      <c r="G4" s="21"/>
      <c r="H4" s="21"/>
      <c r="I4" s="22"/>
      <c r="J4" s="22"/>
      <c r="K4" s="22"/>
      <c r="L4" s="270"/>
      <c r="M4" s="270"/>
      <c r="N4" s="260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customFormat="false" ht="15" hidden="false" customHeight="false" outlineLevel="0" collapsed="false">
      <c r="B5" s="271"/>
      <c r="C5" s="272" t="s">
        <v>23</v>
      </c>
      <c r="D5" s="273"/>
      <c r="E5" s="21"/>
      <c r="F5" s="21"/>
      <c r="G5" s="21"/>
      <c r="H5" s="21"/>
      <c r="I5" s="35"/>
      <c r="J5" s="35"/>
      <c r="K5" s="35"/>
      <c r="L5" s="274"/>
      <c r="M5" s="275"/>
      <c r="N5" s="260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customFormat="false" ht="15" hidden="false" customHeight="false" outlineLevel="0" collapsed="false">
      <c r="B6" s="276"/>
      <c r="C6" s="277" t="s">
        <v>25</v>
      </c>
      <c r="D6" s="278"/>
      <c r="E6" s="21"/>
      <c r="F6" s="21"/>
      <c r="G6" s="21"/>
      <c r="H6" s="21"/>
      <c r="I6" s="35"/>
      <c r="J6" s="35"/>
      <c r="K6" s="35"/>
      <c r="L6" s="274"/>
      <c r="M6" s="279"/>
      <c r="N6" s="260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customFormat="false" ht="15" hidden="false" customHeight="false" outlineLevel="0" collapsed="false">
      <c r="B7" s="280"/>
      <c r="C7" s="281" t="s">
        <v>27</v>
      </c>
      <c r="D7" s="282"/>
      <c r="E7" s="21"/>
      <c r="F7" s="21"/>
      <c r="G7" s="21"/>
      <c r="H7" s="21"/>
      <c r="I7" s="22"/>
      <c r="J7" s="22"/>
      <c r="K7" s="22"/>
      <c r="L7" s="283"/>
      <c r="M7" s="283"/>
      <c r="N7" s="21"/>
      <c r="O7" s="21"/>
      <c r="P7" s="21"/>
      <c r="Q7" s="21"/>
      <c r="R7" s="21"/>
      <c r="S7" s="21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customFormat="false" ht="15" hidden="false" customHeight="false" outlineLevel="0" collapsed="false">
      <c r="B8" s="280"/>
      <c r="C8" s="281" t="s">
        <v>1346</v>
      </c>
      <c r="D8" s="282"/>
      <c r="E8" s="21"/>
      <c r="F8" s="21"/>
      <c r="G8" s="21"/>
      <c r="H8" s="21"/>
      <c r="I8" s="21"/>
      <c r="J8" s="22"/>
      <c r="K8" s="22"/>
      <c r="L8" s="283"/>
      <c r="M8" s="283"/>
      <c r="N8" s="21"/>
      <c r="O8" s="21"/>
      <c r="P8" s="21"/>
      <c r="Q8" s="21"/>
      <c r="R8" s="21"/>
      <c r="S8" s="21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customFormat="false" ht="43.5" hidden="false" customHeight="true" outlineLevel="0" collapsed="false">
      <c r="A9" s="284"/>
      <c r="B9" s="284"/>
      <c r="C9" s="21"/>
      <c r="D9" s="21"/>
      <c r="E9" s="285"/>
      <c r="F9" s="286" t="s">
        <v>1347</v>
      </c>
      <c r="G9" s="21"/>
      <c r="H9" s="286" t="s">
        <v>1348</v>
      </c>
      <c r="I9" s="21"/>
      <c r="J9" s="287" t="s">
        <v>1349</v>
      </c>
      <c r="K9" s="287"/>
      <c r="L9" s="260"/>
      <c r="M9" s="260"/>
      <c r="N9" s="21"/>
      <c r="O9" s="21"/>
      <c r="P9" s="21"/>
      <c r="Q9" s="21"/>
      <c r="R9" s="21"/>
      <c r="S9" s="21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customFormat="false" ht="15" hidden="false" customHeight="false" outlineLevel="0" collapsed="false">
      <c r="A10" s="288" t="s">
        <v>1350</v>
      </c>
      <c r="B10" s="288"/>
      <c r="C10" s="288"/>
      <c r="D10" s="288"/>
      <c r="E10" s="288"/>
      <c r="F10" s="288"/>
      <c r="G10" s="288"/>
      <c r="H10" s="288"/>
      <c r="I10" s="288"/>
      <c r="J10" s="288"/>
      <c r="K10" s="288"/>
      <c r="L10" s="260"/>
      <c r="M10" s="260"/>
      <c r="N10" s="21"/>
      <c r="O10" s="21"/>
      <c r="P10" s="21"/>
      <c r="Q10" s="21"/>
      <c r="R10" s="21"/>
      <c r="S10" s="21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customFormat="false" ht="12.75" hidden="false" customHeight="true" outlineLevel="0" collapsed="false">
      <c r="A11" s="289"/>
      <c r="B11" s="53"/>
      <c r="C11" s="289"/>
      <c r="D11" s="289"/>
      <c r="E11" s="289"/>
      <c r="F11" s="53"/>
      <c r="G11" s="53"/>
      <c r="H11" s="289"/>
      <c r="I11" s="289"/>
      <c r="J11" s="289"/>
      <c r="K11" s="289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customFormat="false" ht="12.75" hidden="false" customHeight="true" outlineLevel="0" collapsed="false">
      <c r="A12" s="290"/>
      <c r="B12" s="290"/>
      <c r="C12" s="290"/>
      <c r="D12" s="290"/>
      <c r="E12" s="290"/>
      <c r="F12" s="291"/>
      <c r="G12" s="291"/>
      <c r="H12" s="290"/>
      <c r="I12" s="292"/>
      <c r="J12" s="292"/>
      <c r="K12" s="292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customFormat="false" ht="28.5" hidden="false" customHeight="true" outlineLevel="0" collapsed="false">
      <c r="A13" s="293" t="s">
        <v>1351</v>
      </c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77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customFormat="false" ht="12.75" hidden="false" customHeight="true" outlineLevel="0" collapsed="false">
      <c r="A14" s="294" t="s">
        <v>1352</v>
      </c>
      <c r="B14" s="295"/>
      <c r="C14" s="296"/>
      <c r="D14" s="296"/>
      <c r="E14" s="296"/>
      <c r="F14" s="297"/>
      <c r="G14" s="298"/>
      <c r="H14" s="98" t="s">
        <v>1353</v>
      </c>
      <c r="I14" s="299" t="s">
        <v>34</v>
      </c>
      <c r="J14" s="72"/>
      <c r="K14" s="300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</row>
    <row r="15" customFormat="false" ht="15" hidden="false" customHeight="false" outlineLevel="0" collapsed="false">
      <c r="A15" s="301"/>
      <c r="B15" s="302" t="s">
        <v>1354</v>
      </c>
      <c r="C15" s="303" t="s">
        <v>1355</v>
      </c>
      <c r="D15" s="302" t="s">
        <v>34</v>
      </c>
      <c r="E15" s="304" t="s">
        <v>35</v>
      </c>
      <c r="F15" s="305" t="s">
        <v>1356</v>
      </c>
      <c r="G15" s="306" t="s">
        <v>1357</v>
      </c>
      <c r="H15" s="307" t="s">
        <v>1358</v>
      </c>
      <c r="I15" s="307" t="s">
        <v>1359</v>
      </c>
      <c r="J15" s="307" t="s">
        <v>1360</v>
      </c>
      <c r="K15" s="307" t="s">
        <v>1361</v>
      </c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</row>
    <row r="16" customFormat="false" ht="42.15" hidden="false" customHeight="false" outlineLevel="0" collapsed="false">
      <c r="A16" s="301" t="s">
        <v>1362</v>
      </c>
      <c r="B16" s="302" t="n">
        <v>39485</v>
      </c>
      <c r="C16" s="303" t="s">
        <v>1363</v>
      </c>
      <c r="D16" s="302" t="s">
        <v>34</v>
      </c>
      <c r="E16" s="304" t="n">
        <v>1</v>
      </c>
      <c r="F16" s="308" t="n">
        <v>724.94</v>
      </c>
      <c r="G16" s="306" t="n">
        <v>0</v>
      </c>
      <c r="H16" s="307" t="n">
        <f aca="false">F16+G16</f>
        <v>724.94</v>
      </c>
      <c r="I16" s="307" t="n">
        <f aca="false">F16*E16</f>
        <v>724.94</v>
      </c>
      <c r="J16" s="307" t="n">
        <f aca="false">G16*E16</f>
        <v>0</v>
      </c>
      <c r="K16" s="307" t="n">
        <f aca="false">I16+J16</f>
        <v>724.94</v>
      </c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</row>
    <row r="17" customFormat="false" ht="15" hidden="false" customHeight="false" outlineLevel="0" collapsed="false">
      <c r="A17" s="301" t="s">
        <v>1364</v>
      </c>
      <c r="B17" s="302" t="n">
        <v>88261</v>
      </c>
      <c r="C17" s="303" t="s">
        <v>1365</v>
      </c>
      <c r="D17" s="302" t="s">
        <v>49</v>
      </c>
      <c r="E17" s="304" t="n">
        <v>0.327</v>
      </c>
      <c r="F17" s="308" t="n">
        <v>0</v>
      </c>
      <c r="G17" s="306" t="n">
        <v>37.87</v>
      </c>
      <c r="H17" s="307" t="n">
        <f aca="false">F17+G17</f>
        <v>37.87</v>
      </c>
      <c r="I17" s="307" t="n">
        <f aca="false">F17*E17</f>
        <v>0</v>
      </c>
      <c r="J17" s="307" t="n">
        <f aca="false">G17*E17</f>
        <v>12.38349</v>
      </c>
      <c r="K17" s="307" t="n">
        <f aca="false">I17+J17</f>
        <v>12.38349</v>
      </c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</row>
    <row r="18" customFormat="false" ht="15" hidden="false" customHeight="false" outlineLevel="0" collapsed="false">
      <c r="A18" s="301" t="s">
        <v>1364</v>
      </c>
      <c r="B18" s="302" t="n">
        <v>88309</v>
      </c>
      <c r="C18" s="303" t="s">
        <v>1366</v>
      </c>
      <c r="D18" s="302" t="s">
        <v>49</v>
      </c>
      <c r="E18" s="304" t="n">
        <v>2.024</v>
      </c>
      <c r="F18" s="308" t="n">
        <v>0</v>
      </c>
      <c r="G18" s="306" t="n">
        <v>40.19</v>
      </c>
      <c r="H18" s="307" t="n">
        <f aca="false">F18+G18</f>
        <v>40.19</v>
      </c>
      <c r="I18" s="307" t="n">
        <f aca="false">F18*E18</f>
        <v>0</v>
      </c>
      <c r="J18" s="307" t="n">
        <f aca="false">G18*E18</f>
        <v>81.34456</v>
      </c>
      <c r="K18" s="307" t="n">
        <f aca="false">I18+J18</f>
        <v>81.34456</v>
      </c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</row>
    <row r="19" customFormat="false" ht="15" hidden="false" customHeight="false" outlineLevel="0" collapsed="false">
      <c r="A19" s="301" t="s">
        <v>1364</v>
      </c>
      <c r="B19" s="302" t="n">
        <v>88316</v>
      </c>
      <c r="C19" s="303" t="s">
        <v>1367</v>
      </c>
      <c r="D19" s="302" t="s">
        <v>49</v>
      </c>
      <c r="E19" s="304" t="n">
        <v>1.5</v>
      </c>
      <c r="F19" s="307" t="n">
        <v>0</v>
      </c>
      <c r="G19" s="306" t="n">
        <v>31.41</v>
      </c>
      <c r="H19" s="307" t="n">
        <f aca="false">F19+G19</f>
        <v>31.41</v>
      </c>
      <c r="I19" s="307" t="n">
        <f aca="false">F19*E19</f>
        <v>0</v>
      </c>
      <c r="J19" s="307" t="n">
        <f aca="false">G19*E19</f>
        <v>47.115</v>
      </c>
      <c r="K19" s="307" t="n">
        <f aca="false">I19+J19</f>
        <v>47.115</v>
      </c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</row>
    <row r="20" customFormat="false" ht="21.65" hidden="false" customHeight="false" outlineLevel="0" collapsed="false">
      <c r="A20" s="301" t="s">
        <v>1364</v>
      </c>
      <c r="B20" s="302" t="n">
        <v>88629</v>
      </c>
      <c r="C20" s="303" t="s">
        <v>1368</v>
      </c>
      <c r="D20" s="302" t="s">
        <v>106</v>
      </c>
      <c r="E20" s="304" t="n">
        <v>0.0229</v>
      </c>
      <c r="F20" s="308" t="n">
        <v>507.28</v>
      </c>
      <c r="G20" s="306" t="n">
        <v>386.77</v>
      </c>
      <c r="H20" s="307" t="n">
        <f aca="false">F20+G20</f>
        <v>894.05</v>
      </c>
      <c r="I20" s="307" t="n">
        <f aca="false">F20*E20</f>
        <v>11.616712</v>
      </c>
      <c r="J20" s="307" t="n">
        <f aca="false">G20*E20</f>
        <v>8.857033</v>
      </c>
      <c r="K20" s="307" t="n">
        <f aca="false">I20+J20</f>
        <v>20.473745</v>
      </c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</row>
    <row r="21" customFormat="false" ht="21.65" hidden="false" customHeight="false" outlineLevel="0" collapsed="false">
      <c r="A21" s="301" t="s">
        <v>1362</v>
      </c>
      <c r="B21" s="302" t="n">
        <v>12759</v>
      </c>
      <c r="C21" s="303" t="s">
        <v>1369</v>
      </c>
      <c r="D21" s="302" t="s">
        <v>60</v>
      </c>
      <c r="E21" s="304" t="n">
        <f aca="false">0.4*0.9</f>
        <v>0.36</v>
      </c>
      <c r="F21" s="308" t="n">
        <v>1027.3</v>
      </c>
      <c r="G21" s="306" t="n">
        <v>0</v>
      </c>
      <c r="H21" s="307" t="n">
        <f aca="false">F21+G21</f>
        <v>1027.3</v>
      </c>
      <c r="I21" s="307" t="n">
        <f aca="false">F21*E21</f>
        <v>369.828</v>
      </c>
      <c r="J21" s="307" t="n">
        <f aca="false">G21*E21</f>
        <v>0</v>
      </c>
      <c r="K21" s="307" t="n">
        <f aca="false">I21+J21</f>
        <v>369.828</v>
      </c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</row>
    <row r="22" customFormat="false" ht="15" hidden="false" customHeight="false" outlineLevel="0" collapsed="false">
      <c r="A22" s="301" t="s">
        <v>1362</v>
      </c>
      <c r="B22" s="302" t="n">
        <v>4791</v>
      </c>
      <c r="C22" s="303" t="s">
        <v>1370</v>
      </c>
      <c r="D22" s="302" t="s">
        <v>156</v>
      </c>
      <c r="E22" s="304" t="n">
        <v>0.01</v>
      </c>
      <c r="F22" s="308" t="n">
        <v>39.72</v>
      </c>
      <c r="G22" s="306" t="n">
        <v>0</v>
      </c>
      <c r="H22" s="307" t="n">
        <f aca="false">F22+G22</f>
        <v>39.72</v>
      </c>
      <c r="I22" s="307" t="n">
        <f aca="false">F22*E22</f>
        <v>0.3972</v>
      </c>
      <c r="J22" s="307" t="n">
        <f aca="false">G22*E22</f>
        <v>0</v>
      </c>
      <c r="K22" s="307" t="n">
        <f aca="false">I22+J22</f>
        <v>0.3972</v>
      </c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</row>
    <row r="23" customFormat="false" ht="31.9" hidden="false" customHeight="false" outlineLevel="0" collapsed="false">
      <c r="A23" s="301" t="s">
        <v>1362</v>
      </c>
      <c r="B23" s="302" t="n">
        <v>20017</v>
      </c>
      <c r="C23" s="303" t="s">
        <v>1371</v>
      </c>
      <c r="D23" s="302" t="s">
        <v>73</v>
      </c>
      <c r="E23" s="304" t="n">
        <v>10.4</v>
      </c>
      <c r="F23" s="308" t="n">
        <v>10.9</v>
      </c>
      <c r="G23" s="306" t="n">
        <v>0</v>
      </c>
      <c r="H23" s="307" t="n">
        <f aca="false">F23+G23</f>
        <v>10.9</v>
      </c>
      <c r="I23" s="307" t="n">
        <f aca="false">F23*E23</f>
        <v>113.36</v>
      </c>
      <c r="J23" s="307" t="n">
        <f aca="false">G23*E23</f>
        <v>0</v>
      </c>
      <c r="K23" s="307" t="n">
        <f aca="false">I23+J23</f>
        <v>113.36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</row>
    <row r="24" customFormat="false" ht="15" hidden="false" customHeight="false" outlineLevel="0" collapsed="false">
      <c r="A24" s="301"/>
      <c r="B24" s="302"/>
      <c r="C24" s="303"/>
      <c r="D24" s="302"/>
      <c r="E24" s="304"/>
      <c r="F24" s="305"/>
      <c r="G24" s="306"/>
      <c r="H24" s="307"/>
      <c r="I24" s="309" t="n">
        <f aca="false">SUM(I16:I23)</f>
        <v>1220.141912</v>
      </c>
      <c r="J24" s="309" t="n">
        <f aca="false">SUM(J16:J23)</f>
        <v>149.700083</v>
      </c>
      <c r="K24" s="309" t="n">
        <f aca="false">SUM(K16:K23)</f>
        <v>1369.841995</v>
      </c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115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customFormat="false" ht="15" hidden="false" customHeight="true" outlineLevel="0" collapsed="false">
      <c r="A26" s="293" t="s">
        <v>1372</v>
      </c>
      <c r="B26" s="293"/>
      <c r="C26" s="293"/>
      <c r="D26" s="293"/>
      <c r="E26" s="293"/>
      <c r="F26" s="293"/>
      <c r="G26" s="293"/>
      <c r="H26" s="293"/>
      <c r="I26" s="293"/>
      <c r="J26" s="293"/>
      <c r="K26" s="293"/>
      <c r="L26" s="77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customFormat="false" ht="15" hidden="false" customHeight="false" outlineLevel="0" collapsed="false">
      <c r="A27" s="294" t="s">
        <v>1352</v>
      </c>
      <c r="B27" s="295"/>
      <c r="C27" s="296"/>
      <c r="D27" s="296"/>
      <c r="E27" s="296"/>
      <c r="F27" s="297"/>
      <c r="G27" s="298"/>
      <c r="H27" s="98" t="s">
        <v>1353</v>
      </c>
      <c r="I27" s="299" t="s">
        <v>34</v>
      </c>
      <c r="J27" s="72"/>
      <c r="K27" s="300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customFormat="false" ht="15" hidden="false" customHeight="false" outlineLevel="0" collapsed="false">
      <c r="A28" s="301"/>
      <c r="B28" s="302" t="s">
        <v>1354</v>
      </c>
      <c r="C28" s="310" t="s">
        <v>1355</v>
      </c>
      <c r="D28" s="302" t="s">
        <v>34</v>
      </c>
      <c r="E28" s="304" t="s">
        <v>35</v>
      </c>
      <c r="F28" s="305" t="s">
        <v>1356</v>
      </c>
      <c r="G28" s="306" t="s">
        <v>1357</v>
      </c>
      <c r="H28" s="307" t="s">
        <v>1358</v>
      </c>
      <c r="I28" s="307" t="s">
        <v>1359</v>
      </c>
      <c r="J28" s="307" t="s">
        <v>1360</v>
      </c>
      <c r="K28" s="307" t="s">
        <v>1361</v>
      </c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</row>
    <row r="29" customFormat="false" ht="15" hidden="false" customHeight="false" outlineLevel="0" collapsed="false">
      <c r="A29" s="301" t="s">
        <v>1364</v>
      </c>
      <c r="B29" s="302" t="n">
        <v>88240</v>
      </c>
      <c r="C29" s="303" t="s">
        <v>1373</v>
      </c>
      <c r="D29" s="311" t="s">
        <v>49</v>
      </c>
      <c r="E29" s="312" t="n">
        <v>0.0047</v>
      </c>
      <c r="F29" s="220" t="n">
        <v>0</v>
      </c>
      <c r="G29" s="220" t="n">
        <v>31.85</v>
      </c>
      <c r="H29" s="222" t="n">
        <f aca="false">F29+G29</f>
        <v>31.85</v>
      </c>
      <c r="I29" s="307" t="n">
        <f aca="false">F29*E29</f>
        <v>0</v>
      </c>
      <c r="J29" s="307" t="n">
        <f aca="false">G29*E29</f>
        <v>0.149695</v>
      </c>
      <c r="K29" s="307" t="n">
        <f aca="false">I29+J29</f>
        <v>0.149695</v>
      </c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</row>
    <row r="30" customFormat="false" ht="15" hidden="false" customHeight="false" outlineLevel="0" collapsed="false">
      <c r="A30" s="301" t="s">
        <v>1364</v>
      </c>
      <c r="B30" s="302" t="n">
        <v>88278</v>
      </c>
      <c r="C30" s="303" t="s">
        <v>1374</v>
      </c>
      <c r="D30" s="313" t="s">
        <v>49</v>
      </c>
      <c r="E30" s="312" t="n">
        <v>0.029</v>
      </c>
      <c r="F30" s="220" t="n">
        <v>0</v>
      </c>
      <c r="G30" s="220" t="n">
        <v>35.27</v>
      </c>
      <c r="H30" s="222" t="n">
        <f aca="false">F30+G30</f>
        <v>35.27</v>
      </c>
      <c r="I30" s="307" t="n">
        <f aca="false">F30*E30</f>
        <v>0</v>
      </c>
      <c r="J30" s="307" t="n">
        <f aca="false">G30*E30</f>
        <v>1.02283</v>
      </c>
      <c r="K30" s="307" t="n">
        <f aca="false">I30+J30</f>
        <v>1.02283</v>
      </c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</row>
    <row r="31" customFormat="false" ht="21.65" hidden="false" customHeight="false" outlineLevel="0" collapsed="false">
      <c r="A31" s="301" t="s">
        <v>1364</v>
      </c>
      <c r="B31" s="302" t="n">
        <v>93287</v>
      </c>
      <c r="C31" s="303" t="s">
        <v>1375</v>
      </c>
      <c r="D31" s="313" t="s">
        <v>1376</v>
      </c>
      <c r="E31" s="312" t="n">
        <v>0.0041</v>
      </c>
      <c r="F31" s="220" t="n">
        <v>320.16</v>
      </c>
      <c r="G31" s="220" t="n">
        <v>48.52</v>
      </c>
      <c r="H31" s="222" t="n">
        <f aca="false">F31+G31</f>
        <v>368.68</v>
      </c>
      <c r="I31" s="307" t="n">
        <f aca="false">F31*E31</f>
        <v>1.312656</v>
      </c>
      <c r="J31" s="307" t="n">
        <f aca="false">G31*E31</f>
        <v>0.198932</v>
      </c>
      <c r="K31" s="307" t="n">
        <f aca="false">I31+J31</f>
        <v>1.511588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</row>
    <row r="32" customFormat="false" ht="21.65" hidden="false" customHeight="false" outlineLevel="0" collapsed="false">
      <c r="A32" s="301" t="s">
        <v>1364</v>
      </c>
      <c r="B32" s="302" t="n">
        <v>93288</v>
      </c>
      <c r="C32" s="303" t="s">
        <v>1377</v>
      </c>
      <c r="D32" s="313" t="s">
        <v>1378</v>
      </c>
      <c r="E32" s="314" t="n">
        <v>0.0038</v>
      </c>
      <c r="F32" s="220" t="n">
        <v>148.94</v>
      </c>
      <c r="G32" s="220" t="n">
        <v>48.52</v>
      </c>
      <c r="H32" s="222" t="n">
        <f aca="false">F32+G32</f>
        <v>197.46</v>
      </c>
      <c r="I32" s="307" t="n">
        <f aca="false">F32*E32</f>
        <v>0.565972</v>
      </c>
      <c r="J32" s="307" t="n">
        <f aca="false">G32*E32</f>
        <v>0.184376</v>
      </c>
      <c r="K32" s="307" t="n">
        <f aca="false">I32+J32</f>
        <v>0.750348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</row>
    <row r="33" customFormat="false" ht="21.65" hidden="false" customHeight="false" outlineLevel="0" collapsed="false">
      <c r="A33" s="301" t="s">
        <v>1364</v>
      </c>
      <c r="B33" s="302" t="n">
        <v>100716</v>
      </c>
      <c r="C33" s="303" t="s">
        <v>1379</v>
      </c>
      <c r="D33" s="313" t="s">
        <v>1095</v>
      </c>
      <c r="E33" s="314" t="n">
        <v>0.0358</v>
      </c>
      <c r="F33" s="220" t="n">
        <v>20.52</v>
      </c>
      <c r="G33" s="220" t="n">
        <v>5.48</v>
      </c>
      <c r="H33" s="222" t="n">
        <f aca="false">F33+G33</f>
        <v>26</v>
      </c>
      <c r="I33" s="307" t="n">
        <f aca="false">F33*E33</f>
        <v>0.734616</v>
      </c>
      <c r="J33" s="307" t="n">
        <f aca="false">G33*E33</f>
        <v>0.196184</v>
      </c>
      <c r="K33" s="307" t="n">
        <f aca="false">I33+J33</f>
        <v>0.9308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</row>
    <row r="34" customFormat="false" ht="21.65" hidden="false" customHeight="false" outlineLevel="0" collapsed="false">
      <c r="A34" s="301" t="s">
        <v>1364</v>
      </c>
      <c r="B34" s="302" t="n">
        <v>100719</v>
      </c>
      <c r="C34" s="303" t="s">
        <v>1380</v>
      </c>
      <c r="D34" s="313" t="s">
        <v>1095</v>
      </c>
      <c r="E34" s="314" t="n">
        <v>0.0358</v>
      </c>
      <c r="F34" s="220" t="n">
        <v>10.61</v>
      </c>
      <c r="G34" s="220" t="n">
        <v>2.64</v>
      </c>
      <c r="H34" s="222" t="n">
        <f aca="false">F34+G34</f>
        <v>13.25</v>
      </c>
      <c r="I34" s="307" t="n">
        <f aca="false">F34*E34</f>
        <v>0.379838</v>
      </c>
      <c r="J34" s="307" t="n">
        <f aca="false">G34*E34</f>
        <v>0.094512</v>
      </c>
      <c r="K34" s="307" t="n">
        <f aca="false">I34+J34</f>
        <v>0.47435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</row>
    <row r="35" customFormat="false" ht="21.65" hidden="false" customHeight="false" outlineLevel="0" collapsed="false">
      <c r="A35" s="301" t="s">
        <v>1381</v>
      </c>
      <c r="B35" s="302" t="n">
        <v>442</v>
      </c>
      <c r="C35" s="303" t="s">
        <v>1382</v>
      </c>
      <c r="D35" s="313" t="s">
        <v>34</v>
      </c>
      <c r="E35" s="314" t="n">
        <v>0.051</v>
      </c>
      <c r="F35" s="220" t="n">
        <v>6.12</v>
      </c>
      <c r="G35" s="220" t="n">
        <v>0</v>
      </c>
      <c r="H35" s="222" t="n">
        <f aca="false">F35+G35</f>
        <v>6.12</v>
      </c>
      <c r="I35" s="307" t="n">
        <f aca="false">F35*E35</f>
        <v>0.31212</v>
      </c>
      <c r="J35" s="307" t="n">
        <f aca="false">G35*E35</f>
        <v>0</v>
      </c>
      <c r="K35" s="307" t="n">
        <f aca="false">I35+J35</f>
        <v>0.31212</v>
      </c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</row>
    <row r="36" customFormat="false" ht="15" hidden="false" customHeight="false" outlineLevel="0" collapsed="false">
      <c r="A36" s="301" t="s">
        <v>1381</v>
      </c>
      <c r="B36" s="302" t="n">
        <v>4777</v>
      </c>
      <c r="C36" s="303" t="s">
        <v>1383</v>
      </c>
      <c r="D36" s="311" t="s">
        <v>156</v>
      </c>
      <c r="E36" s="314" t="n">
        <v>0.030548</v>
      </c>
      <c r="F36" s="220" t="n">
        <v>8.02</v>
      </c>
      <c r="G36" s="220" t="n">
        <v>0</v>
      </c>
      <c r="H36" s="222" t="n">
        <f aca="false">F36+G36</f>
        <v>8.02</v>
      </c>
      <c r="I36" s="307" t="n">
        <f aca="false">F36*E36</f>
        <v>0.24499496</v>
      </c>
      <c r="J36" s="307" t="n">
        <f aca="false">G36*E36</f>
        <v>0</v>
      </c>
      <c r="K36" s="307" t="n">
        <f aca="false">I36+J36</f>
        <v>0.24499496</v>
      </c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</row>
    <row r="37" customFormat="false" ht="15" hidden="false" customHeight="false" outlineLevel="0" collapsed="false">
      <c r="A37" s="301" t="s">
        <v>1381</v>
      </c>
      <c r="B37" s="302" t="n">
        <v>43082</v>
      </c>
      <c r="C37" s="303" t="s">
        <v>1384</v>
      </c>
      <c r="D37" s="315" t="s">
        <v>156</v>
      </c>
      <c r="E37" s="316" t="n">
        <v>1.091</v>
      </c>
      <c r="F37" s="220" t="n">
        <v>10</v>
      </c>
      <c r="G37" s="220" t="n">
        <v>0</v>
      </c>
      <c r="H37" s="222" t="n">
        <f aca="false">F37+G37</f>
        <v>10</v>
      </c>
      <c r="I37" s="307" t="n">
        <f aca="false">F37*E37</f>
        <v>10.91</v>
      </c>
      <c r="J37" s="307" t="n">
        <f aca="false">G37*E37</f>
        <v>0</v>
      </c>
      <c r="K37" s="307" t="n">
        <f aca="false">I37+J37</f>
        <v>10.91</v>
      </c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</row>
    <row r="38" customFormat="false" ht="15" hidden="false" customHeight="false" outlineLevel="0" collapsed="false">
      <c r="A38" s="301"/>
      <c r="B38" s="302"/>
      <c r="C38" s="303"/>
      <c r="D38" s="302"/>
      <c r="E38" s="304"/>
      <c r="F38" s="305"/>
      <c r="G38" s="306"/>
      <c r="H38" s="307"/>
      <c r="I38" s="309" t="n">
        <f aca="false">SUM(I29:I37)</f>
        <v>14.46019696</v>
      </c>
      <c r="J38" s="309" t="n">
        <f aca="false">SUM(J29:J37)</f>
        <v>1.846529</v>
      </c>
      <c r="K38" s="309" t="n">
        <f aca="false">SUM(K29:K37)</f>
        <v>16.30672596</v>
      </c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</row>
    <row r="39" customFormat="false" ht="12.75" hidden="false" customHeight="true" outlineLevel="0" collapsed="false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1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customFormat="false" ht="12.75" hidden="false" customHeight="true" outlineLevel="0" collapsed="false">
      <c r="A40" s="293" t="s">
        <v>1385</v>
      </c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77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customFormat="false" ht="15" hidden="false" customHeight="false" outlineLevel="0" collapsed="false">
      <c r="A41" s="294" t="s">
        <v>1352</v>
      </c>
      <c r="B41" s="295"/>
      <c r="C41" s="296"/>
      <c r="D41" s="296"/>
      <c r="E41" s="296"/>
      <c r="F41" s="297"/>
      <c r="G41" s="298"/>
      <c r="H41" s="98" t="s">
        <v>1353</v>
      </c>
      <c r="I41" s="299" t="s">
        <v>60</v>
      </c>
      <c r="J41" s="72"/>
      <c r="K41" s="300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</row>
    <row r="42" customFormat="false" ht="15" hidden="false" customHeight="false" outlineLevel="0" collapsed="false">
      <c r="A42" s="301"/>
      <c r="B42" s="302" t="s">
        <v>1354</v>
      </c>
      <c r="C42" s="310" t="s">
        <v>1355</v>
      </c>
      <c r="D42" s="302" t="s">
        <v>34</v>
      </c>
      <c r="E42" s="304" t="s">
        <v>35</v>
      </c>
      <c r="F42" s="305" t="s">
        <v>1356</v>
      </c>
      <c r="G42" s="306" t="s">
        <v>1357</v>
      </c>
      <c r="H42" s="307" t="s">
        <v>1358</v>
      </c>
      <c r="I42" s="307" t="s">
        <v>1359</v>
      </c>
      <c r="J42" s="307" t="s">
        <v>1360</v>
      </c>
      <c r="K42" s="307" t="s">
        <v>1361</v>
      </c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</row>
    <row r="43" customFormat="false" ht="21.65" hidden="false" customHeight="false" outlineLevel="0" collapsed="false">
      <c r="A43" s="301" t="s">
        <v>1362</v>
      </c>
      <c r="B43" s="302" t="n">
        <v>142</v>
      </c>
      <c r="C43" s="303" t="s">
        <v>891</v>
      </c>
      <c r="D43" s="302" t="s">
        <v>1386</v>
      </c>
      <c r="E43" s="304" t="n">
        <v>0.89</v>
      </c>
      <c r="F43" s="308" t="n">
        <v>38.65</v>
      </c>
      <c r="G43" s="306" t="n">
        <v>0</v>
      </c>
      <c r="H43" s="307" t="n">
        <f aca="false">F43+G43</f>
        <v>38.65</v>
      </c>
      <c r="I43" s="307" t="n">
        <f aca="false">F43*E43</f>
        <v>34.3985</v>
      </c>
      <c r="J43" s="307" t="n">
        <f aca="false">G43*E43</f>
        <v>0</v>
      </c>
      <c r="K43" s="307" t="n">
        <f aca="false">I43+J43</f>
        <v>34.3985</v>
      </c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</row>
    <row r="44" customFormat="false" ht="21.65" hidden="false" customHeight="false" outlineLevel="0" collapsed="false">
      <c r="A44" s="301" t="s">
        <v>1362</v>
      </c>
      <c r="B44" s="302" t="n">
        <v>7568</v>
      </c>
      <c r="C44" s="303" t="s">
        <v>1387</v>
      </c>
      <c r="D44" s="302" t="s">
        <v>34</v>
      </c>
      <c r="E44" s="304" t="n">
        <v>4.84</v>
      </c>
      <c r="F44" s="308" t="n">
        <v>0.98</v>
      </c>
      <c r="G44" s="306" t="n">
        <v>0</v>
      </c>
      <c r="H44" s="307" t="n">
        <f aca="false">F44+G44</f>
        <v>0.98</v>
      </c>
      <c r="I44" s="307" t="n">
        <f aca="false">F44*E44</f>
        <v>4.7432</v>
      </c>
      <c r="J44" s="307" t="n">
        <f aca="false">G44*E44</f>
        <v>0</v>
      </c>
      <c r="K44" s="307" t="n">
        <f aca="false">I44+J44</f>
        <v>4.7432</v>
      </c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</row>
    <row r="45" customFormat="false" ht="42.15" hidden="false" customHeight="false" outlineLevel="0" collapsed="false">
      <c r="A45" s="301" t="s">
        <v>1362</v>
      </c>
      <c r="B45" s="302" t="n">
        <v>39024</v>
      </c>
      <c r="C45" s="303" t="s">
        <v>1388</v>
      </c>
      <c r="D45" s="302" t="s">
        <v>34</v>
      </c>
      <c r="E45" s="304" t="n">
        <v>0.55</v>
      </c>
      <c r="F45" s="308" t="n">
        <v>1308.02</v>
      </c>
      <c r="G45" s="306" t="n">
        <v>0</v>
      </c>
      <c r="H45" s="307" t="n">
        <f aca="false">F45+G45</f>
        <v>1308.02</v>
      </c>
      <c r="I45" s="307" t="n">
        <f aca="false">F45*E45</f>
        <v>719.411</v>
      </c>
      <c r="J45" s="307" t="n">
        <f aca="false">G45*E45</f>
        <v>0</v>
      </c>
      <c r="K45" s="307" t="n">
        <f aca="false">I45+J45</f>
        <v>719.411</v>
      </c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</row>
    <row r="46" customFormat="false" ht="15" hidden="false" customHeight="false" outlineLevel="0" collapsed="false">
      <c r="A46" s="301" t="s">
        <v>1364</v>
      </c>
      <c r="B46" s="302" t="n">
        <v>88309</v>
      </c>
      <c r="C46" s="303" t="s">
        <v>1366</v>
      </c>
      <c r="D46" s="302" t="s">
        <v>49</v>
      </c>
      <c r="E46" s="304" t="n">
        <v>0.36</v>
      </c>
      <c r="F46" s="308" t="n">
        <v>0</v>
      </c>
      <c r="G46" s="306" t="n">
        <v>40.19</v>
      </c>
      <c r="H46" s="307" t="n">
        <f aca="false">F46+G46</f>
        <v>40.19</v>
      </c>
      <c r="I46" s="307" t="n">
        <f aca="false">F46*E46</f>
        <v>0</v>
      </c>
      <c r="J46" s="307" t="n">
        <f aca="false">G46*E46</f>
        <v>14.4684</v>
      </c>
      <c r="K46" s="307" t="n">
        <f aca="false">I46+J46</f>
        <v>14.4684</v>
      </c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</row>
    <row r="47" customFormat="false" ht="15" hidden="false" customHeight="false" outlineLevel="0" collapsed="false">
      <c r="A47" s="301" t="s">
        <v>1364</v>
      </c>
      <c r="B47" s="302" t="n">
        <v>88316</v>
      </c>
      <c r="C47" s="303" t="s">
        <v>1367</v>
      </c>
      <c r="D47" s="302" t="s">
        <v>49</v>
      </c>
      <c r="E47" s="304" t="n">
        <v>0.18</v>
      </c>
      <c r="F47" s="308" t="n">
        <v>0</v>
      </c>
      <c r="G47" s="306" t="n">
        <v>31.41</v>
      </c>
      <c r="H47" s="307" t="n">
        <f aca="false">F47+G47</f>
        <v>31.41</v>
      </c>
      <c r="I47" s="307" t="n">
        <f aca="false">F47*E47</f>
        <v>0</v>
      </c>
      <c r="J47" s="307" t="n">
        <f aca="false">G47*E47</f>
        <v>5.6538</v>
      </c>
      <c r="K47" s="307" t="n">
        <f aca="false">I47+J47</f>
        <v>5.6538</v>
      </c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</row>
    <row r="48" customFormat="false" ht="31.9" hidden="false" customHeight="false" outlineLevel="0" collapsed="false">
      <c r="A48" s="301" t="s">
        <v>1362</v>
      </c>
      <c r="B48" s="302" t="n">
        <v>36888</v>
      </c>
      <c r="C48" s="303" t="s">
        <v>1389</v>
      </c>
      <c r="D48" s="302" t="s">
        <v>73</v>
      </c>
      <c r="E48" s="304" t="n">
        <f aca="false">2.202*E46</f>
        <v>0.79272</v>
      </c>
      <c r="F48" s="308" t="n">
        <v>58.43</v>
      </c>
      <c r="G48" s="306" t="n">
        <v>0</v>
      </c>
      <c r="H48" s="307" t="n">
        <f aca="false">F48+G48</f>
        <v>58.43</v>
      </c>
      <c r="I48" s="307" t="n">
        <f aca="false">F48*E48</f>
        <v>46.3186296</v>
      </c>
      <c r="J48" s="307" t="n">
        <f aca="false">G48*E48</f>
        <v>0</v>
      </c>
      <c r="K48" s="307" t="n">
        <f aca="false">I48+J48</f>
        <v>46.3186296</v>
      </c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</row>
    <row r="49" customFormat="false" ht="12.75" hidden="false" customHeight="true" outlineLevel="0" collapsed="false">
      <c r="A49" s="301"/>
      <c r="B49" s="302"/>
      <c r="C49" s="303"/>
      <c r="D49" s="302"/>
      <c r="E49" s="304"/>
      <c r="F49" s="305"/>
      <c r="G49" s="306"/>
      <c r="H49" s="307"/>
      <c r="I49" s="309" t="n">
        <f aca="false">SUM(I43:I48)</f>
        <v>804.8713296</v>
      </c>
      <c r="J49" s="309" t="n">
        <f aca="false">SUM(J43:J48)</f>
        <v>20.1222</v>
      </c>
      <c r="K49" s="309" t="n">
        <f aca="false">SUM(K43:K48)</f>
        <v>824.9935296</v>
      </c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</row>
    <row r="50" customFormat="false" ht="12.75" hidden="false" customHeight="true" outlineLevel="0" collapsed="false">
      <c r="A50" s="317"/>
      <c r="B50" s="317"/>
      <c r="C50" s="317"/>
      <c r="D50" s="317"/>
      <c r="E50" s="317"/>
      <c r="F50" s="318"/>
      <c r="G50" s="318"/>
      <c r="H50" s="317"/>
      <c r="I50" s="317"/>
      <c r="J50" s="317"/>
      <c r="K50" s="317"/>
      <c r="L50" s="22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customFormat="false" ht="15" hidden="false" customHeight="true" outlineLevel="0" collapsed="false">
      <c r="A51" s="293" t="s">
        <v>1390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7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customFormat="false" ht="15" hidden="false" customHeight="true" outlineLevel="0" collapsed="false">
      <c r="A52" s="294" t="s">
        <v>1352</v>
      </c>
      <c r="B52" s="319" t="s">
        <v>1391</v>
      </c>
      <c r="C52" s="319"/>
      <c r="D52" s="319"/>
      <c r="E52" s="319"/>
      <c r="F52" s="319"/>
      <c r="G52" s="319"/>
      <c r="H52" s="98" t="s">
        <v>1353</v>
      </c>
      <c r="I52" s="299" t="s">
        <v>73</v>
      </c>
      <c r="J52" s="72"/>
      <c r="K52" s="300"/>
      <c r="L52" s="22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225"/>
      <c r="AB52" s="225"/>
      <c r="AC52" s="225"/>
      <c r="AD52" s="225"/>
      <c r="AE52" s="225"/>
    </row>
    <row r="53" customFormat="false" ht="15" hidden="false" customHeight="false" outlineLevel="0" collapsed="false">
      <c r="A53" s="310"/>
      <c r="B53" s="320" t="s">
        <v>1354</v>
      </c>
      <c r="C53" s="310" t="s">
        <v>1355</v>
      </c>
      <c r="D53" s="320" t="s">
        <v>34</v>
      </c>
      <c r="E53" s="321" t="s">
        <v>35</v>
      </c>
      <c r="F53" s="177" t="s">
        <v>1356</v>
      </c>
      <c r="G53" s="178" t="s">
        <v>1357</v>
      </c>
      <c r="H53" s="322" t="s">
        <v>1358</v>
      </c>
      <c r="I53" s="322" t="s">
        <v>1359</v>
      </c>
      <c r="J53" s="322" t="s">
        <v>1360</v>
      </c>
      <c r="K53" s="322" t="s">
        <v>1361</v>
      </c>
      <c r="L53" s="11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</row>
    <row r="54" customFormat="false" ht="21.65" hidden="false" customHeight="false" outlineLevel="0" collapsed="false">
      <c r="A54" s="301" t="s">
        <v>1362</v>
      </c>
      <c r="B54" s="302" t="n">
        <v>586</v>
      </c>
      <c r="C54" s="303" t="s">
        <v>1392</v>
      </c>
      <c r="D54" s="302" t="s">
        <v>73</v>
      </c>
      <c r="E54" s="323" t="n">
        <v>1</v>
      </c>
      <c r="F54" s="305" t="n">
        <v>30.89</v>
      </c>
      <c r="G54" s="306" t="n">
        <v>0</v>
      </c>
      <c r="H54" s="307" t="n">
        <f aca="false">F54+G54</f>
        <v>30.89</v>
      </c>
      <c r="I54" s="307" t="n">
        <f aca="false">F54*E54</f>
        <v>30.89</v>
      </c>
      <c r="J54" s="307" t="n">
        <f aca="false">G54*E54</f>
        <v>0</v>
      </c>
      <c r="K54" s="307" t="n">
        <f aca="false">I54+J54</f>
        <v>30.89</v>
      </c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</row>
    <row r="55" customFormat="false" ht="15" hidden="false" customHeight="false" outlineLevel="0" collapsed="false">
      <c r="A55" s="301" t="s">
        <v>1362</v>
      </c>
      <c r="B55" s="302" t="n">
        <v>39961</v>
      </c>
      <c r="C55" s="303" t="s">
        <v>1393</v>
      </c>
      <c r="D55" s="302" t="s">
        <v>34</v>
      </c>
      <c r="E55" s="304" t="n">
        <v>0.2</v>
      </c>
      <c r="F55" s="308" t="n">
        <v>25.54</v>
      </c>
      <c r="G55" s="306" t="n">
        <v>0</v>
      </c>
      <c r="H55" s="307" t="n">
        <f aca="false">F55+G55</f>
        <v>25.54</v>
      </c>
      <c r="I55" s="307" t="n">
        <f aca="false">F55*E55</f>
        <v>5.108</v>
      </c>
      <c r="J55" s="307" t="n">
        <f aca="false">G55*E55</f>
        <v>0</v>
      </c>
      <c r="K55" s="307" t="n">
        <f aca="false">I55+J55</f>
        <v>5.108</v>
      </c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</row>
    <row r="56" customFormat="false" ht="15" hidden="false" customHeight="false" outlineLevel="0" collapsed="false">
      <c r="A56" s="301" t="s">
        <v>1362</v>
      </c>
      <c r="B56" s="302" t="n">
        <v>5066</v>
      </c>
      <c r="C56" s="303" t="s">
        <v>1394</v>
      </c>
      <c r="D56" s="302" t="s">
        <v>156</v>
      </c>
      <c r="E56" s="323" t="n">
        <v>0.003</v>
      </c>
      <c r="F56" s="308" t="n">
        <v>21.98</v>
      </c>
      <c r="G56" s="306" t="n">
        <v>0</v>
      </c>
      <c r="H56" s="307" t="n">
        <f aca="false">F56+G56</f>
        <v>21.98</v>
      </c>
      <c r="I56" s="307" t="n">
        <f aca="false">F56*E56</f>
        <v>0.06594</v>
      </c>
      <c r="J56" s="307" t="n">
        <f aca="false">G56*E56</f>
        <v>0</v>
      </c>
      <c r="K56" s="307" t="n">
        <f aca="false">I56+J56</f>
        <v>0.06594</v>
      </c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</row>
    <row r="57" customFormat="false" ht="12.75" hidden="false" customHeight="true" outlineLevel="0" collapsed="false">
      <c r="A57" s="301" t="s">
        <v>1364</v>
      </c>
      <c r="B57" s="302" t="n">
        <v>88316</v>
      </c>
      <c r="C57" s="303" t="s">
        <v>1367</v>
      </c>
      <c r="D57" s="302" t="s">
        <v>49</v>
      </c>
      <c r="E57" s="304" t="n">
        <v>0.17</v>
      </c>
      <c r="F57" s="307" t="n">
        <v>0</v>
      </c>
      <c r="G57" s="306" t="n">
        <v>31.41</v>
      </c>
      <c r="H57" s="307" t="n">
        <f aca="false">F57+G57</f>
        <v>31.41</v>
      </c>
      <c r="I57" s="307" t="n">
        <f aca="false">F57*E57</f>
        <v>0</v>
      </c>
      <c r="J57" s="307" t="n">
        <f aca="false">G57*E57</f>
        <v>5.3397</v>
      </c>
      <c r="K57" s="307" t="n">
        <f aca="false">I57+J57</f>
        <v>5.3397</v>
      </c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</row>
    <row r="58" customFormat="false" ht="12.75" hidden="false" customHeight="true" outlineLevel="0" collapsed="false">
      <c r="A58" s="324"/>
      <c r="B58" s="324"/>
      <c r="C58" s="324"/>
      <c r="D58" s="324"/>
      <c r="E58" s="324"/>
      <c r="F58" s="325"/>
      <c r="G58" s="325"/>
      <c r="H58" s="324"/>
      <c r="I58" s="309" t="n">
        <f aca="false">ROUND(SUM(I54:I57),2)</f>
        <v>36.06</v>
      </c>
      <c r="J58" s="309" t="n">
        <f aca="false">ROUND(SUM(J54:J57),2)</f>
        <v>5.34</v>
      </c>
      <c r="K58" s="309" t="n">
        <f aca="false">ROUND(SUM(K54:K57),2)</f>
        <v>41.4</v>
      </c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</row>
    <row r="59" customFormat="false" ht="15" hidden="false" customHeight="false" outlineLevel="0" collapsed="false">
      <c r="A59" s="289"/>
      <c r="B59" s="289"/>
      <c r="C59" s="289"/>
      <c r="D59" s="289"/>
      <c r="E59" s="289"/>
      <c r="F59" s="53"/>
      <c r="G59" s="53"/>
      <c r="H59" s="289"/>
      <c r="I59" s="289"/>
      <c r="J59" s="289"/>
      <c r="K59" s="289"/>
      <c r="L59" s="22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customFormat="false" ht="15" hidden="false" customHeight="true" outlineLevel="0" collapsed="false">
      <c r="A60" s="293" t="s">
        <v>1395</v>
      </c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77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customFormat="false" ht="12.75" hidden="false" customHeight="true" outlineLevel="0" collapsed="false">
      <c r="A61" s="294" t="s">
        <v>1352</v>
      </c>
      <c r="B61" s="326" t="s">
        <v>1396</v>
      </c>
      <c r="C61" s="326"/>
      <c r="D61" s="326"/>
      <c r="E61" s="326"/>
      <c r="F61" s="326"/>
      <c r="G61" s="326"/>
      <c r="H61" s="98" t="s">
        <v>1353</v>
      </c>
      <c r="I61" s="299" t="s">
        <v>34</v>
      </c>
      <c r="J61" s="72"/>
      <c r="K61" s="300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</row>
    <row r="62" customFormat="false" ht="15" hidden="false" customHeight="false" outlineLevel="0" collapsed="false">
      <c r="A62" s="327"/>
      <c r="B62" s="302" t="s">
        <v>1354</v>
      </c>
      <c r="C62" s="300" t="s">
        <v>1355</v>
      </c>
      <c r="D62" s="328" t="s">
        <v>34</v>
      </c>
      <c r="E62" s="328" t="s">
        <v>35</v>
      </c>
      <c r="F62" s="98" t="s">
        <v>1356</v>
      </c>
      <c r="G62" s="98" t="s">
        <v>1357</v>
      </c>
      <c r="H62" s="329" t="s">
        <v>1358</v>
      </c>
      <c r="I62" s="329" t="s">
        <v>1359</v>
      </c>
      <c r="J62" s="329" t="s">
        <v>1360</v>
      </c>
      <c r="K62" s="329" t="s">
        <v>1361</v>
      </c>
      <c r="L62" s="225"/>
      <c r="M62" s="225"/>
      <c r="N62" s="225"/>
      <c r="O62" s="225"/>
      <c r="P62" s="225"/>
      <c r="Q62" s="225"/>
      <c r="R62" s="225"/>
      <c r="S62" s="225"/>
      <c r="T62" s="225"/>
      <c r="U62" s="225"/>
      <c r="V62" s="225"/>
      <c r="W62" s="225"/>
      <c r="X62" s="225"/>
      <c r="Y62" s="225"/>
      <c r="Z62" s="225"/>
      <c r="AA62" s="225"/>
      <c r="AB62" s="225"/>
      <c r="AC62" s="225"/>
      <c r="AD62" s="225"/>
      <c r="AE62" s="225"/>
    </row>
    <row r="63" customFormat="false" ht="35.5" hidden="false" customHeight="false" outlineLevel="0" collapsed="false">
      <c r="A63" s="303" t="s">
        <v>1397</v>
      </c>
      <c r="B63" s="330" t="s">
        <v>1398</v>
      </c>
      <c r="C63" s="331" t="s">
        <v>1399</v>
      </c>
      <c r="D63" s="311" t="s">
        <v>60</v>
      </c>
      <c r="E63" s="328" t="n">
        <v>3.08</v>
      </c>
      <c r="F63" s="222" t="n">
        <v>69.54</v>
      </c>
      <c r="G63" s="222" t="n">
        <v>65.46</v>
      </c>
      <c r="H63" s="307" t="n">
        <f aca="false">F63+G63</f>
        <v>135</v>
      </c>
      <c r="I63" s="307" t="n">
        <f aca="false">F63*E63</f>
        <v>214.1832</v>
      </c>
      <c r="J63" s="307" t="n">
        <f aca="false">G63*E63</f>
        <v>201.6168</v>
      </c>
      <c r="K63" s="307" t="n">
        <f aca="false">I63+J63</f>
        <v>415.8</v>
      </c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</row>
    <row r="64" customFormat="false" ht="35.5" hidden="false" customHeight="false" outlineLevel="0" collapsed="false">
      <c r="A64" s="303" t="s">
        <v>1397</v>
      </c>
      <c r="B64" s="330" t="s">
        <v>1400</v>
      </c>
      <c r="C64" s="331" t="s">
        <v>1401</v>
      </c>
      <c r="D64" s="311" t="s">
        <v>60</v>
      </c>
      <c r="E64" s="328" t="n">
        <v>0.7</v>
      </c>
      <c r="F64" s="222" t="n">
        <v>143.46</v>
      </c>
      <c r="G64" s="222" t="n">
        <v>53.19</v>
      </c>
      <c r="H64" s="307" t="n">
        <f aca="false">F64+G64</f>
        <v>196.65</v>
      </c>
      <c r="I64" s="307" t="n">
        <f aca="false">F64*E64</f>
        <v>100.422</v>
      </c>
      <c r="J64" s="307" t="n">
        <f aca="false">G64*E64</f>
        <v>37.233</v>
      </c>
      <c r="K64" s="307" t="n">
        <f aca="false">I64+J64</f>
        <v>137.655</v>
      </c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5"/>
      <c r="AE64" s="225"/>
    </row>
    <row r="65" customFormat="false" ht="35.5" hidden="false" customHeight="false" outlineLevel="0" collapsed="false">
      <c r="A65" s="303" t="s">
        <v>1397</v>
      </c>
      <c r="B65" s="330" t="s">
        <v>1402</v>
      </c>
      <c r="C65" s="331" t="s">
        <v>1403</v>
      </c>
      <c r="D65" s="311" t="s">
        <v>60</v>
      </c>
      <c r="E65" s="328" t="n">
        <v>0.42</v>
      </c>
      <c r="F65" s="222" t="n">
        <v>388.26</v>
      </c>
      <c r="G65" s="222" t="n">
        <f aca="false">69.04+76.99+5.56</f>
        <v>151.59</v>
      </c>
      <c r="H65" s="307" t="n">
        <f aca="false">F65+G65</f>
        <v>539.85</v>
      </c>
      <c r="I65" s="307" t="n">
        <f aca="false">F65*E65</f>
        <v>163.0692</v>
      </c>
      <c r="J65" s="307" t="n">
        <f aca="false">G65*E65</f>
        <v>63.6678</v>
      </c>
      <c r="K65" s="307" t="n">
        <f aca="false">I65+J65</f>
        <v>226.737</v>
      </c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</row>
    <row r="66" customFormat="false" ht="24.05" hidden="false" customHeight="false" outlineLevel="0" collapsed="false">
      <c r="A66" s="303" t="s">
        <v>1397</v>
      </c>
      <c r="B66" s="330" t="s">
        <v>1126</v>
      </c>
      <c r="C66" s="331" t="s">
        <v>1127</v>
      </c>
      <c r="D66" s="311" t="s">
        <v>60</v>
      </c>
      <c r="E66" s="328" t="n">
        <v>3.08</v>
      </c>
      <c r="F66" s="222" t="n">
        <v>1.53</v>
      </c>
      <c r="G66" s="222" t="n">
        <v>3.46</v>
      </c>
      <c r="H66" s="307" t="n">
        <f aca="false">F66+G66</f>
        <v>4.99</v>
      </c>
      <c r="I66" s="307" t="n">
        <f aca="false">F66*E66</f>
        <v>4.7124</v>
      </c>
      <c r="J66" s="307" t="n">
        <f aca="false">G66*E66</f>
        <v>10.6568</v>
      </c>
      <c r="K66" s="307" t="n">
        <f aca="false">I66+J66</f>
        <v>15.3692</v>
      </c>
      <c r="L66" s="225"/>
      <c r="M66" s="225"/>
      <c r="N66" s="225"/>
      <c r="O66" s="225"/>
      <c r="P66" s="225"/>
      <c r="Q66" s="225"/>
      <c r="R66" s="225"/>
      <c r="S66" s="225"/>
      <c r="T66" s="225"/>
      <c r="U66" s="225"/>
      <c r="V66" s="225"/>
      <c r="W66" s="225"/>
      <c r="X66" s="225"/>
      <c r="Y66" s="225"/>
      <c r="Z66" s="225"/>
      <c r="AA66" s="225"/>
      <c r="AB66" s="225"/>
      <c r="AC66" s="225"/>
      <c r="AD66" s="225"/>
      <c r="AE66" s="225"/>
    </row>
    <row r="67" customFormat="false" ht="24.05" hidden="false" customHeight="false" outlineLevel="0" collapsed="false">
      <c r="A67" s="303" t="s">
        <v>1397</v>
      </c>
      <c r="B67" s="330" t="s">
        <v>1404</v>
      </c>
      <c r="C67" s="331" t="s">
        <v>1405</v>
      </c>
      <c r="D67" s="311" t="s">
        <v>60</v>
      </c>
      <c r="E67" s="328" t="n">
        <v>3.08</v>
      </c>
      <c r="F67" s="222" t="n">
        <v>6.89</v>
      </c>
      <c r="G67" s="222" t="n">
        <v>8.49</v>
      </c>
      <c r="H67" s="307" t="n">
        <f aca="false">F67+G67</f>
        <v>15.38</v>
      </c>
      <c r="I67" s="307" t="n">
        <f aca="false">F67*E67</f>
        <v>21.2212</v>
      </c>
      <c r="J67" s="307" t="n">
        <f aca="false">G67*E67</f>
        <v>26.1492</v>
      </c>
      <c r="K67" s="307" t="n">
        <f aca="false">I67+J67</f>
        <v>47.3704</v>
      </c>
      <c r="L67" s="225"/>
      <c r="M67" s="225"/>
      <c r="N67" s="225"/>
      <c r="O67" s="225"/>
      <c r="P67" s="225"/>
      <c r="Q67" s="225"/>
      <c r="R67" s="225"/>
      <c r="S67" s="225"/>
      <c r="T67" s="225"/>
      <c r="U67" s="225"/>
      <c r="V67" s="225"/>
      <c r="W67" s="225"/>
      <c r="X67" s="225"/>
      <c r="Y67" s="225"/>
      <c r="Z67" s="225"/>
      <c r="AA67" s="225"/>
      <c r="AB67" s="225"/>
      <c r="AC67" s="225"/>
      <c r="AD67" s="225"/>
      <c r="AE67" s="225"/>
    </row>
    <row r="68" customFormat="false" ht="24.05" hidden="false" customHeight="false" outlineLevel="0" collapsed="false">
      <c r="A68" s="303" t="s">
        <v>1397</v>
      </c>
      <c r="B68" s="330" t="s">
        <v>1406</v>
      </c>
      <c r="C68" s="332" t="s">
        <v>1407</v>
      </c>
      <c r="D68" s="311" t="s">
        <v>34</v>
      </c>
      <c r="E68" s="328" t="n">
        <v>1</v>
      </c>
      <c r="F68" s="222" t="n">
        <v>36.62</v>
      </c>
      <c r="G68" s="222" t="n">
        <v>0</v>
      </c>
      <c r="H68" s="307" t="n">
        <f aca="false">F68+G68</f>
        <v>36.62</v>
      </c>
      <c r="I68" s="307" t="n">
        <f aca="false">F68*E68</f>
        <v>36.62</v>
      </c>
      <c r="J68" s="307" t="n">
        <f aca="false">G68*E68</f>
        <v>0</v>
      </c>
      <c r="K68" s="307" t="n">
        <f aca="false">I68+J68</f>
        <v>36.62</v>
      </c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</row>
    <row r="69" customFormat="false" ht="35.5" hidden="false" customHeight="false" outlineLevel="0" collapsed="false">
      <c r="A69" s="303" t="s">
        <v>1397</v>
      </c>
      <c r="B69" s="330" t="s">
        <v>1408</v>
      </c>
      <c r="C69" s="332" t="s">
        <v>1409</v>
      </c>
      <c r="D69" s="311" t="s">
        <v>73</v>
      </c>
      <c r="E69" s="328" t="n">
        <v>3.3</v>
      </c>
      <c r="F69" s="222" t="n">
        <v>137.9</v>
      </c>
      <c r="G69" s="222" t="n">
        <v>4.09</v>
      </c>
      <c r="H69" s="307" t="n">
        <f aca="false">F69+G69</f>
        <v>141.99</v>
      </c>
      <c r="I69" s="307" t="n">
        <f aca="false">F69*E69</f>
        <v>455.07</v>
      </c>
      <c r="J69" s="307" t="n">
        <f aca="false">G69*E69</f>
        <v>13.497</v>
      </c>
      <c r="K69" s="307" t="n">
        <f aca="false">I69+J69</f>
        <v>468.567</v>
      </c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</row>
    <row r="70" customFormat="false" ht="46.95" hidden="false" customHeight="false" outlineLevel="0" collapsed="false">
      <c r="A70" s="303" t="s">
        <v>1397</v>
      </c>
      <c r="B70" s="330" t="s">
        <v>876</v>
      </c>
      <c r="C70" s="332" t="s">
        <v>877</v>
      </c>
      <c r="D70" s="311" t="s">
        <v>73</v>
      </c>
      <c r="E70" s="328" t="n">
        <f aca="false">E69</f>
        <v>3.3</v>
      </c>
      <c r="F70" s="222" t="n">
        <v>3.12</v>
      </c>
      <c r="G70" s="222" t="n">
        <v>9.93</v>
      </c>
      <c r="H70" s="307" t="n">
        <f aca="false">F70+G70</f>
        <v>13.05</v>
      </c>
      <c r="I70" s="307" t="n">
        <f aca="false">F70*E70</f>
        <v>10.296</v>
      </c>
      <c r="J70" s="307" t="n">
        <f aca="false">G70*E70</f>
        <v>32.769</v>
      </c>
      <c r="K70" s="307" t="n">
        <f aca="false">I70+J70</f>
        <v>43.065</v>
      </c>
      <c r="L70" s="225"/>
      <c r="M70" s="225"/>
      <c r="N70" s="225"/>
      <c r="O70" s="225"/>
      <c r="P70" s="225"/>
      <c r="Q70" s="225"/>
      <c r="R70" s="225"/>
      <c r="S70" s="225"/>
      <c r="T70" s="225"/>
      <c r="U70" s="225"/>
      <c r="V70" s="225"/>
      <c r="W70" s="225"/>
      <c r="X70" s="225"/>
      <c r="Y70" s="225"/>
      <c r="Z70" s="225"/>
      <c r="AA70" s="225"/>
      <c r="AB70" s="225"/>
      <c r="AC70" s="225"/>
      <c r="AD70" s="225"/>
      <c r="AE70" s="225"/>
    </row>
    <row r="71" customFormat="false" ht="12.75" hidden="false" customHeight="true" outlineLevel="0" collapsed="false">
      <c r="A71" s="303"/>
      <c r="B71" s="106"/>
      <c r="C71" s="303"/>
      <c r="D71" s="106"/>
      <c r="E71" s="323"/>
      <c r="F71" s="305"/>
      <c r="G71" s="306"/>
      <c r="H71" s="307"/>
      <c r="I71" s="333" t="n">
        <f aca="false">SUM(I63:I70)</f>
        <v>1005.594</v>
      </c>
      <c r="J71" s="333" t="n">
        <f aca="false">SUM(J63:J70)</f>
        <v>385.5896</v>
      </c>
      <c r="K71" s="333" t="n">
        <f aca="false">SUM(K63:K70)</f>
        <v>1391.1836</v>
      </c>
      <c r="L71" s="225"/>
      <c r="M71" s="225"/>
      <c r="N71" s="225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</row>
    <row r="72" customFormat="false" ht="12.75" hidden="false" customHeight="true" outlineLevel="0" collapsed="false">
      <c r="A72" s="289"/>
      <c r="B72" s="289"/>
      <c r="C72" s="289"/>
      <c r="D72" s="289"/>
      <c r="E72" s="289"/>
      <c r="F72" s="53"/>
      <c r="G72" s="53"/>
      <c r="H72" s="289"/>
      <c r="I72" s="334"/>
      <c r="J72" s="334"/>
      <c r="K72" s="334"/>
      <c r="L72" s="22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customFormat="false" ht="12.75" hidden="false" customHeight="true" outlineLevel="0" collapsed="false">
      <c r="A73" s="335" t="s">
        <v>1410</v>
      </c>
      <c r="B73" s="335"/>
      <c r="C73" s="335"/>
      <c r="D73" s="335"/>
      <c r="E73" s="335"/>
      <c r="F73" s="335"/>
      <c r="G73" s="335"/>
      <c r="H73" s="335"/>
      <c r="I73" s="335"/>
      <c r="J73" s="335"/>
      <c r="K73" s="335"/>
      <c r="L73" s="77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</row>
    <row r="74" customFormat="false" ht="12.75" hidden="false" customHeight="true" outlineLevel="0" collapsed="false">
      <c r="A74" s="224" t="s">
        <v>1352</v>
      </c>
      <c r="B74" s="310"/>
      <c r="C74" s="310"/>
      <c r="D74" s="310"/>
      <c r="E74" s="310"/>
      <c r="F74" s="310"/>
      <c r="G74" s="310"/>
      <c r="H74" s="311" t="s">
        <v>1353</v>
      </c>
      <c r="I74" s="320" t="s">
        <v>60</v>
      </c>
      <c r="J74" s="310"/>
      <c r="K74" s="310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</row>
    <row r="75" customFormat="false" ht="15" hidden="false" customHeight="false" outlineLevel="0" collapsed="false">
      <c r="A75" s="224"/>
      <c r="B75" s="311" t="s">
        <v>1354</v>
      </c>
      <c r="C75" s="310" t="s">
        <v>1355</v>
      </c>
      <c r="D75" s="311" t="s">
        <v>34</v>
      </c>
      <c r="E75" s="328" t="s">
        <v>35</v>
      </c>
      <c r="F75" s="329" t="s">
        <v>1356</v>
      </c>
      <c r="G75" s="336" t="s">
        <v>1357</v>
      </c>
      <c r="H75" s="337" t="s">
        <v>1358</v>
      </c>
      <c r="I75" s="337" t="s">
        <v>1359</v>
      </c>
      <c r="J75" s="337" t="s">
        <v>1360</v>
      </c>
      <c r="K75" s="337" t="s">
        <v>1361</v>
      </c>
      <c r="L75" s="225"/>
      <c r="M75" s="225"/>
      <c r="N75" s="225"/>
      <c r="O75" s="225"/>
      <c r="P75" s="225"/>
      <c r="Q75" s="225"/>
      <c r="R75" s="22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</row>
    <row r="76" customFormat="false" ht="24.05" hidden="false" customHeight="false" outlineLevel="0" collapsed="false">
      <c r="A76" s="224" t="s">
        <v>1364</v>
      </c>
      <c r="B76" s="330" t="s">
        <v>1411</v>
      </c>
      <c r="C76" s="224" t="s">
        <v>1412</v>
      </c>
      <c r="D76" s="311" t="s">
        <v>73</v>
      </c>
      <c r="E76" s="328" t="n">
        <f aca="false">0.25*0.25*(1/(0.25))*(1.1)</f>
        <v>0.275</v>
      </c>
      <c r="F76" s="222" t="n">
        <v>129.59</v>
      </c>
      <c r="G76" s="122" t="n">
        <v>63.88</v>
      </c>
      <c r="H76" s="222" t="n">
        <f aca="false">F76+G76</f>
        <v>193.47</v>
      </c>
      <c r="I76" s="222" t="n">
        <f aca="false">F76*E76</f>
        <v>35.63725</v>
      </c>
      <c r="J76" s="222" t="n">
        <f aca="false">G76*E76</f>
        <v>17.567</v>
      </c>
      <c r="K76" s="222" t="n">
        <f aca="false">I76+J76</f>
        <v>53.20425</v>
      </c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</row>
    <row r="77" customFormat="false" ht="15" hidden="false" customHeight="false" outlineLevel="0" collapsed="false">
      <c r="A77" s="224" t="s">
        <v>1362</v>
      </c>
      <c r="B77" s="330" t="n">
        <v>88309</v>
      </c>
      <c r="C77" s="224" t="s">
        <v>1366</v>
      </c>
      <c r="D77" s="311" t="s">
        <v>49</v>
      </c>
      <c r="E77" s="328" t="n">
        <v>0.44</v>
      </c>
      <c r="F77" s="222" t="n">
        <v>0</v>
      </c>
      <c r="G77" s="122" t="n">
        <v>40.19</v>
      </c>
      <c r="H77" s="222" t="n">
        <f aca="false">F77+G77</f>
        <v>40.19</v>
      </c>
      <c r="I77" s="222" t="n">
        <f aca="false">F77*E77</f>
        <v>0</v>
      </c>
      <c r="J77" s="222" t="n">
        <f aca="false">G77*E77</f>
        <v>17.6836</v>
      </c>
      <c r="K77" s="222" t="n">
        <f aca="false">I77+J77</f>
        <v>17.6836</v>
      </c>
      <c r="L77" s="225"/>
      <c r="M77" s="225"/>
      <c r="N77" s="225"/>
      <c r="O77" s="225"/>
      <c r="P77" s="225"/>
      <c r="Q77" s="225"/>
      <c r="R77" s="22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</row>
    <row r="78" customFormat="false" ht="15" hidden="false" customHeight="false" outlineLevel="0" collapsed="false">
      <c r="A78" s="224" t="s">
        <v>1362</v>
      </c>
      <c r="B78" s="330" t="n">
        <v>88316</v>
      </c>
      <c r="C78" s="224" t="s">
        <v>1367</v>
      </c>
      <c r="D78" s="311" t="s">
        <v>49</v>
      </c>
      <c r="E78" s="328" t="n">
        <v>0.22</v>
      </c>
      <c r="F78" s="222" t="n">
        <v>0</v>
      </c>
      <c r="G78" s="122" t="n">
        <v>31.41</v>
      </c>
      <c r="H78" s="222" t="n">
        <f aca="false">F78+G78</f>
        <v>31.41</v>
      </c>
      <c r="I78" s="222" t="n">
        <f aca="false">F78*E78</f>
        <v>0</v>
      </c>
      <c r="J78" s="222" t="n">
        <f aca="false">G78*E78</f>
        <v>6.9102</v>
      </c>
      <c r="K78" s="222" t="n">
        <f aca="false">I78+J78</f>
        <v>6.9102</v>
      </c>
      <c r="L78" s="225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</row>
    <row r="79" customFormat="false" ht="12.75" hidden="false" customHeight="true" outlineLevel="0" collapsed="false">
      <c r="A79" s="224" t="s">
        <v>1364</v>
      </c>
      <c r="B79" s="330" t="n">
        <v>4791</v>
      </c>
      <c r="C79" s="224" t="s">
        <v>1370</v>
      </c>
      <c r="D79" s="311" t="s">
        <v>156</v>
      </c>
      <c r="E79" s="328" t="n">
        <f aca="false">ROUND(0.35*0.28*1.3,2)</f>
        <v>0.13</v>
      </c>
      <c r="F79" s="222" t="n">
        <v>0</v>
      </c>
      <c r="G79" s="122" t="n">
        <v>39.72</v>
      </c>
      <c r="H79" s="222" t="n">
        <f aca="false">F79+G79</f>
        <v>39.72</v>
      </c>
      <c r="I79" s="222" t="n">
        <f aca="false">F79*E79</f>
        <v>0</v>
      </c>
      <c r="J79" s="222" t="n">
        <f aca="false">G79*E79</f>
        <v>5.1636</v>
      </c>
      <c r="K79" s="222" t="n">
        <f aca="false">I79+J79</f>
        <v>5.1636</v>
      </c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25"/>
      <c r="AA79" s="225"/>
      <c r="AB79" s="225"/>
      <c r="AC79" s="225"/>
      <c r="AD79" s="225"/>
      <c r="AE79" s="225"/>
    </row>
    <row r="80" customFormat="false" ht="12.75" hidden="false" customHeight="true" outlineLevel="0" collapsed="false">
      <c r="A80" s="224"/>
      <c r="B80" s="224"/>
      <c r="C80" s="224"/>
      <c r="D80" s="224"/>
      <c r="E80" s="338"/>
      <c r="F80" s="339"/>
      <c r="G80" s="340"/>
      <c r="H80" s="341"/>
      <c r="I80" s="333" t="n">
        <f aca="false">SUM(I76:I79)</f>
        <v>35.63725</v>
      </c>
      <c r="J80" s="333" t="n">
        <f aca="false">SUM(J76:J79)</f>
        <v>47.3244</v>
      </c>
      <c r="K80" s="333" t="n">
        <f aca="false">SUM(K76:K79)</f>
        <v>82.96165</v>
      </c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</row>
    <row r="81" customFormat="false" ht="12.75" hidden="false" customHeight="true" outlineLevel="0" collapsed="false">
      <c r="A81" s="21"/>
      <c r="B81" s="21"/>
      <c r="C81" s="21"/>
      <c r="D81" s="21"/>
      <c r="E81" s="342"/>
      <c r="F81" s="343"/>
      <c r="G81" s="128"/>
      <c r="H81" s="67"/>
      <c r="I81" s="344"/>
      <c r="J81" s="344"/>
      <c r="K81" s="344"/>
      <c r="L81" s="22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customFormat="false" ht="12.75" hidden="false" customHeight="true" outlineLevel="0" collapsed="false">
      <c r="A82" s="335" t="s">
        <v>1413</v>
      </c>
      <c r="B82" s="335"/>
      <c r="C82" s="335"/>
      <c r="D82" s="335"/>
      <c r="E82" s="335"/>
      <c r="F82" s="335"/>
      <c r="G82" s="335"/>
      <c r="H82" s="335"/>
      <c r="I82" s="335"/>
      <c r="J82" s="335"/>
      <c r="K82" s="335"/>
      <c r="L82" s="77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customFormat="false" ht="12.75" hidden="false" customHeight="true" outlineLevel="0" collapsed="false">
      <c r="A83" s="224" t="s">
        <v>1352</v>
      </c>
      <c r="B83" s="224"/>
      <c r="C83" s="224"/>
      <c r="D83" s="224"/>
      <c r="E83" s="224"/>
      <c r="F83" s="224"/>
      <c r="G83" s="224"/>
      <c r="H83" s="311" t="s">
        <v>1353</v>
      </c>
      <c r="I83" s="311" t="s">
        <v>60</v>
      </c>
      <c r="J83" s="224"/>
      <c r="K83" s="224"/>
      <c r="L83" s="225"/>
      <c r="M83" s="225"/>
      <c r="N83" s="225"/>
      <c r="O83" s="225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225"/>
    </row>
    <row r="84" customFormat="false" ht="15" hidden="false" customHeight="false" outlineLevel="0" collapsed="false">
      <c r="A84" s="224"/>
      <c r="B84" s="311" t="s">
        <v>1354</v>
      </c>
      <c r="C84" s="310" t="s">
        <v>1355</v>
      </c>
      <c r="D84" s="311" t="s">
        <v>34</v>
      </c>
      <c r="E84" s="328" t="s">
        <v>35</v>
      </c>
      <c r="F84" s="329" t="s">
        <v>1356</v>
      </c>
      <c r="G84" s="336" t="s">
        <v>1357</v>
      </c>
      <c r="H84" s="337" t="s">
        <v>1358</v>
      </c>
      <c r="I84" s="337" t="s">
        <v>1359</v>
      </c>
      <c r="J84" s="337" t="s">
        <v>1360</v>
      </c>
      <c r="K84" s="337" t="s">
        <v>1361</v>
      </c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</row>
    <row r="85" customFormat="false" ht="15" hidden="false" customHeight="false" outlineLevel="0" collapsed="false">
      <c r="A85" s="224" t="s">
        <v>1362</v>
      </c>
      <c r="B85" s="311" t="n">
        <v>34353</v>
      </c>
      <c r="C85" s="224" t="s">
        <v>1414</v>
      </c>
      <c r="D85" s="311" t="s">
        <v>156</v>
      </c>
      <c r="E85" s="328" t="n">
        <f aca="false">8.62*1.6</f>
        <v>13.792</v>
      </c>
      <c r="F85" s="222" t="n">
        <v>1.56</v>
      </c>
      <c r="G85" s="122" t="n">
        <v>0</v>
      </c>
      <c r="H85" s="222" t="n">
        <f aca="false">F85+G85</f>
        <v>1.56</v>
      </c>
      <c r="I85" s="222" t="n">
        <f aca="false">F85*E85</f>
        <v>21.51552</v>
      </c>
      <c r="J85" s="222" t="n">
        <f aca="false">G85*E85</f>
        <v>0</v>
      </c>
      <c r="K85" s="222" t="n">
        <f aca="false">I85+J85</f>
        <v>21.51552</v>
      </c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</row>
    <row r="86" customFormat="false" ht="15" hidden="false" customHeight="false" outlineLevel="0" collapsed="false">
      <c r="A86" s="224" t="s">
        <v>1362</v>
      </c>
      <c r="B86" s="311" t="n">
        <v>34357</v>
      </c>
      <c r="C86" s="224" t="s">
        <v>1415</v>
      </c>
      <c r="D86" s="311" t="s">
        <v>156</v>
      </c>
      <c r="E86" s="328" t="n">
        <f aca="false">0.24*1.6</f>
        <v>0.384</v>
      </c>
      <c r="F86" s="222" t="n">
        <v>4.22</v>
      </c>
      <c r="G86" s="122" t="n">
        <v>0</v>
      </c>
      <c r="H86" s="222" t="n">
        <f aca="false">F86+G86</f>
        <v>4.22</v>
      </c>
      <c r="I86" s="222" t="n">
        <f aca="false">F86*E86</f>
        <v>1.62048</v>
      </c>
      <c r="J86" s="222" t="n">
        <f aca="false">G86*E86</f>
        <v>0</v>
      </c>
      <c r="K86" s="222" t="n">
        <f aca="false">I86+J86</f>
        <v>1.62048</v>
      </c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</row>
    <row r="87" customFormat="false" ht="24.05" hidden="false" customHeight="false" outlineLevel="0" collapsed="false">
      <c r="A87" s="224" t="s">
        <v>1364</v>
      </c>
      <c r="B87" s="311" t="n">
        <v>104658</v>
      </c>
      <c r="C87" s="224" t="s">
        <v>1416</v>
      </c>
      <c r="D87" s="311" t="s">
        <v>60</v>
      </c>
      <c r="E87" s="328" t="n">
        <v>1.05</v>
      </c>
      <c r="F87" s="222" t="n">
        <v>95.54</v>
      </c>
      <c r="G87" s="122" t="n">
        <v>65.84</v>
      </c>
      <c r="H87" s="222" t="n">
        <f aca="false">F87+G87</f>
        <v>161.38</v>
      </c>
      <c r="I87" s="222" t="n">
        <f aca="false">F87*E87</f>
        <v>100.317</v>
      </c>
      <c r="J87" s="222" t="n">
        <f aca="false">G87*E87</f>
        <v>69.132</v>
      </c>
      <c r="K87" s="222" t="n">
        <f aca="false">I87+J87</f>
        <v>169.449</v>
      </c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</row>
    <row r="88" customFormat="false" ht="15" hidden="false" customHeight="false" outlineLevel="0" collapsed="false">
      <c r="A88" s="224" t="s">
        <v>1364</v>
      </c>
      <c r="B88" s="311" t="n">
        <v>88309</v>
      </c>
      <c r="C88" s="224" t="s">
        <v>1366</v>
      </c>
      <c r="D88" s="311" t="s">
        <v>49</v>
      </c>
      <c r="E88" s="328" t="n">
        <v>0.639</v>
      </c>
      <c r="F88" s="222" t="n">
        <v>0</v>
      </c>
      <c r="G88" s="122" t="n">
        <v>40.19</v>
      </c>
      <c r="H88" s="222" t="n">
        <f aca="false">F88+G88</f>
        <v>40.19</v>
      </c>
      <c r="I88" s="222" t="n">
        <f aca="false">F88*E88</f>
        <v>0</v>
      </c>
      <c r="J88" s="222" t="n">
        <f aca="false">G88*E88</f>
        <v>25.68141</v>
      </c>
      <c r="K88" s="222" t="n">
        <f aca="false">I88+J88</f>
        <v>25.68141</v>
      </c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</row>
    <row r="89" customFormat="false" ht="12.75" hidden="false" customHeight="true" outlineLevel="0" collapsed="false">
      <c r="A89" s="224" t="s">
        <v>1364</v>
      </c>
      <c r="B89" s="311" t="n">
        <v>88316</v>
      </c>
      <c r="C89" s="224" t="s">
        <v>1367</v>
      </c>
      <c r="D89" s="311" t="s">
        <v>49</v>
      </c>
      <c r="E89" s="328" t="n">
        <v>1.279</v>
      </c>
      <c r="F89" s="222" t="n">
        <v>0</v>
      </c>
      <c r="G89" s="122" t="n">
        <v>31.41</v>
      </c>
      <c r="H89" s="222" t="n">
        <f aca="false">F89+G89</f>
        <v>31.41</v>
      </c>
      <c r="I89" s="222" t="n">
        <f aca="false">F89*E89</f>
        <v>0</v>
      </c>
      <c r="J89" s="222" t="n">
        <f aca="false">G89*E89</f>
        <v>40.17339</v>
      </c>
      <c r="K89" s="222" t="n">
        <f aca="false">I89+J89</f>
        <v>40.17339</v>
      </c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</row>
    <row r="90" customFormat="false" ht="12.75" hidden="false" customHeight="true" outlineLevel="0" collapsed="false">
      <c r="A90" s="224"/>
      <c r="B90" s="224"/>
      <c r="C90" s="224"/>
      <c r="D90" s="224"/>
      <c r="E90" s="338"/>
      <c r="F90" s="339"/>
      <c r="G90" s="340"/>
      <c r="H90" s="341"/>
      <c r="I90" s="333" t="n">
        <f aca="false">SUM(I85:I89)</f>
        <v>123.453</v>
      </c>
      <c r="J90" s="333" t="n">
        <f aca="false">SUM(J85:J89)</f>
        <v>134.9868</v>
      </c>
      <c r="K90" s="333" t="n">
        <f aca="false">SUM(K85:K89)</f>
        <v>258.4398</v>
      </c>
      <c r="L90" s="225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</row>
    <row r="91" customFormat="false" ht="12.75" hidden="false" customHeight="true" outlineLevel="0" collapsed="false">
      <c r="A91" s="324"/>
      <c r="B91" s="325"/>
      <c r="C91" s="324"/>
      <c r="D91" s="325"/>
      <c r="E91" s="345"/>
      <c r="F91" s="346"/>
      <c r="G91" s="204"/>
      <c r="H91" s="346"/>
      <c r="I91" s="346"/>
      <c r="J91" s="346"/>
      <c r="K91" s="346"/>
      <c r="L91" s="22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customFormat="false" ht="12.75" hidden="false" customHeight="true" outlineLevel="0" collapsed="false">
      <c r="A92" s="293" t="s">
        <v>1417</v>
      </c>
      <c r="B92" s="293"/>
      <c r="C92" s="293"/>
      <c r="D92" s="293"/>
      <c r="E92" s="293"/>
      <c r="F92" s="293"/>
      <c r="G92" s="293"/>
      <c r="H92" s="293"/>
      <c r="I92" s="293"/>
      <c r="J92" s="293"/>
      <c r="K92" s="293"/>
      <c r="L92" s="7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customFormat="false" ht="15" hidden="false" customHeight="false" outlineLevel="0" collapsed="false">
      <c r="A93" s="294" t="s">
        <v>1352</v>
      </c>
      <c r="B93" s="347" t="s">
        <v>1418</v>
      </c>
      <c r="C93" s="296"/>
      <c r="D93" s="296"/>
      <c r="E93" s="296"/>
      <c r="F93" s="297"/>
      <c r="G93" s="298"/>
      <c r="H93" s="98" t="s">
        <v>1353</v>
      </c>
      <c r="I93" s="299" t="s">
        <v>1095</v>
      </c>
      <c r="J93" s="72"/>
      <c r="K93" s="300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</row>
    <row r="94" customFormat="false" ht="15" hidden="false" customHeight="false" outlineLevel="0" collapsed="false">
      <c r="A94" s="301"/>
      <c r="B94" s="302" t="s">
        <v>1354</v>
      </c>
      <c r="C94" s="303" t="s">
        <v>1355</v>
      </c>
      <c r="D94" s="302" t="s">
        <v>34</v>
      </c>
      <c r="E94" s="304" t="s">
        <v>35</v>
      </c>
      <c r="F94" s="305" t="s">
        <v>1356</v>
      </c>
      <c r="G94" s="306" t="s">
        <v>1357</v>
      </c>
      <c r="H94" s="307" t="s">
        <v>1358</v>
      </c>
      <c r="I94" s="307" t="s">
        <v>1359</v>
      </c>
      <c r="J94" s="307" t="s">
        <v>1360</v>
      </c>
      <c r="K94" s="307" t="s">
        <v>1361</v>
      </c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</row>
    <row r="95" customFormat="false" ht="15" hidden="false" customHeight="false" outlineLevel="0" collapsed="false">
      <c r="A95" s="303" t="s">
        <v>1364</v>
      </c>
      <c r="B95" s="302" t="n">
        <v>88316</v>
      </c>
      <c r="C95" s="303" t="s">
        <v>1367</v>
      </c>
      <c r="D95" s="348" t="s">
        <v>49</v>
      </c>
      <c r="E95" s="304" t="n">
        <v>0.5456</v>
      </c>
      <c r="F95" s="307" t="n">
        <v>0</v>
      </c>
      <c r="G95" s="306" t="n">
        <v>31.41</v>
      </c>
      <c r="H95" s="307" t="n">
        <f aca="false">F95+G95</f>
        <v>31.41</v>
      </c>
      <c r="I95" s="307" t="n">
        <f aca="false">F95*E95</f>
        <v>0</v>
      </c>
      <c r="J95" s="307" t="n">
        <f aca="false">G95*E95</f>
        <v>17.137296</v>
      </c>
      <c r="K95" s="307" t="n">
        <f aca="false">H95*E95</f>
        <v>17.137296</v>
      </c>
      <c r="L95" s="225"/>
      <c r="M95" s="225"/>
      <c r="N95" s="225"/>
      <c r="O95" s="225"/>
      <c r="P95" s="225"/>
      <c r="Q95" s="225"/>
      <c r="R95" s="22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5"/>
      <c r="AE95" s="225"/>
    </row>
    <row r="96" customFormat="false" ht="15" hidden="false" customHeight="false" outlineLevel="0" collapsed="false">
      <c r="A96" s="303" t="s">
        <v>1364</v>
      </c>
      <c r="B96" s="302" t="n">
        <v>88278</v>
      </c>
      <c r="C96" s="303" t="s">
        <v>1374</v>
      </c>
      <c r="D96" s="348" t="s">
        <v>49</v>
      </c>
      <c r="E96" s="304" t="n">
        <v>0.5456</v>
      </c>
      <c r="F96" s="307" t="n">
        <v>0</v>
      </c>
      <c r="G96" s="306" t="n">
        <v>36.95</v>
      </c>
      <c r="H96" s="307" t="n">
        <f aca="false">F96+G96</f>
        <v>36.95</v>
      </c>
      <c r="I96" s="307" t="n">
        <f aca="false">F96*E96</f>
        <v>0</v>
      </c>
      <c r="J96" s="307" t="n">
        <f aca="false">G96*E96</f>
        <v>20.15992</v>
      </c>
      <c r="K96" s="307" t="n">
        <f aca="false">H96*E96</f>
        <v>20.15992</v>
      </c>
      <c r="L96" s="225"/>
      <c r="M96" s="225"/>
      <c r="N96" s="225"/>
      <c r="O96" s="225"/>
      <c r="P96" s="225"/>
      <c r="Q96" s="225"/>
      <c r="R96" s="225"/>
      <c r="S96" s="225"/>
      <c r="T96" s="22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</row>
    <row r="97" customFormat="false" ht="21.65" hidden="false" customHeight="false" outlineLevel="0" collapsed="false">
      <c r="A97" s="303" t="s">
        <v>1362</v>
      </c>
      <c r="B97" s="302" t="n">
        <v>43131</v>
      </c>
      <c r="C97" s="303" t="s">
        <v>1419</v>
      </c>
      <c r="D97" s="348" t="s">
        <v>156</v>
      </c>
      <c r="E97" s="304" t="n">
        <v>0.0616</v>
      </c>
      <c r="F97" s="307" t="n">
        <v>31.94</v>
      </c>
      <c r="G97" s="308" t="n">
        <v>0</v>
      </c>
      <c r="H97" s="307" t="n">
        <f aca="false">F97+G97</f>
        <v>31.94</v>
      </c>
      <c r="I97" s="307" t="n">
        <f aca="false">F97*E97</f>
        <v>1.967504</v>
      </c>
      <c r="J97" s="307" t="n">
        <f aca="false">G97*E97</f>
        <v>0</v>
      </c>
      <c r="K97" s="307" t="n">
        <f aca="false">H97*E97</f>
        <v>1.967504</v>
      </c>
      <c r="L97" s="225"/>
      <c r="M97" s="225"/>
      <c r="N97" s="225"/>
      <c r="O97" s="225"/>
      <c r="P97" s="225"/>
      <c r="Q97" s="225"/>
      <c r="R97" s="225"/>
      <c r="S97" s="225"/>
      <c r="T97" s="225"/>
      <c r="U97" s="225"/>
      <c r="V97" s="225"/>
      <c r="W97" s="225"/>
      <c r="X97" s="225"/>
      <c r="Y97" s="225"/>
      <c r="Z97" s="225"/>
      <c r="AA97" s="225"/>
      <c r="AB97" s="225"/>
      <c r="AC97" s="225"/>
      <c r="AD97" s="225"/>
      <c r="AE97" s="225"/>
    </row>
    <row r="98" customFormat="false" ht="15" hidden="false" customHeight="false" outlineLevel="0" collapsed="false">
      <c r="A98" s="303" t="s">
        <v>1362</v>
      </c>
      <c r="B98" s="302" t="n">
        <v>40547</v>
      </c>
      <c r="C98" s="303" t="s">
        <v>1420</v>
      </c>
      <c r="D98" s="348" t="s">
        <v>1421</v>
      </c>
      <c r="E98" s="304" t="n">
        <v>0.0204</v>
      </c>
      <c r="F98" s="307" t="n">
        <v>24.62</v>
      </c>
      <c r="G98" s="308" t="n">
        <v>0</v>
      </c>
      <c r="H98" s="307" t="n">
        <f aca="false">F98+G98</f>
        <v>24.62</v>
      </c>
      <c r="I98" s="307" t="n">
        <f aca="false">F98*E98</f>
        <v>0.502248</v>
      </c>
      <c r="J98" s="307" t="n">
        <f aca="false">G98*E98</f>
        <v>0</v>
      </c>
      <c r="K98" s="307" t="n">
        <f aca="false">H98*E98</f>
        <v>0.502248</v>
      </c>
      <c r="L98" s="225"/>
      <c r="M98" s="225"/>
      <c r="N98" s="225"/>
      <c r="O98" s="225"/>
      <c r="P98" s="225"/>
      <c r="Q98" s="225"/>
      <c r="R98" s="225"/>
      <c r="S98" s="225"/>
      <c r="T98" s="225"/>
      <c r="U98" s="225"/>
      <c r="V98" s="225"/>
      <c r="W98" s="225"/>
      <c r="X98" s="225"/>
      <c r="Y98" s="225"/>
      <c r="Z98" s="225"/>
      <c r="AA98" s="225"/>
      <c r="AB98" s="225"/>
      <c r="AC98" s="225"/>
      <c r="AD98" s="225"/>
      <c r="AE98" s="225"/>
    </row>
    <row r="99" customFormat="false" ht="21.65" hidden="false" customHeight="false" outlineLevel="0" collapsed="false">
      <c r="A99" s="303" t="s">
        <v>1362</v>
      </c>
      <c r="B99" s="302" t="n">
        <v>39443</v>
      </c>
      <c r="C99" s="303" t="s">
        <v>1422</v>
      </c>
      <c r="D99" s="348" t="s">
        <v>34</v>
      </c>
      <c r="E99" s="304" t="n">
        <v>2.0446</v>
      </c>
      <c r="F99" s="307" t="n">
        <v>0.21</v>
      </c>
      <c r="G99" s="308" t="n">
        <v>0</v>
      </c>
      <c r="H99" s="307" t="n">
        <f aca="false">F99+G99</f>
        <v>0.21</v>
      </c>
      <c r="I99" s="307" t="n">
        <f aca="false">F99*E99</f>
        <v>0.429366</v>
      </c>
      <c r="J99" s="307" t="n">
        <f aca="false">G99*E99</f>
        <v>0</v>
      </c>
      <c r="K99" s="307" t="n">
        <f aca="false">H99*E99</f>
        <v>0.429366</v>
      </c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</row>
    <row r="100" customFormat="false" ht="21.65" hidden="false" customHeight="false" outlineLevel="0" collapsed="false">
      <c r="A100" s="303" t="s">
        <v>1362</v>
      </c>
      <c r="B100" s="302" t="n">
        <v>39435</v>
      </c>
      <c r="C100" s="303" t="s">
        <v>1423</v>
      </c>
      <c r="D100" s="348" t="s">
        <v>34</v>
      </c>
      <c r="E100" s="304" t="n">
        <v>9.6469</v>
      </c>
      <c r="F100" s="307" t="n">
        <v>0.09</v>
      </c>
      <c r="G100" s="308" t="n">
        <v>0</v>
      </c>
      <c r="H100" s="307" t="n">
        <f aca="false">F100+G100</f>
        <v>0.09</v>
      </c>
      <c r="I100" s="307" t="n">
        <f aca="false">F100*E100</f>
        <v>0.868221</v>
      </c>
      <c r="J100" s="307" t="n">
        <f aca="false">G100*E100</f>
        <v>0</v>
      </c>
      <c r="K100" s="307" t="n">
        <f aca="false">H100*E100</f>
        <v>0.868221</v>
      </c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</row>
    <row r="101" customFormat="false" ht="21.65" hidden="false" customHeight="false" outlineLevel="0" collapsed="false">
      <c r="A101" s="303" t="s">
        <v>1362</v>
      </c>
      <c r="B101" s="302" t="n">
        <v>39434</v>
      </c>
      <c r="C101" s="303" t="s">
        <v>1424</v>
      </c>
      <c r="D101" s="348" t="s">
        <v>156</v>
      </c>
      <c r="E101" s="304" t="n">
        <v>0.6926</v>
      </c>
      <c r="F101" s="307" t="n">
        <v>4</v>
      </c>
      <c r="G101" s="308" t="n">
        <v>0</v>
      </c>
      <c r="H101" s="307" t="n">
        <f aca="false">F101+G101</f>
        <v>4</v>
      </c>
      <c r="I101" s="307" t="n">
        <f aca="false">F101*E101</f>
        <v>2.7704</v>
      </c>
      <c r="J101" s="307" t="n">
        <f aca="false">G101*E101</f>
        <v>0</v>
      </c>
      <c r="K101" s="307" t="n">
        <f aca="false">H101*E101</f>
        <v>2.7704</v>
      </c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</row>
    <row r="102" customFormat="false" ht="21.65" hidden="false" customHeight="false" outlineLevel="0" collapsed="false">
      <c r="A102" s="303" t="s">
        <v>1362</v>
      </c>
      <c r="B102" s="302" t="n">
        <v>39432</v>
      </c>
      <c r="C102" s="303" t="s">
        <v>1425</v>
      </c>
      <c r="D102" s="348" t="s">
        <v>73</v>
      </c>
      <c r="E102" s="304" t="n">
        <v>1.4276</v>
      </c>
      <c r="F102" s="307" t="n">
        <v>3.19</v>
      </c>
      <c r="G102" s="308" t="n">
        <v>0</v>
      </c>
      <c r="H102" s="307" t="n">
        <f aca="false">F102+G102</f>
        <v>3.19</v>
      </c>
      <c r="I102" s="307" t="n">
        <f aca="false">F102*E102</f>
        <v>4.554044</v>
      </c>
      <c r="J102" s="307" t="n">
        <f aca="false">G102*E102</f>
        <v>0</v>
      </c>
      <c r="K102" s="307" t="n">
        <f aca="false">H102*E102</f>
        <v>4.554044</v>
      </c>
      <c r="L102" s="225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</row>
    <row r="103" customFormat="false" ht="21.65" hidden="false" customHeight="false" outlineLevel="0" collapsed="false">
      <c r="A103" s="303" t="s">
        <v>1362</v>
      </c>
      <c r="B103" s="302" t="n">
        <v>39430</v>
      </c>
      <c r="C103" s="303" t="s">
        <v>1426</v>
      </c>
      <c r="D103" s="348" t="s">
        <v>34</v>
      </c>
      <c r="E103" s="304" t="n">
        <v>2.0446</v>
      </c>
      <c r="F103" s="307" t="n">
        <v>2.29</v>
      </c>
      <c r="G103" s="308" t="n">
        <v>0</v>
      </c>
      <c r="H103" s="307" t="n">
        <f aca="false">F103+G103</f>
        <v>2.29</v>
      </c>
      <c r="I103" s="307" t="n">
        <f aca="false">F103*E103</f>
        <v>4.682134</v>
      </c>
      <c r="J103" s="307" t="n">
        <f aca="false">G103*E103</f>
        <v>0</v>
      </c>
      <c r="K103" s="307" t="n">
        <f aca="false">H103*E103</f>
        <v>4.682134</v>
      </c>
      <c r="L103" s="225"/>
      <c r="M103" s="225"/>
      <c r="N103" s="225"/>
      <c r="O103" s="225"/>
      <c r="P103" s="225"/>
      <c r="Q103" s="225"/>
      <c r="R103" s="225"/>
      <c r="S103" s="225"/>
      <c r="T103" s="225"/>
      <c r="U103" s="225"/>
      <c r="V103" s="225"/>
      <c r="W103" s="225"/>
      <c r="X103" s="225"/>
      <c r="Y103" s="225"/>
      <c r="Z103" s="225"/>
      <c r="AA103" s="225"/>
      <c r="AB103" s="225"/>
      <c r="AC103" s="225"/>
      <c r="AD103" s="225"/>
      <c r="AE103" s="225"/>
    </row>
    <row r="104" customFormat="false" ht="21.65" hidden="false" customHeight="false" outlineLevel="0" collapsed="false">
      <c r="A104" s="303" t="s">
        <v>1362</v>
      </c>
      <c r="B104" s="302" t="n">
        <v>39427</v>
      </c>
      <c r="C104" s="303" t="s">
        <v>1427</v>
      </c>
      <c r="D104" s="348" t="s">
        <v>73</v>
      </c>
      <c r="E104" s="304" t="n">
        <v>2.2212</v>
      </c>
      <c r="F104" s="307" t="n">
        <v>6.09</v>
      </c>
      <c r="G104" s="308" t="n">
        <v>0</v>
      </c>
      <c r="H104" s="307" t="n">
        <f aca="false">F104+G104</f>
        <v>6.09</v>
      </c>
      <c r="I104" s="307" t="n">
        <f aca="false">F104*E104</f>
        <v>13.527108</v>
      </c>
      <c r="J104" s="307" t="n">
        <f aca="false">G104*E104</f>
        <v>0</v>
      </c>
      <c r="K104" s="307" t="n">
        <f aca="false">H104*E104</f>
        <v>13.527108</v>
      </c>
      <c r="L104" s="225"/>
      <c r="M104" s="225"/>
      <c r="N104" s="225"/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</row>
    <row r="105" customFormat="false" ht="30" hidden="false" customHeight="true" outlineLevel="0" collapsed="false">
      <c r="A105" s="303" t="s">
        <v>1362</v>
      </c>
      <c r="B105" s="302" t="n">
        <v>39417</v>
      </c>
      <c r="C105" s="303" t="s">
        <v>1061</v>
      </c>
      <c r="D105" s="348" t="s">
        <v>73</v>
      </c>
      <c r="E105" s="304" t="n">
        <v>1.0838</v>
      </c>
      <c r="F105" s="307" t="n">
        <v>30.46</v>
      </c>
      <c r="G105" s="308" t="n">
        <v>0</v>
      </c>
      <c r="H105" s="307" t="n">
        <f aca="false">F105+G105</f>
        <v>30.46</v>
      </c>
      <c r="I105" s="307" t="n">
        <f aca="false">F105*E105</f>
        <v>33.012548</v>
      </c>
      <c r="J105" s="307" t="n">
        <f aca="false">G105*E105</f>
        <v>0</v>
      </c>
      <c r="K105" s="307" t="n">
        <f aca="false">H105*E105</f>
        <v>33.012548</v>
      </c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</row>
    <row r="106" customFormat="false" ht="15" hidden="false" customHeight="false" outlineLevel="0" collapsed="false">
      <c r="A106" s="224"/>
      <c r="B106" s="224"/>
      <c r="C106" s="224"/>
      <c r="D106" s="224"/>
      <c r="E106" s="338"/>
      <c r="F106" s="339"/>
      <c r="G106" s="340"/>
      <c r="H106" s="341"/>
      <c r="I106" s="333" t="n">
        <f aca="false">SUM(I95:I105)</f>
        <v>62.313573</v>
      </c>
      <c r="J106" s="333" t="n">
        <f aca="false">SUM(J95:J105)</f>
        <v>37.297216</v>
      </c>
      <c r="K106" s="333" t="n">
        <f aca="false">SUM(K95:K105)</f>
        <v>99.610789</v>
      </c>
      <c r="L106" s="225"/>
      <c r="M106" s="225"/>
      <c r="N106" s="225"/>
      <c r="O106" s="225"/>
      <c r="P106" s="225"/>
      <c r="Q106" s="225"/>
      <c r="R106" s="225"/>
      <c r="S106" s="225"/>
      <c r="T106" s="225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</row>
    <row r="107" customFormat="false" ht="15" hidden="false" customHeight="false" outlineLevel="0" collapsed="false">
      <c r="A107" s="324"/>
      <c r="B107" s="325"/>
      <c r="C107" s="324"/>
      <c r="D107" s="325"/>
      <c r="E107" s="345"/>
      <c r="F107" s="346"/>
      <c r="G107" s="204"/>
      <c r="H107" s="346"/>
      <c r="I107" s="346"/>
      <c r="J107" s="346"/>
      <c r="K107" s="346"/>
      <c r="L107" s="22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customFormat="false" ht="15" hidden="false" customHeight="true" outlineLevel="0" collapsed="false">
      <c r="A108" s="349" t="s">
        <v>1428</v>
      </c>
      <c r="B108" s="349"/>
      <c r="C108" s="349"/>
      <c r="D108" s="349"/>
      <c r="E108" s="349"/>
      <c r="F108" s="349"/>
      <c r="G108" s="349"/>
      <c r="H108" s="349"/>
      <c r="I108" s="349"/>
      <c r="J108" s="349"/>
      <c r="K108" s="349"/>
      <c r="L108" s="350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</row>
    <row r="109" customFormat="false" ht="15" hidden="false" customHeight="false" outlineLevel="0" collapsed="false">
      <c r="A109" s="332" t="s">
        <v>1352</v>
      </c>
      <c r="B109" s="157" t="s">
        <v>1429</v>
      </c>
      <c r="C109" s="351"/>
      <c r="D109" s="351"/>
      <c r="E109" s="352" t="s">
        <v>1430</v>
      </c>
      <c r="F109" s="353"/>
      <c r="G109" s="354"/>
      <c r="H109" s="322" t="s">
        <v>1353</v>
      </c>
      <c r="I109" s="355" t="s">
        <v>34</v>
      </c>
      <c r="J109" s="356"/>
      <c r="K109" s="356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</row>
    <row r="110" customFormat="false" ht="15" hidden="false" customHeight="false" outlineLevel="0" collapsed="false">
      <c r="A110" s="310"/>
      <c r="B110" s="320" t="s">
        <v>1354</v>
      </c>
      <c r="C110" s="224" t="s">
        <v>1355</v>
      </c>
      <c r="D110" s="320" t="s">
        <v>34</v>
      </c>
      <c r="E110" s="321" t="s">
        <v>35</v>
      </c>
      <c r="F110" s="177" t="s">
        <v>1356</v>
      </c>
      <c r="G110" s="178" t="s">
        <v>1357</v>
      </c>
      <c r="H110" s="322" t="s">
        <v>1358</v>
      </c>
      <c r="I110" s="322" t="s">
        <v>1359</v>
      </c>
      <c r="J110" s="322" t="s">
        <v>1360</v>
      </c>
      <c r="K110" s="322" t="s">
        <v>1361</v>
      </c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</row>
    <row r="111" customFormat="false" ht="15" hidden="false" customHeight="false" outlineLevel="0" collapsed="false">
      <c r="A111" s="224" t="s">
        <v>1364</v>
      </c>
      <c r="B111" s="311" t="n">
        <v>88264</v>
      </c>
      <c r="C111" s="224" t="s">
        <v>1431</v>
      </c>
      <c r="D111" s="311" t="s">
        <v>49</v>
      </c>
      <c r="E111" s="357" t="n">
        <v>0.5388</v>
      </c>
      <c r="F111" s="322" t="n">
        <v>0</v>
      </c>
      <c r="G111" s="178" t="n">
        <v>40.67</v>
      </c>
      <c r="H111" s="322" t="n">
        <f aca="false">F111+G111</f>
        <v>40.67</v>
      </c>
      <c r="I111" s="322" t="n">
        <f aca="false">F111*E111</f>
        <v>0</v>
      </c>
      <c r="J111" s="322" t="n">
        <f aca="false">G111*E111</f>
        <v>21.912996</v>
      </c>
      <c r="K111" s="322" t="n">
        <f aca="false">H111*E111</f>
        <v>21.912996</v>
      </c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</row>
    <row r="112" customFormat="false" ht="15" hidden="false" customHeight="false" outlineLevel="0" collapsed="false">
      <c r="A112" s="224" t="s">
        <v>1364</v>
      </c>
      <c r="B112" s="311" t="n">
        <v>88247</v>
      </c>
      <c r="C112" s="224" t="s">
        <v>1432</v>
      </c>
      <c r="D112" s="311" t="s">
        <v>49</v>
      </c>
      <c r="E112" s="357" t="n">
        <v>0.168375</v>
      </c>
      <c r="F112" s="322" t="n">
        <v>0</v>
      </c>
      <c r="G112" s="178" t="n">
        <v>33.62</v>
      </c>
      <c r="H112" s="322" t="n">
        <f aca="false">F112+G112</f>
        <v>33.62</v>
      </c>
      <c r="I112" s="322" t="n">
        <f aca="false">F112*E112</f>
        <v>0</v>
      </c>
      <c r="J112" s="322" t="n">
        <f aca="false">G112*E112</f>
        <v>5.6607675</v>
      </c>
      <c r="K112" s="322" t="n">
        <f aca="false">H112*E112</f>
        <v>5.6607675</v>
      </c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</row>
    <row r="113" customFormat="false" ht="15" hidden="false" customHeight="false" outlineLevel="0" collapsed="false">
      <c r="A113" s="224" t="s">
        <v>1362</v>
      </c>
      <c r="B113" s="311" t="s">
        <v>1433</v>
      </c>
      <c r="C113" s="224" t="s">
        <v>1434</v>
      </c>
      <c r="D113" s="311" t="s">
        <v>34</v>
      </c>
      <c r="E113" s="357" t="n">
        <v>1</v>
      </c>
      <c r="F113" s="322" t="n">
        <v>44.95</v>
      </c>
      <c r="G113" s="355" t="n">
        <v>0</v>
      </c>
      <c r="H113" s="322" t="n">
        <f aca="false">F113+G113</f>
        <v>44.95</v>
      </c>
      <c r="I113" s="322" t="n">
        <f aca="false">F113*E113</f>
        <v>44.95</v>
      </c>
      <c r="J113" s="322" t="n">
        <f aca="false">G113*E113</f>
        <v>0</v>
      </c>
      <c r="K113" s="322" t="n">
        <f aca="false">H113*E113</f>
        <v>44.95</v>
      </c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</row>
    <row r="114" customFormat="false" ht="15" hidden="false" customHeight="false" outlineLevel="0" collapsed="false">
      <c r="A114" s="224" t="s">
        <v>1362</v>
      </c>
      <c r="B114" s="311" t="n">
        <v>39387</v>
      </c>
      <c r="C114" s="224" t="s">
        <v>1435</v>
      </c>
      <c r="D114" s="311" t="s">
        <v>34</v>
      </c>
      <c r="E114" s="357" t="n">
        <v>2</v>
      </c>
      <c r="F114" s="322" t="n">
        <v>10.35</v>
      </c>
      <c r="G114" s="355" t="n">
        <v>0</v>
      </c>
      <c r="H114" s="322" t="n">
        <f aca="false">F114+G114</f>
        <v>10.35</v>
      </c>
      <c r="I114" s="322" t="n">
        <f aca="false">F114*E114</f>
        <v>20.7</v>
      </c>
      <c r="J114" s="322" t="n">
        <f aca="false">G114*E114</f>
        <v>0</v>
      </c>
      <c r="K114" s="322" t="n">
        <f aca="false">H114*E114</f>
        <v>20.7</v>
      </c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</row>
    <row r="115" customFormat="false" ht="15" hidden="false" customHeight="false" outlineLevel="0" collapsed="false">
      <c r="A115" s="310"/>
      <c r="B115" s="310"/>
      <c r="C115" s="310"/>
      <c r="D115" s="310"/>
      <c r="E115" s="338"/>
      <c r="F115" s="339"/>
      <c r="G115" s="340"/>
      <c r="H115" s="341"/>
      <c r="I115" s="333" t="n">
        <f aca="false">SUM(I111:I114)</f>
        <v>65.65</v>
      </c>
      <c r="J115" s="333" t="n">
        <f aca="false">SUM(J111:J114)</f>
        <v>27.5737635</v>
      </c>
      <c r="K115" s="333" t="n">
        <f aca="false">SUM(K111:K114)</f>
        <v>93.2237635</v>
      </c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</row>
    <row r="116" customFormat="false" ht="15" hidden="false" customHeight="false" outlineLevel="0" collapsed="false">
      <c r="A116" s="324"/>
      <c r="B116" s="325"/>
      <c r="C116" s="324"/>
      <c r="D116" s="325"/>
      <c r="E116" s="345"/>
      <c r="F116" s="346"/>
      <c r="G116" s="204"/>
      <c r="H116" s="346"/>
      <c r="I116" s="346"/>
      <c r="J116" s="346"/>
      <c r="K116" s="346"/>
      <c r="L116" s="22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customFormat="false" ht="15" hidden="false" customHeight="true" outlineLevel="0" collapsed="false">
      <c r="A117" s="349" t="s">
        <v>1436</v>
      </c>
      <c r="B117" s="349"/>
      <c r="C117" s="349"/>
      <c r="D117" s="349"/>
      <c r="E117" s="349"/>
      <c r="F117" s="349"/>
      <c r="G117" s="349"/>
      <c r="H117" s="349"/>
      <c r="I117" s="349"/>
      <c r="J117" s="349"/>
      <c r="K117" s="349"/>
      <c r="L117" s="350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customFormat="false" ht="15" hidden="false" customHeight="false" outlineLevel="0" collapsed="false">
      <c r="A118" s="332" t="s">
        <v>1352</v>
      </c>
      <c r="B118" s="157" t="s">
        <v>1437</v>
      </c>
      <c r="C118" s="351"/>
      <c r="D118" s="351"/>
      <c r="E118" s="352" t="s">
        <v>1430</v>
      </c>
      <c r="F118" s="353"/>
      <c r="G118" s="354"/>
      <c r="H118" s="322" t="s">
        <v>1353</v>
      </c>
      <c r="I118" s="355" t="s">
        <v>34</v>
      </c>
      <c r="J118" s="356"/>
      <c r="K118" s="356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</row>
    <row r="119" customFormat="false" ht="15" hidden="false" customHeight="false" outlineLevel="0" collapsed="false">
      <c r="A119" s="310"/>
      <c r="B119" s="320" t="s">
        <v>1354</v>
      </c>
      <c r="C119" s="224" t="s">
        <v>1355</v>
      </c>
      <c r="D119" s="320" t="s">
        <v>34</v>
      </c>
      <c r="E119" s="321" t="s">
        <v>35</v>
      </c>
      <c r="F119" s="177" t="s">
        <v>1356</v>
      </c>
      <c r="G119" s="178" t="s">
        <v>1357</v>
      </c>
      <c r="H119" s="322" t="s">
        <v>1358</v>
      </c>
      <c r="I119" s="322" t="s">
        <v>1359</v>
      </c>
      <c r="J119" s="322" t="s">
        <v>1360</v>
      </c>
      <c r="K119" s="322" t="s">
        <v>1361</v>
      </c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</row>
    <row r="120" customFormat="false" ht="15" hidden="false" customHeight="false" outlineLevel="0" collapsed="false">
      <c r="A120" s="224" t="s">
        <v>1364</v>
      </c>
      <c r="B120" s="311" t="n">
        <v>88264</v>
      </c>
      <c r="C120" s="224" t="s">
        <v>1431</v>
      </c>
      <c r="D120" s="311" t="s">
        <v>49</v>
      </c>
      <c r="E120" s="357" t="n">
        <v>0.5388</v>
      </c>
      <c r="F120" s="322" t="n">
        <v>0</v>
      </c>
      <c r="G120" s="178" t="n">
        <v>40.67</v>
      </c>
      <c r="H120" s="322" t="n">
        <f aca="false">F120+G120</f>
        <v>40.67</v>
      </c>
      <c r="I120" s="322" t="n">
        <f aca="false">F120*E120</f>
        <v>0</v>
      </c>
      <c r="J120" s="322" t="n">
        <f aca="false">G120*E120</f>
        <v>21.912996</v>
      </c>
      <c r="K120" s="322" t="n">
        <f aca="false">H120*E120</f>
        <v>21.912996</v>
      </c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</row>
    <row r="121" customFormat="false" ht="15" hidden="false" customHeight="false" outlineLevel="0" collapsed="false">
      <c r="A121" s="224" t="s">
        <v>1364</v>
      </c>
      <c r="B121" s="311" t="n">
        <v>88247</v>
      </c>
      <c r="C121" s="224" t="s">
        <v>1432</v>
      </c>
      <c r="D121" s="311" t="s">
        <v>49</v>
      </c>
      <c r="E121" s="357" t="n">
        <v>0.168375</v>
      </c>
      <c r="F121" s="322" t="n">
        <v>0</v>
      </c>
      <c r="G121" s="178" t="n">
        <v>33.62</v>
      </c>
      <c r="H121" s="322" t="n">
        <f aca="false">F121+G121</f>
        <v>33.62</v>
      </c>
      <c r="I121" s="322" t="n">
        <f aca="false">F121*E121</f>
        <v>0</v>
      </c>
      <c r="J121" s="322" t="n">
        <f aca="false">G121*E121</f>
        <v>5.6607675</v>
      </c>
      <c r="K121" s="322" t="n">
        <f aca="false">H121*E121</f>
        <v>5.6607675</v>
      </c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</row>
    <row r="122" customFormat="false" ht="15" hidden="false" customHeight="false" outlineLevel="0" collapsed="false">
      <c r="A122" s="224" t="s">
        <v>1362</v>
      </c>
      <c r="B122" s="311" t="n">
        <v>39391</v>
      </c>
      <c r="C122" s="224" t="s">
        <v>1438</v>
      </c>
      <c r="D122" s="311" t="s">
        <v>34</v>
      </c>
      <c r="E122" s="357" t="n">
        <v>1</v>
      </c>
      <c r="F122" s="322" t="n">
        <v>31.68</v>
      </c>
      <c r="G122" s="355" t="n">
        <v>0</v>
      </c>
      <c r="H122" s="322" t="n">
        <f aca="false">F122+G122</f>
        <v>31.68</v>
      </c>
      <c r="I122" s="322" t="n">
        <f aca="false">F122*E122</f>
        <v>31.68</v>
      </c>
      <c r="J122" s="322" t="n">
        <f aca="false">G122*E122</f>
        <v>0</v>
      </c>
      <c r="K122" s="322" t="n">
        <f aca="false">H122*E122</f>
        <v>31.68</v>
      </c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</row>
    <row r="123" customFormat="false" ht="21.65" hidden="false" customHeight="false" outlineLevel="0" collapsed="false">
      <c r="A123" s="301" t="s">
        <v>1362</v>
      </c>
      <c r="B123" s="302" t="n">
        <v>11950</v>
      </c>
      <c r="C123" s="303" t="s">
        <v>1439</v>
      </c>
      <c r="D123" s="302" t="s">
        <v>34</v>
      </c>
      <c r="E123" s="304" t="n">
        <v>2</v>
      </c>
      <c r="F123" s="308" t="n">
        <v>0.33</v>
      </c>
      <c r="G123" s="306" t="n">
        <v>0</v>
      </c>
      <c r="H123" s="307" t="n">
        <f aca="false">F123+G123</f>
        <v>0.33</v>
      </c>
      <c r="I123" s="307" t="n">
        <f aca="false">F123*E123</f>
        <v>0.66</v>
      </c>
      <c r="J123" s="307" t="n">
        <f aca="false">G123*E123</f>
        <v>0</v>
      </c>
      <c r="K123" s="307" t="n">
        <f aca="false">I123+J123</f>
        <v>0.66</v>
      </c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225"/>
      <c r="Y123" s="225"/>
      <c r="Z123" s="225"/>
      <c r="AA123" s="225"/>
      <c r="AB123" s="225"/>
      <c r="AC123" s="225"/>
      <c r="AD123" s="225"/>
      <c r="AE123" s="225"/>
    </row>
    <row r="124" customFormat="false" ht="15" hidden="false" customHeight="false" outlineLevel="0" collapsed="false">
      <c r="A124" s="310"/>
      <c r="B124" s="310"/>
      <c r="C124" s="310"/>
      <c r="D124" s="310"/>
      <c r="E124" s="338"/>
      <c r="F124" s="339"/>
      <c r="G124" s="340"/>
      <c r="H124" s="341"/>
      <c r="I124" s="333" t="n">
        <f aca="false">SUM(I120:I123)</f>
        <v>32.34</v>
      </c>
      <c r="J124" s="333" t="n">
        <f aca="false">SUM(J120:J123)</f>
        <v>27.5737635</v>
      </c>
      <c r="K124" s="333" t="n">
        <f aca="false">SUM(K120:K123)</f>
        <v>59.9137635</v>
      </c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</row>
    <row r="125" customFormat="false" ht="15" hidden="false" customHeight="false" outlineLevel="0" collapsed="false">
      <c r="A125" s="324"/>
      <c r="B125" s="325"/>
      <c r="C125" s="324"/>
      <c r="D125" s="325"/>
      <c r="E125" s="345"/>
      <c r="F125" s="346"/>
      <c r="G125" s="204"/>
      <c r="H125" s="346"/>
      <c r="I125" s="346"/>
      <c r="J125" s="346"/>
      <c r="K125" s="346"/>
      <c r="L125" s="22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customFormat="false" ht="15" hidden="false" customHeight="true" outlineLevel="0" collapsed="false">
      <c r="A126" s="335" t="s">
        <v>1440</v>
      </c>
      <c r="B126" s="335"/>
      <c r="C126" s="335"/>
      <c r="D126" s="335"/>
      <c r="E126" s="335"/>
      <c r="F126" s="335"/>
      <c r="G126" s="335"/>
      <c r="H126" s="335"/>
      <c r="I126" s="335"/>
      <c r="J126" s="335"/>
      <c r="K126" s="335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</row>
    <row r="127" customFormat="false" ht="15" hidden="false" customHeight="true" outlineLevel="0" collapsed="false">
      <c r="A127" s="332" t="s">
        <v>1352</v>
      </c>
      <c r="B127" s="358" t="s">
        <v>1441</v>
      </c>
      <c r="C127" s="358"/>
      <c r="D127" s="358"/>
      <c r="E127" s="358"/>
      <c r="F127" s="358"/>
      <c r="G127" s="358"/>
      <c r="H127" s="322" t="s">
        <v>1353</v>
      </c>
      <c r="I127" s="355" t="s">
        <v>34</v>
      </c>
      <c r="J127" s="356"/>
      <c r="K127" s="356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</row>
    <row r="128" customFormat="false" ht="15" hidden="false" customHeight="false" outlineLevel="0" collapsed="false">
      <c r="A128" s="359"/>
      <c r="B128" s="311" t="s">
        <v>1354</v>
      </c>
      <c r="C128" s="310" t="s">
        <v>1355</v>
      </c>
      <c r="D128" s="358" t="s">
        <v>34</v>
      </c>
      <c r="E128" s="360" t="s">
        <v>35</v>
      </c>
      <c r="F128" s="361" t="s">
        <v>1356</v>
      </c>
      <c r="G128" s="362" t="s">
        <v>1357</v>
      </c>
      <c r="H128" s="361" t="s">
        <v>1358</v>
      </c>
      <c r="I128" s="361" t="s">
        <v>1359</v>
      </c>
      <c r="J128" s="361" t="s">
        <v>1360</v>
      </c>
      <c r="K128" s="361" t="s">
        <v>1361</v>
      </c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</row>
    <row r="129" customFormat="false" ht="15" hidden="false" customHeight="false" outlineLevel="0" collapsed="false">
      <c r="A129" s="310" t="s">
        <v>1362</v>
      </c>
      <c r="B129" s="320" t="s">
        <v>1442</v>
      </c>
      <c r="C129" s="224" t="s">
        <v>1443</v>
      </c>
      <c r="D129" s="320" t="s">
        <v>34</v>
      </c>
      <c r="E129" s="363" t="n">
        <v>1</v>
      </c>
      <c r="F129" s="355" t="n">
        <f aca="false">COTAÇÕES!E26</f>
        <v>130.39</v>
      </c>
      <c r="G129" s="178" t="n">
        <v>0</v>
      </c>
      <c r="H129" s="322" t="n">
        <f aca="false">F129+G129</f>
        <v>130.39</v>
      </c>
      <c r="I129" s="322" t="n">
        <f aca="false">F129*E129</f>
        <v>130.39</v>
      </c>
      <c r="J129" s="322" t="n">
        <f aca="false">G129*E129</f>
        <v>0</v>
      </c>
      <c r="K129" s="322" t="n">
        <f aca="false">I129+J129</f>
        <v>130.39</v>
      </c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15"/>
      <c r="AB129" s="115"/>
      <c r="AC129" s="115"/>
      <c r="AD129" s="115"/>
      <c r="AE129" s="115"/>
    </row>
    <row r="130" customFormat="false" ht="15" hidden="false" customHeight="false" outlineLevel="0" collapsed="false">
      <c r="A130" s="310" t="s">
        <v>1364</v>
      </c>
      <c r="B130" s="320" t="n">
        <v>88264</v>
      </c>
      <c r="C130" s="224" t="s">
        <v>1431</v>
      </c>
      <c r="D130" s="320" t="s">
        <v>49</v>
      </c>
      <c r="E130" s="363" t="n">
        <v>2.5</v>
      </c>
      <c r="F130" s="122" t="n">
        <v>0</v>
      </c>
      <c r="G130" s="122" t="n">
        <v>40.67</v>
      </c>
      <c r="H130" s="322" t="n">
        <f aca="false">F130+G130</f>
        <v>40.67</v>
      </c>
      <c r="I130" s="322" t="n">
        <f aca="false">F130*E130</f>
        <v>0</v>
      </c>
      <c r="J130" s="322" t="n">
        <f aca="false">G130*E130</f>
        <v>101.675</v>
      </c>
      <c r="K130" s="322" t="n">
        <f aca="false">I130+J130</f>
        <v>101.675</v>
      </c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15"/>
      <c r="AB130" s="115"/>
      <c r="AC130" s="115"/>
      <c r="AD130" s="115"/>
      <c r="AE130" s="115"/>
    </row>
    <row r="131" customFormat="false" ht="15" hidden="false" customHeight="false" outlineLevel="0" collapsed="false">
      <c r="A131" s="310" t="s">
        <v>1364</v>
      </c>
      <c r="B131" s="320" t="n">
        <v>88247</v>
      </c>
      <c r="C131" s="224" t="s">
        <v>1432</v>
      </c>
      <c r="D131" s="320" t="s">
        <v>49</v>
      </c>
      <c r="E131" s="363" t="n">
        <v>2.5</v>
      </c>
      <c r="F131" s="355" t="n">
        <v>0</v>
      </c>
      <c r="G131" s="178" t="n">
        <v>33.62</v>
      </c>
      <c r="H131" s="322" t="n">
        <f aca="false">F131+G131</f>
        <v>33.62</v>
      </c>
      <c r="I131" s="322" t="n">
        <f aca="false">F131*E131</f>
        <v>0</v>
      </c>
      <c r="J131" s="322" t="n">
        <f aca="false">G131*E131</f>
        <v>84.05</v>
      </c>
      <c r="K131" s="322" t="n">
        <f aca="false">I131+J131</f>
        <v>84.05</v>
      </c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15"/>
      <c r="AB131" s="115"/>
      <c r="AC131" s="115"/>
      <c r="AD131" s="115"/>
      <c r="AE131" s="115"/>
    </row>
    <row r="132" customFormat="false" ht="15" hidden="false" customHeight="false" outlineLevel="0" collapsed="false">
      <c r="A132" s="310"/>
      <c r="B132" s="310"/>
      <c r="C132" s="310"/>
      <c r="D132" s="310"/>
      <c r="E132" s="338"/>
      <c r="F132" s="341"/>
      <c r="G132" s="340"/>
      <c r="H132" s="341"/>
      <c r="I132" s="333" t="n">
        <f aca="false">ROUND(SUM(I129:I131),2)</f>
        <v>130.39</v>
      </c>
      <c r="J132" s="333" t="n">
        <f aca="false">ROUND(SUM(J129:J131),2)</f>
        <v>185.73</v>
      </c>
      <c r="K132" s="333" t="n">
        <f aca="false">ROUND(SUM(K129:K131),2)</f>
        <v>316.12</v>
      </c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</row>
    <row r="133" customFormat="false" ht="15" hidden="false" customHeight="false" outlineLevel="0" collapsed="false">
      <c r="A133" s="21"/>
      <c r="B133" s="21"/>
      <c r="C133" s="21"/>
      <c r="D133" s="21"/>
      <c r="E133" s="342"/>
      <c r="F133" s="67"/>
      <c r="G133" s="128"/>
      <c r="H133" s="67"/>
      <c r="I133" s="67"/>
      <c r="J133" s="67"/>
      <c r="K133" s="67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customFormat="false" ht="15" hidden="false" customHeight="true" outlineLevel="0" collapsed="false">
      <c r="A134" s="335" t="s">
        <v>1444</v>
      </c>
      <c r="B134" s="335"/>
      <c r="C134" s="335"/>
      <c r="D134" s="335"/>
      <c r="E134" s="335"/>
      <c r="F134" s="335"/>
      <c r="G134" s="335"/>
      <c r="H134" s="335"/>
      <c r="I134" s="335"/>
      <c r="J134" s="335"/>
      <c r="K134" s="335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</row>
    <row r="135" customFormat="false" ht="15" hidden="false" customHeight="true" outlineLevel="0" collapsed="false">
      <c r="A135" s="332" t="s">
        <v>1352</v>
      </c>
      <c r="B135" s="358" t="s">
        <v>1445</v>
      </c>
      <c r="C135" s="358"/>
      <c r="D135" s="358"/>
      <c r="E135" s="358"/>
      <c r="F135" s="358"/>
      <c r="G135" s="358"/>
      <c r="H135" s="322" t="s">
        <v>1353</v>
      </c>
      <c r="I135" s="355" t="s">
        <v>34</v>
      </c>
      <c r="J135" s="356"/>
      <c r="K135" s="356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</row>
    <row r="136" customFormat="false" ht="15" hidden="false" customHeight="false" outlineLevel="0" collapsed="false">
      <c r="A136" s="359"/>
      <c r="B136" s="311" t="s">
        <v>1354</v>
      </c>
      <c r="C136" s="310" t="s">
        <v>1355</v>
      </c>
      <c r="D136" s="358" t="s">
        <v>34</v>
      </c>
      <c r="E136" s="360" t="s">
        <v>35</v>
      </c>
      <c r="F136" s="361" t="s">
        <v>1356</v>
      </c>
      <c r="G136" s="362" t="s">
        <v>1357</v>
      </c>
      <c r="H136" s="361" t="s">
        <v>1358</v>
      </c>
      <c r="I136" s="361" t="s">
        <v>1359</v>
      </c>
      <c r="J136" s="361" t="s">
        <v>1360</v>
      </c>
      <c r="K136" s="361" t="s">
        <v>1361</v>
      </c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</row>
    <row r="137" customFormat="false" ht="15" hidden="false" customHeight="false" outlineLevel="0" collapsed="false">
      <c r="A137" s="310" t="s">
        <v>1362</v>
      </c>
      <c r="B137" s="320" t="s">
        <v>1446</v>
      </c>
      <c r="C137" s="224" t="s">
        <v>1447</v>
      </c>
      <c r="D137" s="320" t="s">
        <v>34</v>
      </c>
      <c r="E137" s="363" t="n">
        <v>1</v>
      </c>
      <c r="F137" s="355" t="n">
        <f aca="false">COTAÇÕES!E35</f>
        <v>45.15</v>
      </c>
      <c r="G137" s="178" t="n">
        <v>0</v>
      </c>
      <c r="H137" s="322" t="n">
        <f aca="false">F137+G137</f>
        <v>45.15</v>
      </c>
      <c r="I137" s="322" t="n">
        <f aca="false">F137*E137</f>
        <v>45.15</v>
      </c>
      <c r="J137" s="322" t="n">
        <f aca="false">G137*E137</f>
        <v>0</v>
      </c>
      <c r="K137" s="322" t="n">
        <f aca="false">I137+J137</f>
        <v>45.15</v>
      </c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</row>
    <row r="138" customFormat="false" ht="15" hidden="false" customHeight="false" outlineLevel="0" collapsed="false">
      <c r="A138" s="310" t="s">
        <v>1364</v>
      </c>
      <c r="B138" s="320" t="n">
        <v>88264</v>
      </c>
      <c r="C138" s="224" t="s">
        <v>1431</v>
      </c>
      <c r="D138" s="320" t="s">
        <v>49</v>
      </c>
      <c r="E138" s="363" t="n">
        <v>2.5</v>
      </c>
      <c r="F138" s="122" t="n">
        <v>0</v>
      </c>
      <c r="G138" s="122" t="n">
        <v>40.67</v>
      </c>
      <c r="H138" s="322" t="n">
        <f aca="false">F138+G138</f>
        <v>40.67</v>
      </c>
      <c r="I138" s="322" t="n">
        <f aca="false">F138*E138</f>
        <v>0</v>
      </c>
      <c r="J138" s="322" t="n">
        <f aca="false">G138*E138</f>
        <v>101.675</v>
      </c>
      <c r="K138" s="322" t="n">
        <f aca="false">I138+J138</f>
        <v>101.675</v>
      </c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</row>
    <row r="139" customFormat="false" ht="15" hidden="false" customHeight="false" outlineLevel="0" collapsed="false">
      <c r="A139" s="310" t="s">
        <v>1364</v>
      </c>
      <c r="B139" s="320" t="n">
        <v>88247</v>
      </c>
      <c r="C139" s="224" t="s">
        <v>1432</v>
      </c>
      <c r="D139" s="320" t="s">
        <v>49</v>
      </c>
      <c r="E139" s="363" t="n">
        <v>2.5</v>
      </c>
      <c r="F139" s="355" t="n">
        <v>0</v>
      </c>
      <c r="G139" s="178" t="n">
        <v>33.62</v>
      </c>
      <c r="H139" s="322" t="n">
        <f aca="false">F139+G139</f>
        <v>33.62</v>
      </c>
      <c r="I139" s="322" t="n">
        <f aca="false">F139*E139</f>
        <v>0</v>
      </c>
      <c r="J139" s="322" t="n">
        <f aca="false">G139*E139</f>
        <v>84.05</v>
      </c>
      <c r="K139" s="322" t="n">
        <f aca="false">I139+J139</f>
        <v>84.05</v>
      </c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</row>
    <row r="140" customFormat="false" ht="15" hidden="false" customHeight="false" outlineLevel="0" collapsed="false">
      <c r="A140" s="310"/>
      <c r="B140" s="310"/>
      <c r="C140" s="310"/>
      <c r="D140" s="310"/>
      <c r="E140" s="338"/>
      <c r="F140" s="341"/>
      <c r="G140" s="340"/>
      <c r="H140" s="341"/>
      <c r="I140" s="333" t="n">
        <f aca="false">ROUND(SUM(I137:I139),2)</f>
        <v>45.15</v>
      </c>
      <c r="J140" s="333" t="n">
        <f aca="false">ROUND(SUM(J137:J139),2)</f>
        <v>185.73</v>
      </c>
      <c r="K140" s="333" t="n">
        <f aca="false">ROUND(SUM(K137:K139),2)</f>
        <v>230.88</v>
      </c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</row>
    <row r="141" customFormat="false" ht="15" hidden="false" customHeight="false" outlineLevel="0" collapsed="false">
      <c r="A141" s="21"/>
      <c r="B141" s="21"/>
      <c r="C141" s="21"/>
      <c r="D141" s="21"/>
      <c r="E141" s="342"/>
      <c r="F141" s="67"/>
      <c r="G141" s="128"/>
      <c r="H141" s="67"/>
      <c r="I141" s="67"/>
      <c r="J141" s="67"/>
      <c r="K141" s="67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customFormat="false" ht="15" hidden="false" customHeight="true" outlineLevel="0" collapsed="false">
      <c r="A142" s="335" t="s">
        <v>1448</v>
      </c>
      <c r="B142" s="335"/>
      <c r="C142" s="335"/>
      <c r="D142" s="335"/>
      <c r="E142" s="335"/>
      <c r="F142" s="335"/>
      <c r="G142" s="335"/>
      <c r="H142" s="335"/>
      <c r="I142" s="335"/>
      <c r="J142" s="335"/>
      <c r="K142" s="335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</row>
    <row r="143" customFormat="false" ht="15" hidden="false" customHeight="true" outlineLevel="0" collapsed="false">
      <c r="A143" s="332" t="s">
        <v>1352</v>
      </c>
      <c r="B143" s="358" t="s">
        <v>1449</v>
      </c>
      <c r="C143" s="358"/>
      <c r="D143" s="358"/>
      <c r="E143" s="358"/>
      <c r="F143" s="358"/>
      <c r="G143" s="358"/>
      <c r="H143" s="322" t="s">
        <v>1353</v>
      </c>
      <c r="I143" s="355" t="s">
        <v>34</v>
      </c>
      <c r="J143" s="356"/>
      <c r="K143" s="356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</row>
    <row r="144" customFormat="false" ht="15" hidden="false" customHeight="false" outlineLevel="0" collapsed="false">
      <c r="A144" s="359"/>
      <c r="B144" s="311" t="s">
        <v>1354</v>
      </c>
      <c r="C144" s="310" t="s">
        <v>1355</v>
      </c>
      <c r="D144" s="358" t="s">
        <v>34</v>
      </c>
      <c r="E144" s="360" t="s">
        <v>35</v>
      </c>
      <c r="F144" s="361" t="s">
        <v>1356</v>
      </c>
      <c r="G144" s="362" t="s">
        <v>1357</v>
      </c>
      <c r="H144" s="361" t="s">
        <v>1358</v>
      </c>
      <c r="I144" s="361" t="s">
        <v>1359</v>
      </c>
      <c r="J144" s="361" t="s">
        <v>1360</v>
      </c>
      <c r="K144" s="361" t="s">
        <v>1361</v>
      </c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</row>
    <row r="145" customFormat="false" ht="15" hidden="false" customHeight="false" outlineLevel="0" collapsed="false">
      <c r="A145" s="310" t="s">
        <v>1362</v>
      </c>
      <c r="B145" s="320" t="s">
        <v>1450</v>
      </c>
      <c r="C145" s="224" t="s">
        <v>1451</v>
      </c>
      <c r="D145" s="320" t="s">
        <v>34</v>
      </c>
      <c r="E145" s="363" t="n">
        <v>1</v>
      </c>
      <c r="F145" s="177" t="n">
        <f aca="false">COTAÇÕES!E44</f>
        <v>347.47</v>
      </c>
      <c r="G145" s="178" t="n">
        <v>0</v>
      </c>
      <c r="H145" s="322" t="n">
        <f aca="false">F145+G145</f>
        <v>347.47</v>
      </c>
      <c r="I145" s="322" t="n">
        <f aca="false">F145*E145</f>
        <v>347.47</v>
      </c>
      <c r="J145" s="322" t="n">
        <f aca="false">G145*E145</f>
        <v>0</v>
      </c>
      <c r="K145" s="322" t="n">
        <f aca="false">I145+J145</f>
        <v>347.47</v>
      </c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</row>
    <row r="146" customFormat="false" ht="15" hidden="false" customHeight="false" outlineLevel="0" collapsed="false">
      <c r="A146" s="310" t="s">
        <v>1364</v>
      </c>
      <c r="B146" s="320" t="n">
        <v>88264</v>
      </c>
      <c r="C146" s="224" t="s">
        <v>1431</v>
      </c>
      <c r="D146" s="320" t="s">
        <v>49</v>
      </c>
      <c r="E146" s="363" t="n">
        <v>0.5</v>
      </c>
      <c r="F146" s="122" t="n">
        <v>0</v>
      </c>
      <c r="G146" s="122" t="n">
        <v>40.67</v>
      </c>
      <c r="H146" s="322" t="n">
        <f aca="false">F146+G146</f>
        <v>40.67</v>
      </c>
      <c r="I146" s="322" t="n">
        <f aca="false">F146*E146</f>
        <v>0</v>
      </c>
      <c r="J146" s="322" t="n">
        <f aca="false">G146*E146</f>
        <v>20.335</v>
      </c>
      <c r="K146" s="322" t="n">
        <f aca="false">I146+J146</f>
        <v>20.335</v>
      </c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</row>
    <row r="147" customFormat="false" ht="15" hidden="false" customHeight="false" outlineLevel="0" collapsed="false">
      <c r="A147" s="310" t="s">
        <v>1364</v>
      </c>
      <c r="B147" s="320" t="n">
        <v>88247</v>
      </c>
      <c r="C147" s="224" t="s">
        <v>1432</v>
      </c>
      <c r="D147" s="320" t="s">
        <v>49</v>
      </c>
      <c r="E147" s="363" t="n">
        <v>0.5</v>
      </c>
      <c r="F147" s="355" t="n">
        <v>0</v>
      </c>
      <c r="G147" s="178" t="n">
        <v>33.62</v>
      </c>
      <c r="H147" s="322" t="n">
        <f aca="false">F147+G147</f>
        <v>33.62</v>
      </c>
      <c r="I147" s="322" t="n">
        <f aca="false">F147*E147</f>
        <v>0</v>
      </c>
      <c r="J147" s="322" t="n">
        <f aca="false">G147*E147</f>
        <v>16.81</v>
      </c>
      <c r="K147" s="322" t="n">
        <f aca="false">I147+J147</f>
        <v>16.81</v>
      </c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</row>
    <row r="148" customFormat="false" ht="15" hidden="false" customHeight="false" outlineLevel="0" collapsed="false">
      <c r="A148" s="310"/>
      <c r="B148" s="310"/>
      <c r="C148" s="310"/>
      <c r="D148" s="310"/>
      <c r="E148" s="338"/>
      <c r="F148" s="341"/>
      <c r="G148" s="340"/>
      <c r="H148" s="341"/>
      <c r="I148" s="333" t="n">
        <f aca="false">ROUND(SUM(I145:I147),2)</f>
        <v>347.47</v>
      </c>
      <c r="J148" s="333" t="n">
        <f aca="false">ROUND(SUM(J145:J147),2)</f>
        <v>37.15</v>
      </c>
      <c r="K148" s="333" t="n">
        <f aca="false">ROUND(SUM(K145:K147),2)</f>
        <v>384.62</v>
      </c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</row>
    <row r="149" customFormat="false" ht="15" hidden="false" customHeight="false" outlineLevel="0" collapsed="false">
      <c r="A149" s="21"/>
      <c r="B149" s="21"/>
      <c r="C149" s="21"/>
      <c r="D149" s="21"/>
      <c r="E149" s="342"/>
      <c r="F149" s="67"/>
      <c r="G149" s="128"/>
      <c r="H149" s="67"/>
      <c r="I149" s="67"/>
      <c r="J149" s="67"/>
      <c r="K149" s="67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customFormat="false" ht="15" hidden="false" customHeight="true" outlineLevel="0" collapsed="false">
      <c r="A150" s="335" t="s">
        <v>1452</v>
      </c>
      <c r="B150" s="335"/>
      <c r="C150" s="335"/>
      <c r="D150" s="335"/>
      <c r="E150" s="335"/>
      <c r="F150" s="335"/>
      <c r="G150" s="335"/>
      <c r="H150" s="335"/>
      <c r="I150" s="335"/>
      <c r="J150" s="335"/>
      <c r="K150" s="335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</row>
    <row r="151" customFormat="false" ht="15" hidden="false" customHeight="true" outlineLevel="0" collapsed="false">
      <c r="A151" s="332" t="s">
        <v>1352</v>
      </c>
      <c r="B151" s="358" t="s">
        <v>1453</v>
      </c>
      <c r="C151" s="358"/>
      <c r="D151" s="358"/>
      <c r="E151" s="358"/>
      <c r="F151" s="358"/>
      <c r="G151" s="358"/>
      <c r="H151" s="322" t="s">
        <v>1353</v>
      </c>
      <c r="I151" s="355" t="s">
        <v>34</v>
      </c>
      <c r="J151" s="356"/>
      <c r="K151" s="356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</row>
    <row r="152" customFormat="false" ht="15" hidden="false" customHeight="false" outlineLevel="0" collapsed="false">
      <c r="A152" s="359"/>
      <c r="B152" s="311" t="s">
        <v>1354</v>
      </c>
      <c r="C152" s="310" t="s">
        <v>1355</v>
      </c>
      <c r="D152" s="358" t="s">
        <v>34</v>
      </c>
      <c r="E152" s="360" t="s">
        <v>35</v>
      </c>
      <c r="F152" s="361" t="s">
        <v>1356</v>
      </c>
      <c r="G152" s="362" t="s">
        <v>1357</v>
      </c>
      <c r="H152" s="361" t="s">
        <v>1358</v>
      </c>
      <c r="I152" s="361" t="s">
        <v>1359</v>
      </c>
      <c r="J152" s="361" t="s">
        <v>1360</v>
      </c>
      <c r="K152" s="361" t="s">
        <v>1361</v>
      </c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</row>
    <row r="153" customFormat="false" ht="15" hidden="false" customHeight="false" outlineLevel="0" collapsed="false">
      <c r="A153" s="310" t="s">
        <v>1362</v>
      </c>
      <c r="B153" s="320" t="s">
        <v>1454</v>
      </c>
      <c r="C153" s="224" t="s">
        <v>1455</v>
      </c>
      <c r="D153" s="320" t="s">
        <v>34</v>
      </c>
      <c r="E153" s="363" t="n">
        <v>1</v>
      </c>
      <c r="F153" s="177" t="n">
        <f aca="false">COTAÇÕES!E53</f>
        <v>15.0133333333333</v>
      </c>
      <c r="G153" s="178" t="n">
        <v>0</v>
      </c>
      <c r="H153" s="322" t="n">
        <f aca="false">F153+G153</f>
        <v>15.0133333333333</v>
      </c>
      <c r="I153" s="322" t="n">
        <f aca="false">F153*E153</f>
        <v>15.0133333333333</v>
      </c>
      <c r="J153" s="322" t="n">
        <f aca="false">G153*E153</f>
        <v>0</v>
      </c>
      <c r="K153" s="322" t="n">
        <f aca="false">I153+J153</f>
        <v>15.0133333333333</v>
      </c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</row>
    <row r="154" customFormat="false" ht="15" hidden="false" customHeight="false" outlineLevel="0" collapsed="false">
      <c r="A154" s="310" t="s">
        <v>1364</v>
      </c>
      <c r="B154" s="320" t="n">
        <v>88264</v>
      </c>
      <c r="C154" s="224" t="s">
        <v>1431</v>
      </c>
      <c r="D154" s="320" t="s">
        <v>49</v>
      </c>
      <c r="E154" s="363" t="n">
        <v>0.3333</v>
      </c>
      <c r="F154" s="122" t="n">
        <v>0</v>
      </c>
      <c r="G154" s="122" t="n">
        <v>40.67</v>
      </c>
      <c r="H154" s="322" t="n">
        <f aca="false">F154+G154</f>
        <v>40.67</v>
      </c>
      <c r="I154" s="322" t="n">
        <f aca="false">F154*E154</f>
        <v>0</v>
      </c>
      <c r="J154" s="322" t="n">
        <f aca="false">G154*E154</f>
        <v>13.555311</v>
      </c>
      <c r="K154" s="322" t="n">
        <f aca="false">I154+J154</f>
        <v>13.555311</v>
      </c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</row>
    <row r="155" customFormat="false" ht="15" hidden="false" customHeight="false" outlineLevel="0" collapsed="false">
      <c r="A155" s="310" t="s">
        <v>1364</v>
      </c>
      <c r="B155" s="320" t="n">
        <v>88247</v>
      </c>
      <c r="C155" s="224" t="s">
        <v>1432</v>
      </c>
      <c r="D155" s="320" t="s">
        <v>49</v>
      </c>
      <c r="E155" s="363" t="n">
        <v>0.333</v>
      </c>
      <c r="F155" s="355" t="n">
        <v>0</v>
      </c>
      <c r="G155" s="178" t="n">
        <v>33.62</v>
      </c>
      <c r="H155" s="322" t="n">
        <f aca="false">F155+G155</f>
        <v>33.62</v>
      </c>
      <c r="I155" s="322" t="n">
        <f aca="false">F155*E155</f>
        <v>0</v>
      </c>
      <c r="J155" s="322" t="n">
        <f aca="false">G155*E155</f>
        <v>11.19546</v>
      </c>
      <c r="K155" s="322" t="n">
        <f aca="false">I155+J155</f>
        <v>11.19546</v>
      </c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</row>
    <row r="156" customFormat="false" ht="15" hidden="false" customHeight="false" outlineLevel="0" collapsed="false">
      <c r="A156" s="310"/>
      <c r="B156" s="310"/>
      <c r="C156" s="310"/>
      <c r="D156" s="310"/>
      <c r="E156" s="338"/>
      <c r="F156" s="341"/>
      <c r="G156" s="340"/>
      <c r="H156" s="341"/>
      <c r="I156" s="333" t="n">
        <f aca="false">ROUND(SUM(I153:I155),2)</f>
        <v>15.01</v>
      </c>
      <c r="J156" s="333" t="n">
        <f aca="false">ROUND(SUM(J153:J155),2)</f>
        <v>24.75</v>
      </c>
      <c r="K156" s="333" t="n">
        <f aca="false">ROUND(SUM(K153:K155),2)</f>
        <v>39.76</v>
      </c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</row>
    <row r="157" customFormat="false" ht="15" hidden="false" customHeight="false" outlineLevel="0" collapsed="false">
      <c r="A157" s="21"/>
      <c r="B157" s="21"/>
      <c r="C157" s="21"/>
      <c r="D157" s="21"/>
      <c r="E157" s="342"/>
      <c r="F157" s="67"/>
      <c r="G157" s="128"/>
      <c r="H157" s="67"/>
      <c r="I157" s="67"/>
      <c r="J157" s="67"/>
      <c r="K157" s="67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customFormat="false" ht="15" hidden="false" customHeight="true" outlineLevel="0" collapsed="false">
      <c r="A158" s="335" t="s">
        <v>1456</v>
      </c>
      <c r="B158" s="335"/>
      <c r="C158" s="335"/>
      <c r="D158" s="335"/>
      <c r="E158" s="335"/>
      <c r="F158" s="335"/>
      <c r="G158" s="335"/>
      <c r="H158" s="335"/>
      <c r="I158" s="335"/>
      <c r="J158" s="335"/>
      <c r="K158" s="335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</row>
    <row r="159" customFormat="false" ht="15" hidden="false" customHeight="true" outlineLevel="0" collapsed="false">
      <c r="A159" s="332" t="s">
        <v>1352</v>
      </c>
      <c r="B159" s="358" t="s">
        <v>1457</v>
      </c>
      <c r="C159" s="358"/>
      <c r="D159" s="358"/>
      <c r="E159" s="358"/>
      <c r="F159" s="358"/>
      <c r="G159" s="358"/>
      <c r="H159" s="322" t="s">
        <v>1353</v>
      </c>
      <c r="I159" s="355" t="s">
        <v>34</v>
      </c>
      <c r="J159" s="356"/>
      <c r="K159" s="356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</row>
    <row r="160" customFormat="false" ht="15" hidden="false" customHeight="false" outlineLevel="0" collapsed="false">
      <c r="A160" s="359"/>
      <c r="B160" s="311" t="s">
        <v>1354</v>
      </c>
      <c r="C160" s="364"/>
      <c r="D160" s="358" t="s">
        <v>34</v>
      </c>
      <c r="E160" s="360" t="s">
        <v>35</v>
      </c>
      <c r="F160" s="361" t="s">
        <v>1356</v>
      </c>
      <c r="G160" s="362" t="s">
        <v>1357</v>
      </c>
      <c r="H160" s="361" t="s">
        <v>1358</v>
      </c>
      <c r="I160" s="361" t="s">
        <v>1359</v>
      </c>
      <c r="J160" s="361" t="s">
        <v>1360</v>
      </c>
      <c r="K160" s="361" t="s">
        <v>1361</v>
      </c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</row>
    <row r="161" customFormat="false" ht="15" hidden="false" customHeight="false" outlineLevel="0" collapsed="false">
      <c r="A161" s="310" t="s">
        <v>1362</v>
      </c>
      <c r="B161" s="320" t="s">
        <v>1458</v>
      </c>
      <c r="C161" s="224" t="s">
        <v>1459</v>
      </c>
      <c r="D161" s="320" t="s">
        <v>34</v>
      </c>
      <c r="E161" s="363" t="n">
        <v>1</v>
      </c>
      <c r="F161" s="355" t="n">
        <f aca="false">COTAÇÕES!E62</f>
        <v>4607.85</v>
      </c>
      <c r="G161" s="178" t="n">
        <v>0</v>
      </c>
      <c r="H161" s="322" t="n">
        <f aca="false">F161+G161</f>
        <v>4607.85</v>
      </c>
      <c r="I161" s="322" t="n">
        <f aca="false">F161*E161</f>
        <v>4607.85</v>
      </c>
      <c r="J161" s="322" t="n">
        <f aca="false">G161*E161</f>
        <v>0</v>
      </c>
      <c r="K161" s="322" t="n">
        <f aca="false">I161+J161</f>
        <v>4607.85</v>
      </c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</row>
    <row r="162" customFormat="false" ht="15" hidden="false" customHeight="false" outlineLevel="0" collapsed="false">
      <c r="A162" s="310" t="s">
        <v>1364</v>
      </c>
      <c r="B162" s="320" t="n">
        <v>88264</v>
      </c>
      <c r="C162" s="224" t="s">
        <v>1431</v>
      </c>
      <c r="D162" s="320" t="s">
        <v>49</v>
      </c>
      <c r="E162" s="363" t="n">
        <v>0.5</v>
      </c>
      <c r="F162" s="122" t="n">
        <v>0</v>
      </c>
      <c r="G162" s="122" t="n">
        <v>40.67</v>
      </c>
      <c r="H162" s="322" t="n">
        <f aca="false">F162+G162</f>
        <v>40.67</v>
      </c>
      <c r="I162" s="322" t="n">
        <f aca="false">F162*E162</f>
        <v>0</v>
      </c>
      <c r="J162" s="322" t="n">
        <f aca="false">G162*E162</f>
        <v>20.335</v>
      </c>
      <c r="K162" s="322" t="n">
        <f aca="false">I162+J162</f>
        <v>20.335</v>
      </c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</row>
    <row r="163" customFormat="false" ht="15" hidden="false" customHeight="false" outlineLevel="0" collapsed="false">
      <c r="A163" s="310" t="s">
        <v>1364</v>
      </c>
      <c r="B163" s="320" t="n">
        <v>88247</v>
      </c>
      <c r="C163" s="224" t="s">
        <v>1432</v>
      </c>
      <c r="D163" s="320" t="s">
        <v>49</v>
      </c>
      <c r="E163" s="363" t="n">
        <v>0.5</v>
      </c>
      <c r="F163" s="355" t="n">
        <v>0</v>
      </c>
      <c r="G163" s="178" t="n">
        <v>33.62</v>
      </c>
      <c r="H163" s="322" t="n">
        <f aca="false">F163+G163</f>
        <v>33.62</v>
      </c>
      <c r="I163" s="322" t="n">
        <f aca="false">F163*E163</f>
        <v>0</v>
      </c>
      <c r="J163" s="322" t="n">
        <f aca="false">G163*E163</f>
        <v>16.81</v>
      </c>
      <c r="K163" s="322" t="n">
        <f aca="false">I163+J163</f>
        <v>16.81</v>
      </c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</row>
    <row r="164" customFormat="false" ht="15" hidden="false" customHeight="false" outlineLevel="0" collapsed="false">
      <c r="A164" s="310"/>
      <c r="B164" s="310"/>
      <c r="C164" s="310"/>
      <c r="D164" s="310"/>
      <c r="E164" s="338"/>
      <c r="F164" s="341"/>
      <c r="G164" s="340"/>
      <c r="H164" s="341"/>
      <c r="I164" s="333" t="n">
        <f aca="false">ROUND(SUM(I161:I163),2)</f>
        <v>4607.85</v>
      </c>
      <c r="J164" s="333" t="n">
        <f aca="false">ROUND(SUM(J161:J163),2)</f>
        <v>37.15</v>
      </c>
      <c r="K164" s="333" t="n">
        <f aca="false">ROUND(SUM(K161:K163),2)</f>
        <v>4645</v>
      </c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</row>
    <row r="165" customFormat="false" ht="15" hidden="false" customHeight="false" outlineLevel="0" collapsed="false">
      <c r="A165" s="21"/>
      <c r="B165" s="21"/>
      <c r="C165" s="21"/>
      <c r="D165" s="21"/>
      <c r="E165" s="342"/>
      <c r="F165" s="67"/>
      <c r="G165" s="128"/>
      <c r="H165" s="67"/>
      <c r="I165" s="67"/>
      <c r="J165" s="67"/>
      <c r="K165" s="67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</row>
    <row r="166" customFormat="false" ht="15" hidden="false" customHeight="true" outlineLevel="0" collapsed="false">
      <c r="A166" s="335" t="s">
        <v>1460</v>
      </c>
      <c r="B166" s="335"/>
      <c r="C166" s="335"/>
      <c r="D166" s="335"/>
      <c r="E166" s="335"/>
      <c r="F166" s="335"/>
      <c r="G166" s="335"/>
      <c r="H166" s="335"/>
      <c r="I166" s="335"/>
      <c r="J166" s="335"/>
      <c r="K166" s="335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</row>
    <row r="167" customFormat="false" ht="15" hidden="false" customHeight="true" outlineLevel="0" collapsed="false">
      <c r="A167" s="332" t="s">
        <v>1352</v>
      </c>
      <c r="B167" s="358" t="s">
        <v>1461</v>
      </c>
      <c r="C167" s="358"/>
      <c r="D167" s="358"/>
      <c r="E167" s="358"/>
      <c r="F167" s="358"/>
      <c r="G167" s="358"/>
      <c r="H167" s="322" t="s">
        <v>1353</v>
      </c>
      <c r="I167" s="355" t="s">
        <v>34</v>
      </c>
      <c r="J167" s="356"/>
      <c r="K167" s="356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</row>
    <row r="168" customFormat="false" ht="15" hidden="false" customHeight="false" outlineLevel="0" collapsed="false">
      <c r="A168" s="359"/>
      <c r="B168" s="311" t="s">
        <v>1354</v>
      </c>
      <c r="C168" s="364"/>
      <c r="D168" s="358" t="s">
        <v>34</v>
      </c>
      <c r="E168" s="360" t="s">
        <v>35</v>
      </c>
      <c r="F168" s="361" t="s">
        <v>1356</v>
      </c>
      <c r="G168" s="362" t="s">
        <v>1357</v>
      </c>
      <c r="H168" s="361" t="s">
        <v>1358</v>
      </c>
      <c r="I168" s="361" t="s">
        <v>1359</v>
      </c>
      <c r="J168" s="361" t="s">
        <v>1360</v>
      </c>
      <c r="K168" s="361" t="s">
        <v>1361</v>
      </c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</row>
    <row r="169" customFormat="false" ht="15" hidden="false" customHeight="false" outlineLevel="0" collapsed="false">
      <c r="A169" s="310" t="s">
        <v>1362</v>
      </c>
      <c r="B169" s="320" t="s">
        <v>1462</v>
      </c>
      <c r="C169" s="224" t="s">
        <v>1463</v>
      </c>
      <c r="D169" s="320" t="s">
        <v>34</v>
      </c>
      <c r="E169" s="363" t="n">
        <v>1</v>
      </c>
      <c r="F169" s="355" t="n">
        <f aca="false">COTAÇÕES!E71</f>
        <v>1712.76333333333</v>
      </c>
      <c r="G169" s="178" t="n">
        <v>0</v>
      </c>
      <c r="H169" s="322" t="n">
        <f aca="false">F169+G169</f>
        <v>1712.76333333333</v>
      </c>
      <c r="I169" s="322" t="n">
        <f aca="false">F169*E169</f>
        <v>1712.76333333333</v>
      </c>
      <c r="J169" s="322" t="n">
        <f aca="false">G169*E169</f>
        <v>0</v>
      </c>
      <c r="K169" s="322" t="n">
        <f aca="false">I169+J169</f>
        <v>1712.76333333333</v>
      </c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</row>
    <row r="170" customFormat="false" ht="15" hidden="false" customHeight="false" outlineLevel="0" collapsed="false">
      <c r="A170" s="310" t="s">
        <v>1364</v>
      </c>
      <c r="B170" s="320" t="n">
        <v>88264</v>
      </c>
      <c r="C170" s="224" t="s">
        <v>1431</v>
      </c>
      <c r="D170" s="320" t="s">
        <v>49</v>
      </c>
      <c r="E170" s="363" t="n">
        <v>0.5</v>
      </c>
      <c r="F170" s="122" t="n">
        <v>0</v>
      </c>
      <c r="G170" s="122" t="n">
        <v>40.67</v>
      </c>
      <c r="H170" s="322" t="n">
        <f aca="false">F170+G170</f>
        <v>40.67</v>
      </c>
      <c r="I170" s="322" t="n">
        <f aca="false">F170*E170</f>
        <v>0</v>
      </c>
      <c r="J170" s="322" t="n">
        <f aca="false">G170*E170</f>
        <v>20.335</v>
      </c>
      <c r="K170" s="322" t="n">
        <f aca="false">I170+J170</f>
        <v>20.335</v>
      </c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</row>
    <row r="171" customFormat="false" ht="15" hidden="false" customHeight="false" outlineLevel="0" collapsed="false">
      <c r="A171" s="310" t="s">
        <v>1364</v>
      </c>
      <c r="B171" s="320" t="n">
        <v>88247</v>
      </c>
      <c r="C171" s="224" t="s">
        <v>1432</v>
      </c>
      <c r="D171" s="320" t="s">
        <v>49</v>
      </c>
      <c r="E171" s="363" t="n">
        <v>0.5</v>
      </c>
      <c r="F171" s="355" t="n">
        <v>0</v>
      </c>
      <c r="G171" s="178" t="n">
        <v>33.62</v>
      </c>
      <c r="H171" s="322" t="n">
        <f aca="false">F171+G171</f>
        <v>33.62</v>
      </c>
      <c r="I171" s="322" t="n">
        <f aca="false">F171*E171</f>
        <v>0</v>
      </c>
      <c r="J171" s="322" t="n">
        <f aca="false">G171*E171</f>
        <v>16.81</v>
      </c>
      <c r="K171" s="322" t="n">
        <f aca="false">I171+J171</f>
        <v>16.81</v>
      </c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</row>
    <row r="172" customFormat="false" ht="15" hidden="false" customHeight="false" outlineLevel="0" collapsed="false">
      <c r="A172" s="310"/>
      <c r="B172" s="310"/>
      <c r="C172" s="310"/>
      <c r="D172" s="310"/>
      <c r="E172" s="338"/>
      <c r="F172" s="341"/>
      <c r="G172" s="340"/>
      <c r="H172" s="341"/>
      <c r="I172" s="333" t="n">
        <f aca="false">ROUND(SUM(I169:I171),2)</f>
        <v>1712.76</v>
      </c>
      <c r="J172" s="333" t="n">
        <f aca="false">ROUND(SUM(J169:J171),2)</f>
        <v>37.15</v>
      </c>
      <c r="K172" s="333" t="n">
        <f aca="false">ROUND(SUM(K169:K171),2)</f>
        <v>1749.91</v>
      </c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</row>
    <row r="173" customFormat="false" ht="15" hidden="false" customHeight="false" outlineLevel="0" collapsed="false">
      <c r="A173" s="115"/>
      <c r="B173" s="115"/>
      <c r="C173" s="115"/>
      <c r="D173" s="115"/>
      <c r="E173" s="365"/>
      <c r="F173" s="179"/>
      <c r="G173" s="116"/>
      <c r="H173" s="179"/>
      <c r="I173" s="366"/>
      <c r="J173" s="366"/>
      <c r="K173" s="366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</row>
    <row r="174" customFormat="false" ht="15" hidden="false" customHeight="true" outlineLevel="0" collapsed="false">
      <c r="A174" s="335" t="s">
        <v>1464</v>
      </c>
      <c r="B174" s="335"/>
      <c r="C174" s="335"/>
      <c r="D174" s="335"/>
      <c r="E174" s="335"/>
      <c r="F174" s="335"/>
      <c r="G174" s="335"/>
      <c r="H174" s="335"/>
      <c r="I174" s="335"/>
      <c r="J174" s="335"/>
      <c r="K174" s="335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</row>
    <row r="175" customFormat="false" ht="15" hidden="false" customHeight="true" outlineLevel="0" collapsed="false">
      <c r="A175" s="332" t="s">
        <v>1352</v>
      </c>
      <c r="B175" s="358" t="s">
        <v>286</v>
      </c>
      <c r="C175" s="358"/>
      <c r="D175" s="358"/>
      <c r="E175" s="358"/>
      <c r="F175" s="358"/>
      <c r="G175" s="358"/>
      <c r="H175" s="322" t="s">
        <v>1353</v>
      </c>
      <c r="I175" s="355" t="s">
        <v>34</v>
      </c>
      <c r="J175" s="356" t="s">
        <v>73</v>
      </c>
      <c r="K175" s="356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</row>
    <row r="176" customFormat="false" ht="15" hidden="false" customHeight="false" outlineLevel="0" collapsed="false">
      <c r="A176" s="359"/>
      <c r="B176" s="311" t="s">
        <v>1354</v>
      </c>
      <c r="C176" s="310" t="s">
        <v>1355</v>
      </c>
      <c r="D176" s="358" t="s">
        <v>34</v>
      </c>
      <c r="E176" s="360" t="s">
        <v>35</v>
      </c>
      <c r="F176" s="361" t="s">
        <v>1356</v>
      </c>
      <c r="G176" s="362" t="s">
        <v>1357</v>
      </c>
      <c r="H176" s="361" t="s">
        <v>1358</v>
      </c>
      <c r="I176" s="361" t="s">
        <v>1359</v>
      </c>
      <c r="J176" s="361" t="s">
        <v>1360</v>
      </c>
      <c r="K176" s="361" t="s">
        <v>1361</v>
      </c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</row>
    <row r="177" customFormat="false" ht="24.05" hidden="false" customHeight="false" outlineLevel="0" collapsed="false">
      <c r="A177" s="310" t="s">
        <v>1362</v>
      </c>
      <c r="B177" s="175" t="s">
        <v>890</v>
      </c>
      <c r="C177" s="174" t="s">
        <v>891</v>
      </c>
      <c r="D177" s="175" t="s">
        <v>1386</v>
      </c>
      <c r="E177" s="367" t="n">
        <v>0.171</v>
      </c>
      <c r="F177" s="222" t="n">
        <v>38.65</v>
      </c>
      <c r="G177" s="222" t="n">
        <v>0</v>
      </c>
      <c r="H177" s="322" t="n">
        <f aca="false">F177+G177</f>
        <v>38.65</v>
      </c>
      <c r="I177" s="322" t="n">
        <f aca="false">F177*E177</f>
        <v>6.60915</v>
      </c>
      <c r="J177" s="322" t="n">
        <f aca="false">G177*E177</f>
        <v>0</v>
      </c>
      <c r="K177" s="322" t="n">
        <f aca="false">I177+J177</f>
        <v>6.60915</v>
      </c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</row>
    <row r="178" customFormat="false" ht="24.05" hidden="false" customHeight="false" outlineLevel="0" collapsed="false">
      <c r="A178" s="310" t="s">
        <v>1362</v>
      </c>
      <c r="B178" s="175" t="s">
        <v>1465</v>
      </c>
      <c r="C178" s="174" t="s">
        <v>1466</v>
      </c>
      <c r="D178" s="175" t="s">
        <v>156</v>
      </c>
      <c r="E178" s="367" t="n">
        <v>0.0012</v>
      </c>
      <c r="F178" s="222" t="n">
        <v>99.93</v>
      </c>
      <c r="G178" s="222" t="n">
        <v>0</v>
      </c>
      <c r="H178" s="322" t="n">
        <f aca="false">F178+G178</f>
        <v>99.93</v>
      </c>
      <c r="I178" s="322" t="n">
        <f aca="false">F178*E178</f>
        <v>0.119916</v>
      </c>
      <c r="J178" s="322" t="n">
        <f aca="false">G178*E178</f>
        <v>0</v>
      </c>
      <c r="K178" s="322" t="n">
        <f aca="false">I178+J178</f>
        <v>0.119916</v>
      </c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  <c r="AE178" s="115"/>
    </row>
    <row r="179" customFormat="false" ht="15" hidden="false" customHeight="false" outlineLevel="0" collapsed="false">
      <c r="A179" s="310" t="s">
        <v>1362</v>
      </c>
      <c r="B179" s="175" t="s">
        <v>1467</v>
      </c>
      <c r="C179" s="174" t="s">
        <v>1468</v>
      </c>
      <c r="D179" s="175" t="s">
        <v>73</v>
      </c>
      <c r="E179" s="367" t="n">
        <v>0.672</v>
      </c>
      <c r="F179" s="222" t="n">
        <v>19.06</v>
      </c>
      <c r="G179" s="222" t="n">
        <v>0</v>
      </c>
      <c r="H179" s="322" t="n">
        <f aca="false">F179+G179</f>
        <v>19.06</v>
      </c>
      <c r="I179" s="322" t="n">
        <f aca="false">F179*E179</f>
        <v>12.80832</v>
      </c>
      <c r="J179" s="322" t="n">
        <f aca="false">G179*E179</f>
        <v>0</v>
      </c>
      <c r="K179" s="322" t="n">
        <f aca="false">I179+J179</f>
        <v>12.80832</v>
      </c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</row>
    <row r="180" customFormat="false" ht="15" hidden="false" customHeight="false" outlineLevel="0" collapsed="false">
      <c r="A180" s="310" t="s">
        <v>1364</v>
      </c>
      <c r="B180" s="175" t="s">
        <v>1469</v>
      </c>
      <c r="C180" s="174" t="s">
        <v>1367</v>
      </c>
      <c r="D180" s="175" t="s">
        <v>49</v>
      </c>
      <c r="E180" s="367" t="n">
        <v>0.152</v>
      </c>
      <c r="F180" s="222" t="n">
        <v>0</v>
      </c>
      <c r="G180" s="222" t="n">
        <v>31.41</v>
      </c>
      <c r="H180" s="322" t="n">
        <f aca="false">F180+G180</f>
        <v>31.41</v>
      </c>
      <c r="I180" s="322" t="n">
        <f aca="false">F180*E180</f>
        <v>0</v>
      </c>
      <c r="J180" s="322" t="n">
        <f aca="false">G180*E180</f>
        <v>4.77432</v>
      </c>
      <c r="K180" s="322" t="n">
        <f aca="false">I180+J180</f>
        <v>4.77432</v>
      </c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</row>
    <row r="181" customFormat="false" ht="15" hidden="false" customHeight="false" outlineLevel="0" collapsed="false">
      <c r="A181" s="310" t="s">
        <v>1364</v>
      </c>
      <c r="B181" s="175" t="s">
        <v>1470</v>
      </c>
      <c r="C181" s="174" t="s">
        <v>1471</v>
      </c>
      <c r="D181" s="175" t="s">
        <v>49</v>
      </c>
      <c r="E181" s="367" t="n">
        <v>0.085</v>
      </c>
      <c r="F181" s="222" t="n">
        <v>0</v>
      </c>
      <c r="G181" s="222" t="n">
        <v>39.16</v>
      </c>
      <c r="H181" s="322" t="n">
        <f aca="false">F181+G181</f>
        <v>39.16</v>
      </c>
      <c r="I181" s="322" t="n">
        <f aca="false">F181*E181</f>
        <v>0</v>
      </c>
      <c r="J181" s="322" t="n">
        <f aca="false">G181*E181</f>
        <v>3.3286</v>
      </c>
      <c r="K181" s="322" t="n">
        <f aca="false">I181+J181</f>
        <v>3.3286</v>
      </c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</row>
    <row r="182" customFormat="false" ht="15" hidden="false" customHeight="false" outlineLevel="0" collapsed="false">
      <c r="A182" s="310"/>
      <c r="B182" s="310"/>
      <c r="C182" s="310"/>
      <c r="D182" s="310"/>
      <c r="E182" s="338"/>
      <c r="F182" s="341"/>
      <c r="G182" s="340"/>
      <c r="H182" s="341"/>
      <c r="I182" s="333" t="n">
        <f aca="false">ROUND(SUM(I177:I181),2)</f>
        <v>19.54</v>
      </c>
      <c r="J182" s="333" t="n">
        <f aca="false">ROUND(SUM(J177:J181),2)</f>
        <v>8.1</v>
      </c>
      <c r="K182" s="333" t="n">
        <f aca="false">ROUND(SUM(K177:K181),2)</f>
        <v>27.64</v>
      </c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</row>
    <row r="183" customFormat="false" ht="15" hidden="false" customHeight="false" outlineLevel="0" collapsed="false">
      <c r="A183" s="368"/>
      <c r="B183" s="368"/>
      <c r="C183" s="368"/>
      <c r="D183" s="368"/>
      <c r="E183" s="369"/>
      <c r="F183" s="370"/>
      <c r="G183" s="371"/>
      <c r="H183" s="370"/>
      <c r="I183" s="344"/>
      <c r="J183" s="344"/>
      <c r="K183" s="344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</row>
    <row r="184" customFormat="false" ht="15" hidden="false" customHeight="true" outlineLevel="0" collapsed="false">
      <c r="A184" s="372" t="s">
        <v>1472</v>
      </c>
      <c r="B184" s="372"/>
      <c r="C184" s="372"/>
      <c r="D184" s="372"/>
      <c r="E184" s="372"/>
      <c r="F184" s="372"/>
      <c r="G184" s="372"/>
      <c r="H184" s="372"/>
      <c r="I184" s="372"/>
      <c r="J184" s="372"/>
      <c r="K184" s="372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</row>
    <row r="185" customFormat="false" ht="15" hidden="false" customHeight="true" outlineLevel="0" collapsed="false">
      <c r="A185" s="332" t="s">
        <v>1473</v>
      </c>
      <c r="B185" s="358" t="s">
        <v>1474</v>
      </c>
      <c r="C185" s="358"/>
      <c r="D185" s="358"/>
      <c r="E185" s="358"/>
      <c r="F185" s="358"/>
      <c r="G185" s="358"/>
      <c r="H185" s="322" t="s">
        <v>1353</v>
      </c>
      <c r="I185" s="355" t="s">
        <v>34</v>
      </c>
      <c r="J185" s="373"/>
      <c r="K185" s="373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</row>
    <row r="186" customFormat="false" ht="15" hidden="false" customHeight="false" outlineLevel="0" collapsed="false">
      <c r="A186" s="374"/>
      <c r="B186" s="375" t="s">
        <v>1354</v>
      </c>
      <c r="C186" s="310" t="s">
        <v>1355</v>
      </c>
      <c r="D186" s="376" t="s">
        <v>34</v>
      </c>
      <c r="E186" s="321" t="s">
        <v>35</v>
      </c>
      <c r="F186" s="322" t="s">
        <v>1356</v>
      </c>
      <c r="G186" s="377" t="s">
        <v>1357</v>
      </c>
      <c r="H186" s="322" t="s">
        <v>1358</v>
      </c>
      <c r="I186" s="322" t="s">
        <v>1359</v>
      </c>
      <c r="J186" s="322" t="s">
        <v>1360</v>
      </c>
      <c r="K186" s="322" t="s">
        <v>1361</v>
      </c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</row>
    <row r="187" customFormat="false" ht="15" hidden="false" customHeight="false" outlineLevel="0" collapsed="false">
      <c r="A187" s="332" t="s">
        <v>1364</v>
      </c>
      <c r="B187" s="375" t="n">
        <v>88316</v>
      </c>
      <c r="C187" s="358" t="s">
        <v>1367</v>
      </c>
      <c r="D187" s="375" t="s">
        <v>49</v>
      </c>
      <c r="E187" s="363" t="n">
        <v>0.97</v>
      </c>
      <c r="F187" s="355" t="n">
        <v>0</v>
      </c>
      <c r="G187" s="178" t="n">
        <v>31.41</v>
      </c>
      <c r="H187" s="322" t="n">
        <f aca="false">SUM(F187+G187)</f>
        <v>31.41</v>
      </c>
      <c r="I187" s="322" t="n">
        <f aca="false">E187*F187</f>
        <v>0</v>
      </c>
      <c r="J187" s="322" t="n">
        <f aca="false">E187*G187</f>
        <v>30.4677</v>
      </c>
      <c r="K187" s="322" t="n">
        <f aca="false">SUM(I187+J187)</f>
        <v>30.4677</v>
      </c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</row>
    <row r="188" customFormat="false" ht="15" hidden="false" customHeight="false" outlineLevel="0" collapsed="false">
      <c r="A188" s="332" t="s">
        <v>1364</v>
      </c>
      <c r="B188" s="375" t="n">
        <v>88309</v>
      </c>
      <c r="C188" s="358" t="s">
        <v>1366</v>
      </c>
      <c r="D188" s="375" t="s">
        <v>49</v>
      </c>
      <c r="E188" s="363" t="n">
        <v>1.939</v>
      </c>
      <c r="F188" s="355" t="n">
        <v>0</v>
      </c>
      <c r="G188" s="178" t="n">
        <v>40.19</v>
      </c>
      <c r="H188" s="322" t="n">
        <f aca="false">SUM(F188+G188)</f>
        <v>40.19</v>
      </c>
      <c r="I188" s="322" t="n">
        <f aca="false">E188*F188</f>
        <v>0</v>
      </c>
      <c r="J188" s="322" t="n">
        <f aca="false">E188*G188</f>
        <v>77.92841</v>
      </c>
      <c r="K188" s="322" t="n">
        <f aca="false">SUM(I188+J188)</f>
        <v>77.92841</v>
      </c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</row>
    <row r="189" customFormat="false" ht="35.5" hidden="false" customHeight="false" outlineLevel="0" collapsed="false">
      <c r="A189" s="332" t="s">
        <v>1364</v>
      </c>
      <c r="B189" s="375" t="n">
        <v>87292</v>
      </c>
      <c r="C189" s="358" t="s">
        <v>1475</v>
      </c>
      <c r="D189" s="375" t="s">
        <v>106</v>
      </c>
      <c r="E189" s="363" t="n">
        <v>0.028</v>
      </c>
      <c r="F189" s="355" t="n">
        <v>449.21</v>
      </c>
      <c r="G189" s="178" t="n">
        <v>181.17</v>
      </c>
      <c r="H189" s="322" t="n">
        <f aca="false">SUM(F189+G189)</f>
        <v>630.38</v>
      </c>
      <c r="I189" s="322" t="n">
        <f aca="false">E189*F189</f>
        <v>12.57788</v>
      </c>
      <c r="J189" s="322" t="n">
        <f aca="false">E189*G189</f>
        <v>5.07276</v>
      </c>
      <c r="K189" s="322" t="n">
        <f aca="false">SUM(I189+J189)</f>
        <v>17.65064</v>
      </c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</row>
    <row r="190" customFormat="false" ht="15" hidden="false" customHeight="false" outlineLevel="0" collapsed="false">
      <c r="A190" s="332" t="s">
        <v>1362</v>
      </c>
      <c r="B190" s="375" t="n">
        <v>7260</v>
      </c>
      <c r="C190" s="358" t="s">
        <v>1476</v>
      </c>
      <c r="D190" s="375" t="s">
        <v>34</v>
      </c>
      <c r="E190" s="363" t="n">
        <v>73.49</v>
      </c>
      <c r="F190" s="355" t="n">
        <v>2.24</v>
      </c>
      <c r="G190" s="178" t="n">
        <v>0</v>
      </c>
      <c r="H190" s="322" t="n">
        <f aca="false">SUM(F190+G190)</f>
        <v>2.24</v>
      </c>
      <c r="I190" s="322" t="n">
        <f aca="false">E190*F190</f>
        <v>164.6176</v>
      </c>
      <c r="J190" s="322" t="n">
        <f aca="false">E190*G190</f>
        <v>0</v>
      </c>
      <c r="K190" s="322" t="n">
        <f aca="false">SUM(I190+J190)</f>
        <v>164.6176</v>
      </c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</row>
    <row r="191" customFormat="false" ht="15" hidden="false" customHeight="false" outlineLevel="0" collapsed="false">
      <c r="A191" s="374"/>
      <c r="B191" s="378"/>
      <c r="C191" s="378"/>
      <c r="D191" s="378"/>
      <c r="E191" s="379"/>
      <c r="F191" s="373"/>
      <c r="G191" s="380"/>
      <c r="H191" s="373"/>
      <c r="I191" s="381" t="n">
        <f aca="false">SUM(I187:I190)</f>
        <v>177.19548</v>
      </c>
      <c r="J191" s="381" t="n">
        <f aca="false">SUM(J187:J190)</f>
        <v>113.46887</v>
      </c>
      <c r="K191" s="381" t="n">
        <f aca="false">SUM(K187:K190)</f>
        <v>290.66435</v>
      </c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</row>
    <row r="192" customFormat="false" ht="15" hidden="false" customHeight="false" outlineLevel="0" collapsed="false">
      <c r="A192" s="368"/>
      <c r="B192" s="368"/>
      <c r="C192" s="368"/>
      <c r="D192" s="368"/>
      <c r="E192" s="369"/>
      <c r="F192" s="370"/>
      <c r="G192" s="371"/>
      <c r="H192" s="370"/>
      <c r="I192" s="344"/>
      <c r="J192" s="344"/>
      <c r="K192" s="344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</row>
    <row r="193" customFormat="false" ht="15" hidden="false" customHeight="true" outlineLevel="0" collapsed="false">
      <c r="A193" s="372" t="s">
        <v>1477</v>
      </c>
      <c r="B193" s="372"/>
      <c r="C193" s="372"/>
      <c r="D193" s="372"/>
      <c r="E193" s="372"/>
      <c r="F193" s="372"/>
      <c r="G193" s="372"/>
      <c r="H193" s="372"/>
      <c r="I193" s="372"/>
      <c r="J193" s="372"/>
      <c r="K193" s="372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</row>
    <row r="194" customFormat="false" ht="24.05" hidden="false" customHeight="true" outlineLevel="0" collapsed="false">
      <c r="A194" s="332" t="s">
        <v>1473</v>
      </c>
      <c r="B194" s="358" t="s">
        <v>308</v>
      </c>
      <c r="C194" s="358"/>
      <c r="D194" s="358"/>
      <c r="E194" s="358"/>
      <c r="F194" s="358"/>
      <c r="G194" s="358"/>
      <c r="H194" s="322" t="s">
        <v>1353</v>
      </c>
      <c r="I194" s="355" t="s">
        <v>34</v>
      </c>
      <c r="J194" s="373" t="s">
        <v>156</v>
      </c>
      <c r="K194" s="373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</row>
    <row r="195" customFormat="false" ht="15" hidden="false" customHeight="false" outlineLevel="0" collapsed="false">
      <c r="A195" s="374"/>
      <c r="B195" s="375" t="s">
        <v>1354</v>
      </c>
      <c r="C195" s="310" t="s">
        <v>1355</v>
      </c>
      <c r="D195" s="376" t="s">
        <v>34</v>
      </c>
      <c r="E195" s="321" t="s">
        <v>35</v>
      </c>
      <c r="F195" s="322" t="s">
        <v>1356</v>
      </c>
      <c r="G195" s="377" t="s">
        <v>1357</v>
      </c>
      <c r="H195" s="322" t="s">
        <v>1358</v>
      </c>
      <c r="I195" s="322" t="s">
        <v>1359</v>
      </c>
      <c r="J195" s="322" t="s">
        <v>1360</v>
      </c>
      <c r="K195" s="322" t="s">
        <v>1361</v>
      </c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</row>
    <row r="196" customFormat="false" ht="24.05" hidden="false" customHeight="false" outlineLevel="0" collapsed="false">
      <c r="A196" s="332" t="s">
        <v>1478</v>
      </c>
      <c r="B196" s="375" t="s">
        <v>1479</v>
      </c>
      <c r="C196" s="358" t="s">
        <v>1383</v>
      </c>
      <c r="D196" s="375" t="s">
        <v>156</v>
      </c>
      <c r="E196" s="363" t="n">
        <v>0.0305</v>
      </c>
      <c r="F196" s="355" t="n">
        <v>8.02</v>
      </c>
      <c r="G196" s="178" t="n">
        <v>0</v>
      </c>
      <c r="H196" s="322" t="n">
        <f aca="false">SUM(F196+G196)</f>
        <v>8.02</v>
      </c>
      <c r="I196" s="322" t="n">
        <f aca="false">E196*F196</f>
        <v>0.24461</v>
      </c>
      <c r="J196" s="322" t="n">
        <f aca="false">E196*G196</f>
        <v>0</v>
      </c>
      <c r="K196" s="322" t="n">
        <f aca="false">SUM(I196+J196)</f>
        <v>0.24461</v>
      </c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</row>
    <row r="197" customFormat="false" ht="15" hidden="false" customHeight="false" outlineLevel="0" collapsed="false">
      <c r="A197" s="332" t="s">
        <v>1362</v>
      </c>
      <c r="B197" s="375" t="n">
        <v>10997</v>
      </c>
      <c r="C197" s="358" t="s">
        <v>1480</v>
      </c>
      <c r="D197" s="375" t="s">
        <v>156</v>
      </c>
      <c r="E197" s="363" t="n">
        <v>0.0015</v>
      </c>
      <c r="F197" s="355" t="n">
        <v>41.5</v>
      </c>
      <c r="G197" s="178" t="n">
        <v>0</v>
      </c>
      <c r="H197" s="322" t="n">
        <f aca="false">SUM(F197+G197)</f>
        <v>41.5</v>
      </c>
      <c r="I197" s="322" t="n">
        <f aca="false">E197*F197</f>
        <v>0.06225</v>
      </c>
      <c r="J197" s="322" t="n">
        <f aca="false">E197*G197</f>
        <v>0</v>
      </c>
      <c r="K197" s="322" t="n">
        <f aca="false">SUM(I197+J197)</f>
        <v>0.06225</v>
      </c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</row>
    <row r="198" customFormat="false" ht="15" hidden="false" customHeight="false" outlineLevel="0" collapsed="false">
      <c r="A198" s="332" t="s">
        <v>1478</v>
      </c>
      <c r="B198" s="375" t="s">
        <v>1481</v>
      </c>
      <c r="C198" s="358" t="s">
        <v>1384</v>
      </c>
      <c r="D198" s="375" t="s">
        <v>156</v>
      </c>
      <c r="E198" s="363" t="n">
        <v>1.091</v>
      </c>
      <c r="F198" s="355" t="n">
        <v>10</v>
      </c>
      <c r="G198" s="178" t="n">
        <v>0</v>
      </c>
      <c r="H198" s="322" t="n">
        <f aca="false">SUM(F198+G198)</f>
        <v>10</v>
      </c>
      <c r="I198" s="322" t="n">
        <f aca="false">E198*F198</f>
        <v>10.91</v>
      </c>
      <c r="J198" s="322" t="n">
        <f aca="false">E198*G198</f>
        <v>0</v>
      </c>
      <c r="K198" s="322" t="n">
        <f aca="false">SUM(I198+J198)</f>
        <v>10.91</v>
      </c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</row>
    <row r="199" customFormat="false" ht="15" hidden="false" customHeight="false" outlineLevel="0" collapsed="false">
      <c r="A199" s="310" t="s">
        <v>1364</v>
      </c>
      <c r="B199" s="375" t="n">
        <v>88240</v>
      </c>
      <c r="C199" s="358" t="s">
        <v>1373</v>
      </c>
      <c r="D199" s="375" t="s">
        <v>49</v>
      </c>
      <c r="E199" s="363" t="n">
        <v>0.0044</v>
      </c>
      <c r="F199" s="355" t="n">
        <v>0</v>
      </c>
      <c r="G199" s="178" t="n">
        <v>31.85</v>
      </c>
      <c r="H199" s="322" t="n">
        <f aca="false">SUM(F199+G199)</f>
        <v>31.85</v>
      </c>
      <c r="I199" s="322" t="n">
        <f aca="false">E199*F199</f>
        <v>0</v>
      </c>
      <c r="J199" s="322" t="n">
        <f aca="false">E199*G199</f>
        <v>0.14014</v>
      </c>
      <c r="K199" s="322" t="n">
        <f aca="false">SUM(I199+J199)</f>
        <v>0.14014</v>
      </c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</row>
    <row r="200" customFormat="false" ht="15" hidden="false" customHeight="false" outlineLevel="0" collapsed="false">
      <c r="A200" s="310" t="s">
        <v>1364</v>
      </c>
      <c r="B200" s="375" t="n">
        <v>88278</v>
      </c>
      <c r="C200" s="358" t="s">
        <v>1374</v>
      </c>
      <c r="D200" s="375" t="s">
        <v>49</v>
      </c>
      <c r="E200" s="363" t="n">
        <v>0.014</v>
      </c>
      <c r="F200" s="355" t="n">
        <v>0</v>
      </c>
      <c r="G200" s="178" t="n">
        <v>36.95</v>
      </c>
      <c r="H200" s="322" t="n">
        <f aca="false">SUM(F200+G200)</f>
        <v>36.95</v>
      </c>
      <c r="I200" s="322" t="n">
        <f aca="false">E200*F200</f>
        <v>0</v>
      </c>
      <c r="J200" s="322" t="n">
        <f aca="false">E200*G200</f>
        <v>0.5173</v>
      </c>
      <c r="K200" s="322" t="n">
        <f aca="false">SUM(I200+J200)</f>
        <v>0.5173</v>
      </c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</row>
    <row r="201" customFormat="false" ht="15" hidden="false" customHeight="false" outlineLevel="0" collapsed="false">
      <c r="A201" s="310" t="s">
        <v>1364</v>
      </c>
      <c r="B201" s="375" t="n">
        <v>88317</v>
      </c>
      <c r="C201" s="358" t="s">
        <v>1482</v>
      </c>
      <c r="D201" s="375" t="s">
        <v>49</v>
      </c>
      <c r="E201" s="363" t="n">
        <v>0.0181</v>
      </c>
      <c r="F201" s="355" t="n">
        <v>0</v>
      </c>
      <c r="G201" s="178" t="n">
        <v>41.65</v>
      </c>
      <c r="H201" s="322" t="n">
        <f aca="false">SUM(F201+G201)</f>
        <v>41.65</v>
      </c>
      <c r="I201" s="322" t="n">
        <f aca="false">E201*F201</f>
        <v>0</v>
      </c>
      <c r="J201" s="322" t="n">
        <f aca="false">E201*G201</f>
        <v>0.753865</v>
      </c>
      <c r="K201" s="322" t="n">
        <f aca="false">SUM(I201+J201)</f>
        <v>0.753865</v>
      </c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</row>
    <row r="202" customFormat="false" ht="24.05" hidden="false" customHeight="false" outlineLevel="0" collapsed="false">
      <c r="A202" s="310" t="s">
        <v>1364</v>
      </c>
      <c r="B202" s="375" t="n">
        <v>93287</v>
      </c>
      <c r="C202" s="358" t="s">
        <v>1375</v>
      </c>
      <c r="D202" s="375" t="s">
        <v>1376</v>
      </c>
      <c r="E202" s="363" t="n">
        <v>0.004</v>
      </c>
      <c r="F202" s="355" t="n">
        <v>320.16</v>
      </c>
      <c r="G202" s="178" t="n">
        <v>51.08</v>
      </c>
      <c r="H202" s="322" t="n">
        <f aca="false">SUM(F202+G202)</f>
        <v>371.24</v>
      </c>
      <c r="I202" s="322" t="n">
        <f aca="false">E202*F202</f>
        <v>1.28064</v>
      </c>
      <c r="J202" s="322" t="n">
        <f aca="false">E202*G202</f>
        <v>0.20432</v>
      </c>
      <c r="K202" s="322" t="n">
        <f aca="false">SUM(I202+J202)</f>
        <v>1.48496</v>
      </c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</row>
    <row r="203" customFormat="false" ht="24.05" hidden="false" customHeight="false" outlineLevel="0" collapsed="false">
      <c r="A203" s="310" t="s">
        <v>1364</v>
      </c>
      <c r="B203" s="375" t="n">
        <v>93288</v>
      </c>
      <c r="C203" s="358" t="s">
        <v>1377</v>
      </c>
      <c r="D203" s="375" t="s">
        <v>1378</v>
      </c>
      <c r="E203" s="363" t="n">
        <v>0.0037</v>
      </c>
      <c r="F203" s="355" t="n">
        <v>148.95</v>
      </c>
      <c r="G203" s="178" t="n">
        <v>51.07</v>
      </c>
      <c r="H203" s="322" t="n">
        <f aca="false">SUM(F203+G203)</f>
        <v>200.02</v>
      </c>
      <c r="I203" s="322" t="n">
        <f aca="false">E203*F203</f>
        <v>0.551115</v>
      </c>
      <c r="J203" s="322" t="n">
        <f aca="false">E203*G203</f>
        <v>0.188959</v>
      </c>
      <c r="K203" s="322" t="n">
        <f aca="false">SUM(I203+J203)</f>
        <v>0.740074</v>
      </c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</row>
    <row r="204" customFormat="false" ht="24.05" hidden="false" customHeight="false" outlineLevel="0" collapsed="false">
      <c r="A204" s="310" t="s">
        <v>1364</v>
      </c>
      <c r="B204" s="375" t="n">
        <v>100716</v>
      </c>
      <c r="C204" s="358" t="s">
        <v>1379</v>
      </c>
      <c r="D204" s="375" t="s">
        <v>60</v>
      </c>
      <c r="E204" s="363" t="n">
        <v>0.0358</v>
      </c>
      <c r="F204" s="355" t="n">
        <v>20.48</v>
      </c>
      <c r="G204" s="178" t="n">
        <v>5.67</v>
      </c>
      <c r="H204" s="322" t="n">
        <f aca="false">SUM(F204+G204)</f>
        <v>26.15</v>
      </c>
      <c r="I204" s="322" t="n">
        <f aca="false">E204*F204</f>
        <v>0.733184</v>
      </c>
      <c r="J204" s="322" t="n">
        <f aca="false">E204*G204</f>
        <v>0.202986</v>
      </c>
      <c r="K204" s="322" t="n">
        <f aca="false">SUM(I204+J204)</f>
        <v>0.93617</v>
      </c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</row>
    <row r="205" customFormat="false" ht="24.05" hidden="false" customHeight="false" outlineLevel="0" collapsed="false">
      <c r="A205" s="310" t="s">
        <v>1364</v>
      </c>
      <c r="B205" s="375" t="n">
        <v>100719</v>
      </c>
      <c r="C205" s="358" t="s">
        <v>1483</v>
      </c>
      <c r="D205" s="375" t="s">
        <v>60</v>
      </c>
      <c r="E205" s="363" t="n">
        <v>0.0358</v>
      </c>
      <c r="F205" s="355" t="n">
        <v>11.02</v>
      </c>
      <c r="G205" s="178" t="n">
        <v>2.64</v>
      </c>
      <c r="H205" s="322" t="n">
        <f aca="false">SUM(F205+G205)</f>
        <v>13.66</v>
      </c>
      <c r="I205" s="322" t="n">
        <f aca="false">E205*F205</f>
        <v>0.394516</v>
      </c>
      <c r="J205" s="322" t="n">
        <f aca="false">E205*G205</f>
        <v>0.094512</v>
      </c>
      <c r="K205" s="322" t="n">
        <f aca="false">SUM(I205+J205)</f>
        <v>0.489028</v>
      </c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</row>
    <row r="206" customFormat="false" ht="15" hidden="false" customHeight="false" outlineLevel="0" collapsed="false">
      <c r="A206" s="374"/>
      <c r="B206" s="378"/>
      <c r="C206" s="378"/>
      <c r="D206" s="378"/>
      <c r="E206" s="379"/>
      <c r="F206" s="373"/>
      <c r="G206" s="380"/>
      <c r="H206" s="373"/>
      <c r="I206" s="381" t="n">
        <f aca="false">SUM(I202:I205)</f>
        <v>2.959455</v>
      </c>
      <c r="J206" s="381" t="n">
        <f aca="false">SUM(J202:J205)</f>
        <v>0.690777</v>
      </c>
      <c r="K206" s="381" t="n">
        <f aca="false">SUM(K202:K205)</f>
        <v>3.650232</v>
      </c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</row>
    <row r="207" customFormat="false" ht="15" hidden="false" customHeight="false" outlineLevel="0" collapsed="false">
      <c r="A207" s="368"/>
      <c r="B207" s="368"/>
      <c r="C207" s="368"/>
      <c r="D207" s="368"/>
      <c r="E207" s="369"/>
      <c r="F207" s="370"/>
      <c r="G207" s="371"/>
      <c r="H207" s="370"/>
      <c r="I207" s="344"/>
      <c r="J207" s="344"/>
      <c r="K207" s="344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</row>
    <row r="208" customFormat="false" ht="15" hidden="false" customHeight="true" outlineLevel="0" collapsed="false">
      <c r="A208" s="372" t="s">
        <v>1484</v>
      </c>
      <c r="B208" s="372"/>
      <c r="C208" s="372"/>
      <c r="D208" s="372"/>
      <c r="E208" s="372"/>
      <c r="F208" s="372"/>
      <c r="G208" s="372"/>
      <c r="H208" s="372"/>
      <c r="I208" s="372"/>
      <c r="J208" s="372"/>
      <c r="K208" s="372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</row>
    <row r="209" customFormat="false" ht="24.05" hidden="false" customHeight="true" outlineLevel="0" collapsed="false">
      <c r="A209" s="332" t="s">
        <v>1473</v>
      </c>
      <c r="B209" s="358" t="s">
        <v>312</v>
      </c>
      <c r="C209" s="358"/>
      <c r="D209" s="358"/>
      <c r="E209" s="358"/>
      <c r="F209" s="358"/>
      <c r="G209" s="358"/>
      <c r="H209" s="322" t="s">
        <v>1353</v>
      </c>
      <c r="I209" s="355" t="s">
        <v>34</v>
      </c>
      <c r="J209" s="373" t="s">
        <v>156</v>
      </c>
      <c r="K209" s="373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</row>
    <row r="210" customFormat="false" ht="15" hidden="false" customHeight="false" outlineLevel="0" collapsed="false">
      <c r="A210" s="374"/>
      <c r="B210" s="375" t="s">
        <v>1354</v>
      </c>
      <c r="C210" s="310" t="s">
        <v>1355</v>
      </c>
      <c r="D210" s="376" t="s">
        <v>34</v>
      </c>
      <c r="E210" s="321" t="s">
        <v>35</v>
      </c>
      <c r="F210" s="322" t="s">
        <v>1356</v>
      </c>
      <c r="G210" s="377" t="s">
        <v>1357</v>
      </c>
      <c r="H210" s="322" t="s">
        <v>1358</v>
      </c>
      <c r="I210" s="322" t="s">
        <v>1359</v>
      </c>
      <c r="J210" s="322" t="s">
        <v>1360</v>
      </c>
      <c r="K210" s="322" t="s">
        <v>1361</v>
      </c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</row>
    <row r="211" customFormat="false" ht="15" hidden="false" customHeight="false" outlineLevel="0" collapsed="false">
      <c r="A211" s="332" t="s">
        <v>1478</v>
      </c>
      <c r="B211" s="375" t="s">
        <v>1485</v>
      </c>
      <c r="C211" s="358" t="s">
        <v>1486</v>
      </c>
      <c r="D211" s="375" t="s">
        <v>156</v>
      </c>
      <c r="E211" s="363" t="n">
        <v>0.1375</v>
      </c>
      <c r="F211" s="355" t="n">
        <v>8.63</v>
      </c>
      <c r="G211" s="178" t="n">
        <v>0</v>
      </c>
      <c r="H211" s="322" t="n">
        <f aca="false">SUM(F211+G211)</f>
        <v>8.63</v>
      </c>
      <c r="I211" s="322" t="n">
        <f aca="false">E211*F211</f>
        <v>1.186625</v>
      </c>
      <c r="J211" s="322" t="n">
        <f aca="false">E211*G211</f>
        <v>0</v>
      </c>
      <c r="K211" s="322" t="n">
        <f aca="false">SUM(I211+J211)</f>
        <v>1.186625</v>
      </c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</row>
    <row r="212" customFormat="false" ht="24.05" hidden="false" customHeight="false" outlineLevel="0" collapsed="false">
      <c r="A212" s="332" t="s">
        <v>1478</v>
      </c>
      <c r="B212" s="375" t="s">
        <v>1479</v>
      </c>
      <c r="C212" s="358" t="s">
        <v>1383</v>
      </c>
      <c r="D212" s="375" t="s">
        <v>156</v>
      </c>
      <c r="E212" s="363" t="n">
        <v>1.091</v>
      </c>
      <c r="F212" s="355" t="n">
        <v>8.02</v>
      </c>
      <c r="G212" s="178" t="n">
        <v>0</v>
      </c>
      <c r="H212" s="322" t="n">
        <f aca="false">SUM(F212+G212)</f>
        <v>8.02</v>
      </c>
      <c r="I212" s="322" t="n">
        <f aca="false">E212*F212</f>
        <v>8.74982</v>
      </c>
      <c r="J212" s="322" t="n">
        <f aca="false">E212*G212</f>
        <v>0</v>
      </c>
      <c r="K212" s="322" t="n">
        <f aca="false">SUM(I212+J212)</f>
        <v>8.74982</v>
      </c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</row>
    <row r="213" customFormat="false" ht="15" hidden="false" customHeight="false" outlineLevel="0" collapsed="false">
      <c r="A213" s="332" t="s">
        <v>1362</v>
      </c>
      <c r="B213" s="375" t="n">
        <v>10997</v>
      </c>
      <c r="C213" s="358" t="s">
        <v>1480</v>
      </c>
      <c r="D213" s="375" t="s">
        <v>156</v>
      </c>
      <c r="E213" s="363" t="n">
        <v>0.0017</v>
      </c>
      <c r="F213" s="355" t="n">
        <v>41.5</v>
      </c>
      <c r="G213" s="178" t="n">
        <v>0</v>
      </c>
      <c r="H213" s="322" t="n">
        <f aca="false">SUM(F213+G213)</f>
        <v>41.5</v>
      </c>
      <c r="I213" s="322" t="n">
        <f aca="false">E213*F213</f>
        <v>0.07055</v>
      </c>
      <c r="J213" s="322" t="n">
        <f aca="false">E213*G213</f>
        <v>0</v>
      </c>
      <c r="K213" s="322" t="n">
        <f aca="false">SUM(I213+J213)</f>
        <v>0.07055</v>
      </c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</row>
    <row r="214" customFormat="false" ht="15" hidden="false" customHeight="false" outlineLevel="0" collapsed="false">
      <c r="A214" s="310" t="s">
        <v>1364</v>
      </c>
      <c r="B214" s="375" t="n">
        <v>88240</v>
      </c>
      <c r="C214" s="358" t="s">
        <v>1373</v>
      </c>
      <c r="D214" s="375" t="s">
        <v>49</v>
      </c>
      <c r="E214" s="363" t="n">
        <v>0.0105</v>
      </c>
      <c r="F214" s="355" t="n">
        <v>0</v>
      </c>
      <c r="G214" s="178" t="n">
        <v>31.85</v>
      </c>
      <c r="H214" s="322" t="n">
        <f aca="false">SUM(F214+G214)</f>
        <v>31.85</v>
      </c>
      <c r="I214" s="322" t="n">
        <f aca="false">E214*F214</f>
        <v>0</v>
      </c>
      <c r="J214" s="322" t="n">
        <f aca="false">E214*G214</f>
        <v>0.334425</v>
      </c>
      <c r="K214" s="322" t="n">
        <f aca="false">SUM(I214+J214)</f>
        <v>0.334425</v>
      </c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</row>
    <row r="215" customFormat="false" ht="15" hidden="false" customHeight="false" outlineLevel="0" collapsed="false">
      <c r="A215" s="310" t="s">
        <v>1364</v>
      </c>
      <c r="B215" s="375" t="n">
        <v>88278</v>
      </c>
      <c r="C215" s="358" t="s">
        <v>1374</v>
      </c>
      <c r="D215" s="375" t="s">
        <v>49</v>
      </c>
      <c r="E215" s="363" t="n">
        <v>0.049</v>
      </c>
      <c r="F215" s="355" t="n">
        <v>0</v>
      </c>
      <c r="G215" s="178" t="n">
        <v>36.95</v>
      </c>
      <c r="H215" s="322" t="n">
        <f aca="false">SUM(F215+G215)</f>
        <v>36.95</v>
      </c>
      <c r="I215" s="322" t="n">
        <f aca="false">E215*F215</f>
        <v>0</v>
      </c>
      <c r="J215" s="322" t="n">
        <f aca="false">E215*G215</f>
        <v>1.81055</v>
      </c>
      <c r="K215" s="322" t="n">
        <f aca="false">SUM(I215+J215)</f>
        <v>1.81055</v>
      </c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</row>
    <row r="216" customFormat="false" ht="15" hidden="false" customHeight="false" outlineLevel="0" collapsed="false">
      <c r="A216" s="310" t="s">
        <v>1364</v>
      </c>
      <c r="B216" s="375" t="n">
        <v>88317</v>
      </c>
      <c r="C216" s="358" t="s">
        <v>1482</v>
      </c>
      <c r="D216" s="375" t="s">
        <v>49</v>
      </c>
      <c r="E216" s="363" t="n">
        <v>0.0443</v>
      </c>
      <c r="F216" s="355" t="n">
        <v>0</v>
      </c>
      <c r="G216" s="178" t="n">
        <v>41.65</v>
      </c>
      <c r="H216" s="322" t="n">
        <f aca="false">SUM(F216+G216)</f>
        <v>41.65</v>
      </c>
      <c r="I216" s="322" t="n">
        <f aca="false">E216*F216</f>
        <v>0</v>
      </c>
      <c r="J216" s="322" t="n">
        <f aca="false">E216*G216</f>
        <v>1.845095</v>
      </c>
      <c r="K216" s="322" t="n">
        <f aca="false">SUM(I216+J216)</f>
        <v>1.845095</v>
      </c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</row>
    <row r="217" customFormat="false" ht="24.05" hidden="false" customHeight="false" outlineLevel="0" collapsed="false">
      <c r="A217" s="310" t="s">
        <v>1364</v>
      </c>
      <c r="B217" s="375" t="n">
        <v>93287</v>
      </c>
      <c r="C217" s="358" t="s">
        <v>1375</v>
      </c>
      <c r="D217" s="375" t="s">
        <v>1376</v>
      </c>
      <c r="E217" s="363" t="n">
        <v>0.0132</v>
      </c>
      <c r="F217" s="355" t="n">
        <v>320.16</v>
      </c>
      <c r="G217" s="178" t="n">
        <v>51.08</v>
      </c>
      <c r="H217" s="322" t="n">
        <f aca="false">SUM(F217+G217)</f>
        <v>371.24</v>
      </c>
      <c r="I217" s="322" t="n">
        <f aca="false">E217*F217</f>
        <v>4.226112</v>
      </c>
      <c r="J217" s="322" t="n">
        <f aca="false">E217*G217</f>
        <v>0.674256</v>
      </c>
      <c r="K217" s="322" t="n">
        <f aca="false">SUM(I217+J217)</f>
        <v>4.900368</v>
      </c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</row>
    <row r="218" customFormat="false" ht="24.05" hidden="false" customHeight="false" outlineLevel="0" collapsed="false">
      <c r="A218" s="310" t="s">
        <v>1364</v>
      </c>
      <c r="B218" s="375" t="n">
        <v>93288</v>
      </c>
      <c r="C218" s="358" t="s">
        <v>1377</v>
      </c>
      <c r="D218" s="375" t="s">
        <v>1378</v>
      </c>
      <c r="E218" s="363" t="n">
        <v>0.0158</v>
      </c>
      <c r="F218" s="355" t="n">
        <v>148.95</v>
      </c>
      <c r="G218" s="178" t="n">
        <v>51.07</v>
      </c>
      <c r="H218" s="322" t="n">
        <f aca="false">SUM(F218+G218)</f>
        <v>200.02</v>
      </c>
      <c r="I218" s="322" t="n">
        <f aca="false">E218*F218</f>
        <v>2.35341</v>
      </c>
      <c r="J218" s="322" t="n">
        <f aca="false">E218*G218</f>
        <v>0.806906</v>
      </c>
      <c r="K218" s="322" t="n">
        <f aca="false">SUM(I218+J218)</f>
        <v>3.160316</v>
      </c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</row>
    <row r="219" customFormat="false" ht="24.05" hidden="false" customHeight="false" outlineLevel="0" collapsed="false">
      <c r="A219" s="310" t="s">
        <v>1364</v>
      </c>
      <c r="B219" s="375" t="n">
        <v>100716</v>
      </c>
      <c r="C219" s="358" t="s">
        <v>1379</v>
      </c>
      <c r="D219" s="375" t="s">
        <v>60</v>
      </c>
      <c r="E219" s="363" t="n">
        <v>0.0285</v>
      </c>
      <c r="F219" s="355" t="n">
        <v>20.48</v>
      </c>
      <c r="G219" s="178" t="n">
        <v>5.67</v>
      </c>
      <c r="H219" s="322" t="n">
        <f aca="false">SUM(F219+G219)</f>
        <v>26.15</v>
      </c>
      <c r="I219" s="322" t="n">
        <f aca="false">E219*F219</f>
        <v>0.58368</v>
      </c>
      <c r="J219" s="322" t="n">
        <f aca="false">E219*G219</f>
        <v>0.161595</v>
      </c>
      <c r="K219" s="322" t="n">
        <f aca="false">SUM(I219+J219)</f>
        <v>0.745275</v>
      </c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</row>
    <row r="220" customFormat="false" ht="24.05" hidden="false" customHeight="false" outlineLevel="0" collapsed="false">
      <c r="A220" s="310" t="s">
        <v>1364</v>
      </c>
      <c r="B220" s="375" t="n">
        <v>100719</v>
      </c>
      <c r="C220" s="358" t="s">
        <v>1483</v>
      </c>
      <c r="D220" s="375" t="s">
        <v>60</v>
      </c>
      <c r="E220" s="363" t="n">
        <v>0.0285</v>
      </c>
      <c r="F220" s="355" t="n">
        <v>11.02</v>
      </c>
      <c r="G220" s="178" t="n">
        <v>2.64</v>
      </c>
      <c r="H220" s="322" t="n">
        <f aca="false">SUM(F220+G220)</f>
        <v>13.66</v>
      </c>
      <c r="I220" s="322" t="n">
        <f aca="false">E220*F220</f>
        <v>0.31407</v>
      </c>
      <c r="J220" s="322" t="n">
        <f aca="false">E220*G220</f>
        <v>0.07524</v>
      </c>
      <c r="K220" s="322" t="n">
        <f aca="false">SUM(I220+J220)</f>
        <v>0.38931</v>
      </c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</row>
    <row r="221" customFormat="false" ht="15" hidden="false" customHeight="false" outlineLevel="0" collapsed="false">
      <c r="A221" s="374"/>
      <c r="B221" s="378"/>
      <c r="C221" s="378"/>
      <c r="D221" s="378"/>
      <c r="E221" s="379"/>
      <c r="F221" s="373"/>
      <c r="G221" s="380"/>
      <c r="H221" s="373"/>
      <c r="I221" s="381" t="n">
        <f aca="false">SUM(I217:I220)</f>
        <v>7.477272</v>
      </c>
      <c r="J221" s="381" t="n">
        <f aca="false">SUM(J217:J220)</f>
        <v>1.717997</v>
      </c>
      <c r="K221" s="381" t="n">
        <f aca="false">SUM(K217:K220)</f>
        <v>9.195269</v>
      </c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</row>
    <row r="222" customFormat="false" ht="15" hidden="false" customHeight="false" outlineLevel="0" collapsed="false">
      <c r="A222" s="368"/>
      <c r="B222" s="368"/>
      <c r="C222" s="368"/>
      <c r="D222" s="368"/>
      <c r="E222" s="369"/>
      <c r="F222" s="370"/>
      <c r="G222" s="371"/>
      <c r="H222" s="370"/>
      <c r="I222" s="344"/>
      <c r="J222" s="344"/>
      <c r="K222" s="344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</row>
    <row r="223" customFormat="false" ht="15" hidden="false" customHeight="true" outlineLevel="0" collapsed="false">
      <c r="A223" s="335" t="s">
        <v>1487</v>
      </c>
      <c r="B223" s="335"/>
      <c r="C223" s="335"/>
      <c r="D223" s="335"/>
      <c r="E223" s="335"/>
      <c r="F223" s="335"/>
      <c r="G223" s="335"/>
      <c r="H223" s="335"/>
      <c r="I223" s="335"/>
      <c r="J223" s="335"/>
      <c r="K223" s="335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</row>
    <row r="224" customFormat="false" ht="15" hidden="false" customHeight="true" outlineLevel="0" collapsed="false">
      <c r="A224" s="332" t="s">
        <v>1352</v>
      </c>
      <c r="B224" s="358" t="s">
        <v>1453</v>
      </c>
      <c r="C224" s="358"/>
      <c r="D224" s="358"/>
      <c r="E224" s="358"/>
      <c r="F224" s="358"/>
      <c r="G224" s="358"/>
      <c r="H224" s="322" t="s">
        <v>1353</v>
      </c>
      <c r="I224" s="355" t="s">
        <v>34</v>
      </c>
      <c r="J224" s="356"/>
      <c r="K224" s="356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</row>
    <row r="225" customFormat="false" ht="15" hidden="false" customHeight="false" outlineLevel="0" collapsed="false">
      <c r="A225" s="359"/>
      <c r="B225" s="311" t="s">
        <v>1354</v>
      </c>
      <c r="C225" s="310" t="s">
        <v>1355</v>
      </c>
      <c r="D225" s="358" t="s">
        <v>34</v>
      </c>
      <c r="E225" s="360" t="s">
        <v>35</v>
      </c>
      <c r="F225" s="361" t="s">
        <v>1356</v>
      </c>
      <c r="G225" s="362" t="s">
        <v>1357</v>
      </c>
      <c r="H225" s="361" t="s">
        <v>1358</v>
      </c>
      <c r="I225" s="361" t="s">
        <v>1359</v>
      </c>
      <c r="J225" s="361" t="s">
        <v>1360</v>
      </c>
      <c r="K225" s="361" t="s">
        <v>1361</v>
      </c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</row>
    <row r="226" customFormat="false" ht="24.05" hidden="false" customHeight="false" outlineLevel="0" collapsed="false">
      <c r="A226" s="310" t="s">
        <v>1362</v>
      </c>
      <c r="B226" s="320" t="s">
        <v>1488</v>
      </c>
      <c r="C226" s="224" t="str">
        <f aca="false">COTAÇÕES!B96</f>
        <v>PATCH CORD CAT 6, U/UTP, 4 PARES, 24 AWG, 100% COBRE, RJ45 MACHO/MACHO, CONFORME ABNT NBR 14565 E ANSI/TIA-568.2-D.</v>
      </c>
      <c r="D226" s="320" t="s">
        <v>34</v>
      </c>
      <c r="E226" s="363" t="n">
        <v>1</v>
      </c>
      <c r="F226" s="177" t="n">
        <f aca="false">COTAÇÕES!E98</f>
        <v>18.9233333333333</v>
      </c>
      <c r="G226" s="178" t="n">
        <v>0</v>
      </c>
      <c r="H226" s="322" t="n">
        <f aca="false">F226+G226</f>
        <v>18.9233333333333</v>
      </c>
      <c r="I226" s="322" t="n">
        <f aca="false">F226*E226</f>
        <v>18.9233333333333</v>
      </c>
      <c r="J226" s="322" t="n">
        <f aca="false">G226*E226</f>
        <v>0</v>
      </c>
      <c r="K226" s="322" t="n">
        <f aca="false">I226+J226</f>
        <v>18.9233333333333</v>
      </c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</row>
    <row r="227" customFormat="false" ht="15" hidden="false" customHeight="false" outlineLevel="0" collapsed="false">
      <c r="A227" s="310" t="s">
        <v>1364</v>
      </c>
      <c r="B227" s="320" t="n">
        <v>88264</v>
      </c>
      <c r="C227" s="224" t="s">
        <v>1431</v>
      </c>
      <c r="D227" s="320" t="s">
        <v>49</v>
      </c>
      <c r="E227" s="363" t="n">
        <v>0.15</v>
      </c>
      <c r="F227" s="122" t="n">
        <v>0</v>
      </c>
      <c r="G227" s="122" t="n">
        <v>40.67</v>
      </c>
      <c r="H227" s="322" t="n">
        <f aca="false">F227+G227</f>
        <v>40.67</v>
      </c>
      <c r="I227" s="322" t="n">
        <f aca="false">F227*E227</f>
        <v>0</v>
      </c>
      <c r="J227" s="322" t="n">
        <f aca="false">G227*E227</f>
        <v>6.1005</v>
      </c>
      <c r="K227" s="322" t="n">
        <f aca="false">I227+J227</f>
        <v>6.1005</v>
      </c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</row>
    <row r="228" customFormat="false" ht="15" hidden="false" customHeight="false" outlineLevel="0" collapsed="false">
      <c r="A228" s="310" t="s">
        <v>1364</v>
      </c>
      <c r="B228" s="320" t="n">
        <v>88247</v>
      </c>
      <c r="C228" s="224" t="s">
        <v>1432</v>
      </c>
      <c r="D228" s="320" t="s">
        <v>49</v>
      </c>
      <c r="E228" s="363" t="n">
        <v>0.15</v>
      </c>
      <c r="F228" s="355" t="n">
        <v>0</v>
      </c>
      <c r="G228" s="178" t="n">
        <v>33.62</v>
      </c>
      <c r="H228" s="322" t="n">
        <f aca="false">F228+G228</f>
        <v>33.62</v>
      </c>
      <c r="I228" s="322" t="n">
        <f aca="false">F228*E228</f>
        <v>0</v>
      </c>
      <c r="J228" s="322" t="n">
        <f aca="false">G228*E228</f>
        <v>5.043</v>
      </c>
      <c r="K228" s="322" t="n">
        <f aca="false">I228+J228</f>
        <v>5.043</v>
      </c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</row>
    <row r="229" customFormat="false" ht="15" hidden="false" customHeight="false" outlineLevel="0" collapsed="false">
      <c r="A229" s="310"/>
      <c r="B229" s="310"/>
      <c r="C229" s="310"/>
      <c r="D229" s="310"/>
      <c r="E229" s="338"/>
      <c r="F229" s="341"/>
      <c r="G229" s="340"/>
      <c r="H229" s="341"/>
      <c r="I229" s="333" t="n">
        <f aca="false">ROUND(SUM(I226:I228),2)</f>
        <v>18.92</v>
      </c>
      <c r="J229" s="333" t="n">
        <f aca="false">ROUND(SUM(J226:J228),2)</f>
        <v>11.14</v>
      </c>
      <c r="K229" s="333" t="n">
        <f aca="false">ROUND(SUM(K226:K228),2)</f>
        <v>30.07</v>
      </c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</row>
    <row r="230" customFormat="false" ht="15" hidden="false" customHeight="false" outlineLevel="0" collapsed="false">
      <c r="A230" s="368"/>
      <c r="B230" s="368"/>
      <c r="C230" s="368"/>
      <c r="D230" s="368"/>
      <c r="E230" s="369"/>
      <c r="F230" s="370"/>
      <c r="G230" s="371"/>
      <c r="H230" s="370"/>
      <c r="I230" s="344"/>
      <c r="J230" s="344"/>
      <c r="K230" s="344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</row>
    <row r="231" customFormat="false" ht="15" hidden="false" customHeight="true" outlineLevel="0" collapsed="false">
      <c r="A231" s="335" t="s">
        <v>1489</v>
      </c>
      <c r="B231" s="335"/>
      <c r="C231" s="335"/>
      <c r="D231" s="335"/>
      <c r="E231" s="335"/>
      <c r="F231" s="335"/>
      <c r="G231" s="335"/>
      <c r="H231" s="335"/>
      <c r="I231" s="335"/>
      <c r="J231" s="335"/>
      <c r="K231" s="335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</row>
    <row r="232" customFormat="false" ht="15" hidden="false" customHeight="true" outlineLevel="0" collapsed="false">
      <c r="A232" s="332" t="s">
        <v>1352</v>
      </c>
      <c r="B232" s="358" t="s">
        <v>1490</v>
      </c>
      <c r="C232" s="358"/>
      <c r="D232" s="358"/>
      <c r="E232" s="358"/>
      <c r="F232" s="358"/>
      <c r="G232" s="358"/>
      <c r="H232" s="322" t="s">
        <v>1353</v>
      </c>
      <c r="I232" s="355" t="s">
        <v>34</v>
      </c>
      <c r="J232" s="356"/>
      <c r="K232" s="356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</row>
    <row r="233" customFormat="false" ht="15" hidden="false" customHeight="false" outlineLevel="0" collapsed="false">
      <c r="A233" s="359"/>
      <c r="B233" s="311" t="s">
        <v>1354</v>
      </c>
      <c r="C233" s="310" t="s">
        <v>1355</v>
      </c>
      <c r="D233" s="358" t="s">
        <v>34</v>
      </c>
      <c r="E233" s="360" t="s">
        <v>35</v>
      </c>
      <c r="F233" s="361" t="s">
        <v>1356</v>
      </c>
      <c r="G233" s="362" t="s">
        <v>1357</v>
      </c>
      <c r="H233" s="361" t="s">
        <v>1358</v>
      </c>
      <c r="I233" s="361" t="s">
        <v>1359</v>
      </c>
      <c r="J233" s="361" t="s">
        <v>1360</v>
      </c>
      <c r="K233" s="361" t="s">
        <v>1361</v>
      </c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</row>
    <row r="234" customFormat="false" ht="15" hidden="false" customHeight="false" outlineLevel="0" collapsed="false">
      <c r="A234" s="310" t="s">
        <v>1362</v>
      </c>
      <c r="B234" s="320" t="s">
        <v>1488</v>
      </c>
      <c r="C234" s="224" t="n">
        <f aca="false">COTAÇÕES!B104</f>
        <v>0</v>
      </c>
      <c r="D234" s="320" t="s">
        <v>34</v>
      </c>
      <c r="E234" s="363" t="n">
        <v>1</v>
      </c>
      <c r="F234" s="177" t="n">
        <f aca="false">COTAÇÕES!E107</f>
        <v>35.31</v>
      </c>
      <c r="G234" s="178" t="n">
        <v>0</v>
      </c>
      <c r="H234" s="322" t="n">
        <f aca="false">F234+G234</f>
        <v>35.31</v>
      </c>
      <c r="I234" s="322" t="n">
        <f aca="false">F234*E234</f>
        <v>35.31</v>
      </c>
      <c r="J234" s="322" t="n">
        <f aca="false">G234*E234</f>
        <v>0</v>
      </c>
      <c r="K234" s="322" t="n">
        <f aca="false">I234+J234</f>
        <v>35.31</v>
      </c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</row>
    <row r="235" customFormat="false" ht="15" hidden="false" customHeight="false" outlineLevel="0" collapsed="false">
      <c r="A235" s="310" t="s">
        <v>1364</v>
      </c>
      <c r="B235" s="320" t="n">
        <v>88264</v>
      </c>
      <c r="C235" s="224" t="s">
        <v>1431</v>
      </c>
      <c r="D235" s="320" t="s">
        <v>49</v>
      </c>
      <c r="E235" s="363" t="n">
        <v>0.3</v>
      </c>
      <c r="F235" s="122" t="n">
        <v>0</v>
      </c>
      <c r="G235" s="122" t="n">
        <v>40.67</v>
      </c>
      <c r="H235" s="322" t="n">
        <f aca="false">F235+G235</f>
        <v>40.67</v>
      </c>
      <c r="I235" s="322" t="n">
        <f aca="false">F235*E235</f>
        <v>0</v>
      </c>
      <c r="J235" s="322" t="n">
        <f aca="false">G235*E235</f>
        <v>12.201</v>
      </c>
      <c r="K235" s="322" t="n">
        <f aca="false">I235+J235</f>
        <v>12.201</v>
      </c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</row>
    <row r="236" customFormat="false" ht="15" hidden="false" customHeight="false" outlineLevel="0" collapsed="false">
      <c r="A236" s="310" t="s">
        <v>1364</v>
      </c>
      <c r="B236" s="320" t="n">
        <v>88247</v>
      </c>
      <c r="C236" s="224" t="s">
        <v>1432</v>
      </c>
      <c r="D236" s="320" t="s">
        <v>49</v>
      </c>
      <c r="E236" s="363" t="n">
        <v>0.3</v>
      </c>
      <c r="F236" s="355" t="n">
        <v>0</v>
      </c>
      <c r="G236" s="178" t="n">
        <v>33.62</v>
      </c>
      <c r="H236" s="322" t="n">
        <f aca="false">F236+G236</f>
        <v>33.62</v>
      </c>
      <c r="I236" s="322" t="n">
        <f aca="false">F236*E236</f>
        <v>0</v>
      </c>
      <c r="J236" s="322" t="n">
        <f aca="false">G236*E236</f>
        <v>10.086</v>
      </c>
      <c r="K236" s="322" t="n">
        <f aca="false">I236+J236</f>
        <v>10.086</v>
      </c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</row>
    <row r="237" customFormat="false" ht="15" hidden="false" customHeight="false" outlineLevel="0" collapsed="false">
      <c r="A237" s="310"/>
      <c r="B237" s="310"/>
      <c r="C237" s="310"/>
      <c r="D237" s="310"/>
      <c r="E237" s="338"/>
      <c r="F237" s="341"/>
      <c r="G237" s="340"/>
      <c r="H237" s="341"/>
      <c r="I237" s="333" t="n">
        <f aca="false">ROUND(SUM(I234:I236),2)</f>
        <v>35.31</v>
      </c>
      <c r="J237" s="333" t="n">
        <f aca="false">ROUND(SUM(J234:J236),2)</f>
        <v>22.29</v>
      </c>
      <c r="K237" s="333" t="n">
        <f aca="false">ROUND(SUM(K234:K236),2)</f>
        <v>57.6</v>
      </c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</row>
    <row r="238" customFormat="false" ht="15" hidden="false" customHeight="false" outlineLevel="0" collapsed="false">
      <c r="A238" s="115"/>
      <c r="B238" s="115"/>
      <c r="C238" s="115"/>
      <c r="D238" s="115"/>
      <c r="E238" s="365"/>
      <c r="F238" s="179"/>
      <c r="G238" s="116"/>
      <c r="H238" s="179"/>
      <c r="I238" s="366"/>
      <c r="J238" s="366"/>
      <c r="K238" s="366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</row>
    <row r="239" customFormat="false" ht="15" hidden="false" customHeight="true" outlineLevel="0" collapsed="false">
      <c r="A239" s="335" t="s">
        <v>1491</v>
      </c>
      <c r="B239" s="335"/>
      <c r="C239" s="335"/>
      <c r="D239" s="335"/>
      <c r="E239" s="335"/>
      <c r="F239" s="335"/>
      <c r="G239" s="335"/>
      <c r="H239" s="335"/>
      <c r="I239" s="335"/>
      <c r="J239" s="335"/>
      <c r="K239" s="33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</row>
    <row r="240" customFormat="false" ht="15" hidden="false" customHeight="true" outlineLevel="0" collapsed="false">
      <c r="A240" s="332" t="s">
        <v>1352</v>
      </c>
      <c r="B240" s="358" t="s">
        <v>1492</v>
      </c>
      <c r="C240" s="358"/>
      <c r="D240" s="358"/>
      <c r="E240" s="358"/>
      <c r="F240" s="358"/>
      <c r="G240" s="358"/>
      <c r="H240" s="322" t="s">
        <v>1353</v>
      </c>
      <c r="I240" s="355" t="s">
        <v>34</v>
      </c>
      <c r="J240" s="356"/>
      <c r="K240" s="356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</row>
    <row r="241" customFormat="false" ht="15" hidden="false" customHeight="false" outlineLevel="0" collapsed="false">
      <c r="A241" s="301"/>
      <c r="B241" s="302" t="s">
        <v>1354</v>
      </c>
      <c r="C241" s="310" t="s">
        <v>1355</v>
      </c>
      <c r="D241" s="302" t="s">
        <v>34</v>
      </c>
      <c r="E241" s="304" t="s">
        <v>35</v>
      </c>
      <c r="F241" s="305" t="s">
        <v>1356</v>
      </c>
      <c r="G241" s="306" t="s">
        <v>1357</v>
      </c>
      <c r="H241" s="307" t="s">
        <v>1358</v>
      </c>
      <c r="I241" s="307" t="s">
        <v>1359</v>
      </c>
      <c r="J241" s="307" t="s">
        <v>1360</v>
      </c>
      <c r="K241" s="307" t="s">
        <v>1361</v>
      </c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</row>
    <row r="242" customFormat="false" ht="15" hidden="false" customHeight="false" outlineLevel="0" collapsed="false">
      <c r="A242" s="301" t="s">
        <v>1364</v>
      </c>
      <c r="B242" s="302" t="n">
        <v>88240</v>
      </c>
      <c r="C242" s="303" t="s">
        <v>1373</v>
      </c>
      <c r="D242" s="311" t="s">
        <v>49</v>
      </c>
      <c r="E242" s="312" t="n">
        <v>0.0047</v>
      </c>
      <c r="F242" s="220" t="n">
        <v>0</v>
      </c>
      <c r="G242" s="220" t="n">
        <v>31.85</v>
      </c>
      <c r="H242" s="222" t="n">
        <f aca="false">F242+G242</f>
        <v>31.85</v>
      </c>
      <c r="I242" s="307" t="n">
        <f aca="false">F242*E242</f>
        <v>0</v>
      </c>
      <c r="J242" s="307" t="n">
        <f aca="false">G242*E242</f>
        <v>0.149695</v>
      </c>
      <c r="K242" s="307" t="n">
        <f aca="false">I242+J242</f>
        <v>0.149695</v>
      </c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</row>
    <row r="243" customFormat="false" ht="15" hidden="false" customHeight="false" outlineLevel="0" collapsed="false">
      <c r="A243" s="301" t="s">
        <v>1364</v>
      </c>
      <c r="B243" s="302" t="n">
        <v>88278</v>
      </c>
      <c r="C243" s="303" t="s">
        <v>1374</v>
      </c>
      <c r="D243" s="313" t="s">
        <v>49</v>
      </c>
      <c r="E243" s="312" t="n">
        <v>0.029</v>
      </c>
      <c r="F243" s="220" t="n">
        <v>0</v>
      </c>
      <c r="G243" s="220" t="n">
        <v>35.27</v>
      </c>
      <c r="H243" s="222" t="n">
        <f aca="false">F243+G243</f>
        <v>35.27</v>
      </c>
      <c r="I243" s="307" t="n">
        <f aca="false">F243*E243</f>
        <v>0</v>
      </c>
      <c r="J243" s="307" t="n">
        <f aca="false">G243*E243</f>
        <v>1.02283</v>
      </c>
      <c r="K243" s="307" t="n">
        <f aca="false">I243+J243</f>
        <v>1.02283</v>
      </c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</row>
    <row r="244" customFormat="false" ht="21.65" hidden="false" customHeight="false" outlineLevel="0" collapsed="false">
      <c r="A244" s="301" t="s">
        <v>1364</v>
      </c>
      <c r="B244" s="302" t="n">
        <v>93287</v>
      </c>
      <c r="C244" s="303" t="s">
        <v>1375</v>
      </c>
      <c r="D244" s="313" t="s">
        <v>1376</v>
      </c>
      <c r="E244" s="312" t="n">
        <v>0.0041</v>
      </c>
      <c r="F244" s="220" t="n">
        <v>320.16</v>
      </c>
      <c r="G244" s="220" t="n">
        <v>48.52</v>
      </c>
      <c r="H244" s="222" t="n">
        <f aca="false">F244+G244</f>
        <v>368.68</v>
      </c>
      <c r="I244" s="307" t="n">
        <f aca="false">F244*E244</f>
        <v>1.312656</v>
      </c>
      <c r="J244" s="307" t="n">
        <f aca="false">G244*E244</f>
        <v>0.198932</v>
      </c>
      <c r="K244" s="307" t="n">
        <f aca="false">I244+J244</f>
        <v>1.511588</v>
      </c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</row>
    <row r="245" customFormat="false" ht="21.65" hidden="false" customHeight="false" outlineLevel="0" collapsed="false">
      <c r="A245" s="301" t="s">
        <v>1364</v>
      </c>
      <c r="B245" s="302" t="n">
        <v>93288</v>
      </c>
      <c r="C245" s="303" t="s">
        <v>1377</v>
      </c>
      <c r="D245" s="313" t="s">
        <v>1378</v>
      </c>
      <c r="E245" s="314" t="n">
        <v>0.0038</v>
      </c>
      <c r="F245" s="220" t="n">
        <v>148.94</v>
      </c>
      <c r="G245" s="220" t="n">
        <v>48.52</v>
      </c>
      <c r="H245" s="222" t="n">
        <f aca="false">F245+G245</f>
        <v>197.46</v>
      </c>
      <c r="I245" s="307" t="n">
        <f aca="false">F245*E245</f>
        <v>0.565972</v>
      </c>
      <c r="J245" s="307" t="n">
        <f aca="false">G245*E245</f>
        <v>0.184376</v>
      </c>
      <c r="K245" s="307" t="n">
        <f aca="false">I245+J245</f>
        <v>0.750348</v>
      </c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</row>
    <row r="246" customFormat="false" ht="21.65" hidden="false" customHeight="false" outlineLevel="0" collapsed="false">
      <c r="A246" s="301" t="s">
        <v>1364</v>
      </c>
      <c r="B246" s="302" t="n">
        <v>100716</v>
      </c>
      <c r="C246" s="303" t="s">
        <v>1379</v>
      </c>
      <c r="D246" s="313" t="s">
        <v>1095</v>
      </c>
      <c r="E246" s="314" t="n">
        <v>0.0358</v>
      </c>
      <c r="F246" s="220" t="n">
        <v>20.52</v>
      </c>
      <c r="G246" s="220" t="n">
        <v>5.48</v>
      </c>
      <c r="H246" s="222" t="n">
        <f aca="false">F246+G246</f>
        <v>26</v>
      </c>
      <c r="I246" s="307" t="n">
        <f aca="false">F246*E246</f>
        <v>0.734616</v>
      </c>
      <c r="J246" s="307" t="n">
        <f aca="false">G246*E246</f>
        <v>0.196184</v>
      </c>
      <c r="K246" s="307" t="n">
        <f aca="false">I246+J246</f>
        <v>0.9308</v>
      </c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</row>
    <row r="247" customFormat="false" ht="21.65" hidden="false" customHeight="false" outlineLevel="0" collapsed="false">
      <c r="A247" s="301" t="s">
        <v>1364</v>
      </c>
      <c r="B247" s="302" t="n">
        <v>100719</v>
      </c>
      <c r="C247" s="303" t="s">
        <v>1380</v>
      </c>
      <c r="D247" s="313" t="s">
        <v>1095</v>
      </c>
      <c r="E247" s="314" t="n">
        <v>0.0358</v>
      </c>
      <c r="F247" s="220" t="n">
        <v>10.61</v>
      </c>
      <c r="G247" s="220" t="n">
        <v>2.64</v>
      </c>
      <c r="H247" s="222" t="n">
        <f aca="false">F247+G247</f>
        <v>13.25</v>
      </c>
      <c r="I247" s="307" t="n">
        <f aca="false">F247*E247</f>
        <v>0.379838</v>
      </c>
      <c r="J247" s="307" t="n">
        <f aca="false">G247*E247</f>
        <v>0.094512</v>
      </c>
      <c r="K247" s="307" t="n">
        <f aca="false">I247+J247</f>
        <v>0.47435</v>
      </c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</row>
    <row r="248" customFormat="false" ht="21.65" hidden="false" customHeight="false" outlineLevel="0" collapsed="false">
      <c r="A248" s="301" t="s">
        <v>1381</v>
      </c>
      <c r="B248" s="302" t="n">
        <v>442</v>
      </c>
      <c r="C248" s="303" t="s">
        <v>1382</v>
      </c>
      <c r="D248" s="313" t="s">
        <v>34</v>
      </c>
      <c r="E248" s="314" t="n">
        <v>0.051</v>
      </c>
      <c r="F248" s="220" t="n">
        <v>6.12</v>
      </c>
      <c r="G248" s="220" t="n">
        <v>0</v>
      </c>
      <c r="H248" s="222" t="n">
        <f aca="false">F248+G248</f>
        <v>6.12</v>
      </c>
      <c r="I248" s="307" t="n">
        <f aca="false">F248*E248</f>
        <v>0.31212</v>
      </c>
      <c r="J248" s="307" t="n">
        <f aca="false">G248*E248</f>
        <v>0</v>
      </c>
      <c r="K248" s="307" t="n">
        <f aca="false">I248+J248</f>
        <v>0.31212</v>
      </c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</row>
    <row r="249" customFormat="false" ht="15" hidden="false" customHeight="false" outlineLevel="0" collapsed="false">
      <c r="A249" s="301" t="s">
        <v>1381</v>
      </c>
      <c r="B249" s="302" t="n">
        <v>4777</v>
      </c>
      <c r="C249" s="303" t="s">
        <v>1383</v>
      </c>
      <c r="D249" s="311" t="s">
        <v>156</v>
      </c>
      <c r="E249" s="314" t="n">
        <v>0.030548</v>
      </c>
      <c r="F249" s="220" t="n">
        <v>8.02</v>
      </c>
      <c r="G249" s="220" t="n">
        <v>0</v>
      </c>
      <c r="H249" s="222" t="n">
        <f aca="false">F249+G249</f>
        <v>8.02</v>
      </c>
      <c r="I249" s="307" t="n">
        <f aca="false">F249*E249</f>
        <v>0.24499496</v>
      </c>
      <c r="J249" s="307" t="n">
        <f aca="false">G249*E249</f>
        <v>0</v>
      </c>
      <c r="K249" s="307" t="n">
        <f aca="false">I249+J249</f>
        <v>0.24499496</v>
      </c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</row>
    <row r="250" customFormat="false" ht="15" hidden="false" customHeight="false" outlineLevel="0" collapsed="false">
      <c r="A250" s="301"/>
      <c r="B250" s="302"/>
      <c r="C250" s="303"/>
      <c r="D250" s="302"/>
      <c r="E250" s="304"/>
      <c r="F250" s="305"/>
      <c r="G250" s="306"/>
      <c r="H250" s="307"/>
      <c r="I250" s="309" t="n">
        <f aca="false">SUM(I242:I249)</f>
        <v>3.55019696</v>
      </c>
      <c r="J250" s="309" t="n">
        <f aca="false">SUM(J242:J249)</f>
        <v>1.846529</v>
      </c>
      <c r="K250" s="309" t="n">
        <f aca="false">SUM(K242:K249)</f>
        <v>5.39672596</v>
      </c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</row>
    <row r="251" customFormat="false" ht="15" hidden="false" customHeight="false" outlineLevel="0" collapsed="false">
      <c r="A251" s="115"/>
      <c r="B251" s="115"/>
      <c r="C251" s="115"/>
      <c r="D251" s="115"/>
      <c r="E251" s="365"/>
      <c r="F251" s="179"/>
      <c r="G251" s="116"/>
      <c r="H251" s="179"/>
      <c r="I251" s="366"/>
      <c r="J251" s="366"/>
      <c r="K251" s="366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  <c r="AB251" s="115"/>
      <c r="AC251" s="115"/>
      <c r="AD251" s="115"/>
      <c r="AE251" s="115"/>
    </row>
    <row r="252" customFormat="false" ht="15" hidden="false" customHeight="true" outlineLevel="0" collapsed="false">
      <c r="A252" s="335" t="s">
        <v>1493</v>
      </c>
      <c r="B252" s="335"/>
      <c r="C252" s="335"/>
      <c r="D252" s="335"/>
      <c r="E252" s="335"/>
      <c r="F252" s="335"/>
      <c r="G252" s="335"/>
      <c r="H252" s="335"/>
      <c r="I252" s="335"/>
      <c r="J252" s="335"/>
      <c r="K252" s="33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  <c r="AB252" s="115"/>
      <c r="AC252" s="115"/>
      <c r="AD252" s="115"/>
      <c r="AE252" s="115"/>
    </row>
    <row r="253" customFormat="false" ht="15" hidden="false" customHeight="true" outlineLevel="0" collapsed="false">
      <c r="A253" s="332" t="s">
        <v>1352</v>
      </c>
      <c r="B253" s="358" t="s">
        <v>1494</v>
      </c>
      <c r="C253" s="358"/>
      <c r="D253" s="358"/>
      <c r="E253" s="358"/>
      <c r="F253" s="358"/>
      <c r="G253" s="358"/>
      <c r="H253" s="322" t="s">
        <v>1353</v>
      </c>
      <c r="I253" s="355" t="s">
        <v>34</v>
      </c>
      <c r="J253" s="356"/>
      <c r="K253" s="356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  <c r="AB253" s="115"/>
      <c r="AC253" s="115"/>
      <c r="AD253" s="115"/>
      <c r="AE253" s="115"/>
    </row>
    <row r="254" customFormat="false" ht="24.05" hidden="false" customHeight="false" outlineLevel="0" collapsed="false">
      <c r="A254" s="301" t="s">
        <v>1364</v>
      </c>
      <c r="B254" s="320" t="n">
        <v>93282</v>
      </c>
      <c r="C254" s="224" t="s">
        <v>1495</v>
      </c>
      <c r="D254" s="320" t="s">
        <v>1378</v>
      </c>
      <c r="E254" s="363" t="n">
        <v>0.0016179</v>
      </c>
      <c r="F254" s="177" t="n">
        <v>0.3</v>
      </c>
      <c r="G254" s="178" t="n">
        <v>39.42</v>
      </c>
      <c r="H254" s="322" t="n">
        <f aca="false">F254+G254</f>
        <v>39.72</v>
      </c>
      <c r="I254" s="322" t="n">
        <f aca="false">F254*E254</f>
        <v>0.00048537</v>
      </c>
      <c r="J254" s="322" t="n">
        <f aca="false">G254*E254</f>
        <v>0.063777618</v>
      </c>
      <c r="K254" s="322" t="n">
        <f aca="false">I254+J254</f>
        <v>0.064262988</v>
      </c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</row>
    <row r="255" customFormat="false" ht="24.05" hidden="false" customHeight="false" outlineLevel="0" collapsed="false">
      <c r="A255" s="301" t="s">
        <v>1364</v>
      </c>
      <c r="B255" s="320" t="n">
        <v>93281</v>
      </c>
      <c r="C255" s="224" t="s">
        <v>1496</v>
      </c>
      <c r="D255" s="320" t="s">
        <v>1376</v>
      </c>
      <c r="E255" s="363" t="n">
        <v>0.0007233</v>
      </c>
      <c r="F255" s="355" t="n">
        <v>1.19</v>
      </c>
      <c r="G255" s="178" t="n">
        <v>39.42</v>
      </c>
      <c r="H255" s="322" t="n">
        <f aca="false">F255+G255</f>
        <v>40.61</v>
      </c>
      <c r="I255" s="322" t="n">
        <f aca="false">F255*E255</f>
        <v>0.000860727</v>
      </c>
      <c r="J255" s="322" t="n">
        <f aca="false">G255*E255</f>
        <v>0.028512486</v>
      </c>
      <c r="K255" s="322" t="n">
        <f aca="false">I255+J255</f>
        <v>0.029373213</v>
      </c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  <c r="AB255" s="115"/>
      <c r="AC255" s="115"/>
      <c r="AD255" s="115"/>
      <c r="AE255" s="115"/>
    </row>
    <row r="256" customFormat="false" ht="15" hidden="false" customHeight="false" outlineLevel="0" collapsed="false">
      <c r="A256" s="301" t="s">
        <v>1364</v>
      </c>
      <c r="B256" s="320" t="n">
        <v>88323</v>
      </c>
      <c r="C256" s="224" t="s">
        <v>1471</v>
      </c>
      <c r="D256" s="320" t="s">
        <v>49</v>
      </c>
      <c r="E256" s="363" t="n">
        <v>0.0899624</v>
      </c>
      <c r="F256" s="355" t="n">
        <v>0</v>
      </c>
      <c r="G256" s="178" t="n">
        <v>39.16</v>
      </c>
      <c r="H256" s="322" t="n">
        <f aca="false">F256+G256</f>
        <v>39.16</v>
      </c>
      <c r="I256" s="322" t="n">
        <f aca="false">F256*E256</f>
        <v>0</v>
      </c>
      <c r="J256" s="322" t="n">
        <f aca="false">G256*E256</f>
        <v>3.522927584</v>
      </c>
      <c r="K256" s="322" t="n">
        <f aca="false">I256+J256</f>
        <v>3.522927584</v>
      </c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  <c r="AB256" s="115"/>
      <c r="AC256" s="115"/>
      <c r="AD256" s="115"/>
      <c r="AE256" s="115"/>
    </row>
    <row r="257" customFormat="false" ht="15" hidden="false" customHeight="false" outlineLevel="0" collapsed="false">
      <c r="A257" s="301" t="s">
        <v>1364</v>
      </c>
      <c r="B257" s="320" t="n">
        <v>88316</v>
      </c>
      <c r="C257" s="224" t="s">
        <v>1367</v>
      </c>
      <c r="D257" s="320" t="s">
        <v>49</v>
      </c>
      <c r="E257" s="363" t="n">
        <v>0.0969862</v>
      </c>
      <c r="F257" s="355" t="n">
        <v>0</v>
      </c>
      <c r="G257" s="178" t="n">
        <v>31.41</v>
      </c>
      <c r="H257" s="322" t="n">
        <f aca="false">F257+G257</f>
        <v>31.41</v>
      </c>
      <c r="I257" s="322" t="n">
        <f aca="false">F257*E257</f>
        <v>0</v>
      </c>
      <c r="J257" s="322" t="n">
        <f aca="false">G257*E257</f>
        <v>3.046336542</v>
      </c>
      <c r="K257" s="322" t="n">
        <f aca="false">I257+J257</f>
        <v>3.046336542</v>
      </c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  <c r="AB257" s="115"/>
      <c r="AC257" s="115"/>
      <c r="AD257" s="115"/>
      <c r="AE257" s="115"/>
    </row>
    <row r="258" customFormat="false" ht="24.05" hidden="false" customHeight="false" outlineLevel="0" collapsed="false">
      <c r="A258" s="310" t="s">
        <v>1362</v>
      </c>
      <c r="B258" s="320" t="n">
        <v>11029</v>
      </c>
      <c r="C258" s="224" t="s">
        <v>1497</v>
      </c>
      <c r="D258" s="320" t="s">
        <v>1498</v>
      </c>
      <c r="E258" s="363" t="n">
        <v>4.15</v>
      </c>
      <c r="F258" s="355" t="n">
        <v>1.41</v>
      </c>
      <c r="G258" s="178" t="n">
        <v>0</v>
      </c>
      <c r="H258" s="322" t="n">
        <f aca="false">F258+G258</f>
        <v>1.41</v>
      </c>
      <c r="I258" s="322" t="n">
        <f aca="false">F258*E258</f>
        <v>5.8515</v>
      </c>
      <c r="J258" s="322" t="n">
        <f aca="false">G258*E258</f>
        <v>0</v>
      </c>
      <c r="K258" s="322" t="n">
        <f aca="false">I258+J258</f>
        <v>5.8515</v>
      </c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</row>
    <row r="259" customFormat="false" ht="15" hidden="false" customHeight="false" outlineLevel="0" collapsed="false">
      <c r="A259" s="310" t="s">
        <v>1362</v>
      </c>
      <c r="B259" s="320" t="n">
        <v>11621</v>
      </c>
      <c r="C259" s="310" t="s">
        <v>1499</v>
      </c>
      <c r="D259" s="310" t="s">
        <v>1095</v>
      </c>
      <c r="E259" s="382" t="n">
        <v>1</v>
      </c>
      <c r="F259" s="355" t="n">
        <v>59.6</v>
      </c>
      <c r="G259" s="355" t="n">
        <v>0</v>
      </c>
      <c r="H259" s="355" t="n">
        <v>59.6</v>
      </c>
      <c r="I259" s="322" t="n">
        <v>59.6</v>
      </c>
      <c r="J259" s="322" t="n">
        <v>0</v>
      </c>
      <c r="K259" s="322" t="n">
        <v>59.6</v>
      </c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</row>
    <row r="260" customFormat="false" ht="15" hidden="false" customHeight="false" outlineLevel="0" collapsed="false">
      <c r="A260" s="310"/>
      <c r="B260" s="310"/>
      <c r="C260" s="310"/>
      <c r="D260" s="310"/>
      <c r="E260" s="338"/>
      <c r="F260" s="341"/>
      <c r="G260" s="340"/>
      <c r="H260" s="341"/>
      <c r="I260" s="333" t="n">
        <f aca="false">ROUND(SUM(I254:I259),2)</f>
        <v>65.45</v>
      </c>
      <c r="J260" s="333" t="n">
        <f aca="false">ROUND(SUM(J254:J259),2)</f>
        <v>6.66</v>
      </c>
      <c r="K260" s="333" t="n">
        <f aca="false">ROUND(SUM(K254:K259),2)</f>
        <v>72.11</v>
      </c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</row>
    <row r="261" customFormat="false" ht="15" hidden="false" customHeight="false" outlineLevel="0" collapsed="false">
      <c r="A261" s="115"/>
      <c r="B261" s="115"/>
      <c r="C261" s="115"/>
      <c r="D261" s="115"/>
      <c r="E261" s="365"/>
      <c r="F261" s="179"/>
      <c r="G261" s="116"/>
      <c r="H261" s="179"/>
      <c r="I261" s="366"/>
      <c r="J261" s="366"/>
      <c r="K261" s="366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</row>
    <row r="262" customFormat="false" ht="15" hidden="false" customHeight="false" outlineLevel="0" collapsed="false">
      <c r="A262" s="115"/>
      <c r="B262" s="115"/>
      <c r="C262" s="115"/>
      <c r="D262" s="115"/>
      <c r="E262" s="365"/>
      <c r="F262" s="179"/>
      <c r="G262" s="116"/>
      <c r="H262" s="179"/>
      <c r="I262" s="366"/>
      <c r="J262" s="366"/>
      <c r="K262" s="366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</row>
    <row r="263" customFormat="false" ht="15" hidden="false" customHeight="false" outlineLevel="0" collapsed="false">
      <c r="A263" s="258"/>
      <c r="B263" s="258"/>
      <c r="C263" s="258"/>
      <c r="D263" s="258"/>
      <c r="E263" s="258"/>
      <c r="F263" s="258"/>
      <c r="G263" s="258"/>
      <c r="H263" s="258"/>
      <c r="I263" s="258"/>
      <c r="J263" s="258"/>
      <c r="K263" s="258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</row>
    <row r="264" customFormat="false" ht="15" hidden="false" customHeight="false" outlineLevel="0" collapsed="false">
      <c r="A264" s="259"/>
      <c r="B264" s="259"/>
      <c r="C264" s="259"/>
      <c r="D264" s="259"/>
      <c r="E264" s="259"/>
      <c r="F264" s="259"/>
      <c r="G264" s="259"/>
      <c r="H264" s="259"/>
      <c r="I264" s="259"/>
      <c r="J264" s="259"/>
      <c r="K264" s="259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</row>
    <row r="265" customFormat="false" ht="15" hidden="false" customHeight="false" outlineLevel="0" collapsed="false">
      <c r="A265" s="259"/>
      <c r="B265" s="259"/>
      <c r="C265" s="259"/>
      <c r="D265" s="259"/>
      <c r="E265" s="259"/>
      <c r="F265" s="259"/>
      <c r="G265" s="259"/>
      <c r="H265" s="259"/>
      <c r="I265" s="259"/>
      <c r="J265" s="259"/>
      <c r="K265" s="259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</row>
    <row r="266" customFormat="false" ht="15" hidden="false" customHeight="false" outlineLevel="0" collapsed="false">
      <c r="A266" s="259"/>
      <c r="B266" s="259"/>
      <c r="C266" s="259"/>
      <c r="D266" s="259"/>
      <c r="E266" s="259"/>
      <c r="F266" s="259"/>
      <c r="G266" s="259"/>
      <c r="H266" s="259"/>
      <c r="I266" s="259"/>
      <c r="J266" s="259"/>
      <c r="K266" s="259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</row>
    <row r="267" customFormat="false" ht="15" hidden="false" customHeight="false" outlineLevel="0" collapsed="false">
      <c r="A267" s="259"/>
      <c r="B267" s="259"/>
      <c r="C267" s="259"/>
      <c r="D267" s="259"/>
      <c r="E267" s="259"/>
      <c r="F267" s="259"/>
      <c r="G267" s="259"/>
      <c r="H267" s="259"/>
      <c r="I267" s="259"/>
      <c r="J267" s="259"/>
      <c r="K267" s="259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</row>
    <row r="268" customFormat="false" ht="15" hidden="false" customHeight="false" outlineLevel="0" collapsed="false">
      <c r="A268" s="259"/>
      <c r="B268" s="259"/>
      <c r="C268" s="259"/>
      <c r="D268" s="259"/>
      <c r="E268" s="259"/>
      <c r="F268" s="259"/>
      <c r="G268" s="259"/>
      <c r="H268" s="259"/>
      <c r="I268" s="259"/>
      <c r="J268" s="259"/>
      <c r="K268" s="259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</row>
    <row r="269" customFormat="false" ht="15" hidden="false" customHeight="false" outlineLevel="0" collapsed="false">
      <c r="A269" s="259"/>
      <c r="B269" s="259"/>
      <c r="C269" s="259"/>
      <c r="D269" s="259"/>
      <c r="E269" s="259"/>
      <c r="F269" s="259"/>
      <c r="G269" s="259"/>
      <c r="H269" s="259"/>
      <c r="I269" s="259"/>
      <c r="J269" s="259"/>
      <c r="K269" s="259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</row>
    <row r="270" customFormat="false" ht="15" hidden="false" customHeight="false" outlineLevel="0" collapsed="false">
      <c r="A270" s="259"/>
      <c r="B270" s="259"/>
      <c r="C270" s="259"/>
      <c r="D270" s="259"/>
      <c r="E270" s="259"/>
      <c r="F270" s="259"/>
      <c r="G270" s="259"/>
      <c r="H270" s="259"/>
      <c r="I270" s="259"/>
      <c r="J270" s="259"/>
      <c r="K270" s="259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</row>
    <row r="271" customFormat="false" ht="15" hidden="false" customHeight="false" outlineLevel="0" collapsed="false">
      <c r="A271" s="259"/>
      <c r="B271" s="259"/>
      <c r="C271" s="259"/>
      <c r="D271" s="259"/>
      <c r="E271" s="259"/>
      <c r="F271" s="259"/>
      <c r="G271" s="259"/>
      <c r="H271" s="259"/>
      <c r="I271" s="259"/>
      <c r="J271" s="259"/>
      <c r="K271" s="259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</row>
    <row r="272" customFormat="false" ht="15" hidden="false" customHeight="false" outlineLevel="0" collapsed="false">
      <c r="A272" s="259"/>
      <c r="B272" s="259"/>
      <c r="C272" s="259"/>
      <c r="D272" s="259"/>
      <c r="E272" s="259"/>
      <c r="F272" s="259"/>
      <c r="G272" s="259"/>
      <c r="H272" s="259"/>
      <c r="I272" s="259"/>
      <c r="J272" s="259"/>
      <c r="K272" s="259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</row>
    <row r="273" customFormat="false" ht="15" hidden="false" customHeight="false" outlineLevel="0" collapsed="false">
      <c r="A273" s="259"/>
      <c r="B273" s="259"/>
      <c r="C273" s="259"/>
      <c r="D273" s="259"/>
      <c r="E273" s="259"/>
      <c r="F273" s="259"/>
      <c r="G273" s="259"/>
      <c r="H273" s="259"/>
      <c r="I273" s="259"/>
      <c r="J273" s="259"/>
      <c r="K273" s="259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</row>
    <row r="274" customFormat="false" ht="15" hidden="false" customHeight="false" outlineLevel="0" collapsed="false">
      <c r="A274" s="259"/>
      <c r="B274" s="259"/>
      <c r="C274" s="259"/>
      <c r="D274" s="259"/>
      <c r="E274" s="259"/>
      <c r="F274" s="259"/>
      <c r="G274" s="259"/>
      <c r="H274" s="259"/>
      <c r="I274" s="259"/>
      <c r="J274" s="259"/>
      <c r="K274" s="259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</row>
    <row r="275" customFormat="false" ht="15" hidden="false" customHeight="false" outlineLevel="0" collapsed="false">
      <c r="A275" s="259"/>
      <c r="B275" s="259"/>
      <c r="C275" s="259"/>
      <c r="D275" s="259"/>
      <c r="E275" s="259"/>
      <c r="F275" s="259"/>
      <c r="G275" s="259"/>
      <c r="H275" s="259"/>
      <c r="I275" s="259"/>
      <c r="J275" s="259"/>
      <c r="K275" s="259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</row>
    <row r="276" customFormat="false" ht="15" hidden="false" customHeight="false" outlineLevel="0" collapsed="false">
      <c r="A276" s="259"/>
      <c r="B276" s="259"/>
      <c r="C276" s="259"/>
      <c r="D276" s="259"/>
      <c r="E276" s="259"/>
      <c r="F276" s="259"/>
      <c r="G276" s="259"/>
      <c r="H276" s="259"/>
      <c r="I276" s="259"/>
      <c r="J276" s="259"/>
      <c r="K276" s="259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</row>
    <row r="277" customFormat="false" ht="15" hidden="false" customHeight="false" outlineLevel="0" collapsed="false">
      <c r="A277" s="259"/>
      <c r="B277" s="259"/>
      <c r="C277" s="259"/>
      <c r="D277" s="259"/>
      <c r="E277" s="259"/>
      <c r="F277" s="259"/>
      <c r="G277" s="259"/>
      <c r="H277" s="259"/>
      <c r="I277" s="259"/>
      <c r="J277" s="259"/>
      <c r="K277" s="259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</row>
    <row r="278" customFormat="false" ht="15" hidden="false" customHeight="false" outlineLevel="0" collapsed="false">
      <c r="A278" s="259"/>
      <c r="B278" s="259"/>
      <c r="C278" s="259"/>
      <c r="D278" s="259"/>
      <c r="E278" s="259"/>
      <c r="F278" s="259"/>
      <c r="G278" s="259"/>
      <c r="H278" s="259"/>
      <c r="I278" s="259"/>
      <c r="J278" s="259"/>
      <c r="K278" s="259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</row>
    <row r="279" customFormat="false" ht="15" hidden="false" customHeight="false" outlineLevel="0" collapsed="false">
      <c r="A279" s="259"/>
      <c r="B279" s="259"/>
      <c r="C279" s="259"/>
      <c r="D279" s="259"/>
      <c r="E279" s="259"/>
      <c r="F279" s="259"/>
      <c r="G279" s="259"/>
      <c r="H279" s="259"/>
      <c r="I279" s="259"/>
      <c r="J279" s="259"/>
      <c r="K279" s="259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</row>
    <row r="280" customFormat="false" ht="15" hidden="false" customHeight="false" outlineLevel="0" collapsed="false">
      <c r="A280" s="259"/>
      <c r="B280" s="259"/>
      <c r="C280" s="259"/>
      <c r="D280" s="259"/>
      <c r="E280" s="259"/>
      <c r="F280" s="259"/>
      <c r="G280" s="259"/>
      <c r="H280" s="259"/>
      <c r="I280" s="259"/>
      <c r="J280" s="259"/>
      <c r="K280" s="259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</row>
  </sheetData>
  <mergeCells count="45">
    <mergeCell ref="A1:K1"/>
    <mergeCell ref="L4:M4"/>
    <mergeCell ref="J9:K9"/>
    <mergeCell ref="A10:K10"/>
    <mergeCell ref="A13:K13"/>
    <mergeCell ref="A26:K26"/>
    <mergeCell ref="A40:K40"/>
    <mergeCell ref="A51:K51"/>
    <mergeCell ref="B52:G52"/>
    <mergeCell ref="A60:K60"/>
    <mergeCell ref="B61:G61"/>
    <mergeCell ref="A73:K73"/>
    <mergeCell ref="A82:K82"/>
    <mergeCell ref="A92:K92"/>
    <mergeCell ref="A108:K108"/>
    <mergeCell ref="A117:K117"/>
    <mergeCell ref="A126:K126"/>
    <mergeCell ref="B127:G127"/>
    <mergeCell ref="A134:K134"/>
    <mergeCell ref="B135:G135"/>
    <mergeCell ref="A142:K142"/>
    <mergeCell ref="B143:G143"/>
    <mergeCell ref="A150:K150"/>
    <mergeCell ref="B151:G151"/>
    <mergeCell ref="A158:K158"/>
    <mergeCell ref="B159:G159"/>
    <mergeCell ref="A166:K166"/>
    <mergeCell ref="B167:G167"/>
    <mergeCell ref="A174:K174"/>
    <mergeCell ref="B175:G175"/>
    <mergeCell ref="A184:K184"/>
    <mergeCell ref="B185:G185"/>
    <mergeCell ref="A193:K193"/>
    <mergeCell ref="B194:G194"/>
    <mergeCell ref="A208:K208"/>
    <mergeCell ref="B209:G209"/>
    <mergeCell ref="A223:K223"/>
    <mergeCell ref="B224:G224"/>
    <mergeCell ref="A231:K231"/>
    <mergeCell ref="B232:G232"/>
    <mergeCell ref="A239:K239"/>
    <mergeCell ref="B240:G240"/>
    <mergeCell ref="A252:K252"/>
    <mergeCell ref="B253:G253"/>
    <mergeCell ref="A263:K26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0.72"/>
    <col collapsed="false" customWidth="true" hidden="false" outlineLevel="0" max="2" min="2" style="0" width="47.86"/>
    <col collapsed="false" customWidth="true" hidden="false" outlineLevel="0" max="3" min="3" style="0" width="39.57"/>
    <col collapsed="false" customWidth="true" hidden="false" outlineLevel="0" max="4" min="4" style="0" width="41.43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83"/>
      <c r="B1" s="383"/>
      <c r="C1" s="383"/>
      <c r="D1" s="383"/>
      <c r="E1" s="383"/>
    </row>
    <row r="2" customFormat="false" ht="15" hidden="false" customHeight="false" outlineLevel="0" collapsed="false">
      <c r="A2" s="384"/>
      <c r="B2" s="384"/>
      <c r="C2" s="384"/>
      <c r="D2" s="384"/>
      <c r="E2" s="384"/>
    </row>
    <row r="3" customFormat="false" ht="16.15" hidden="false" customHeight="true" outlineLevel="0" collapsed="false">
      <c r="A3" s="384"/>
      <c r="B3" s="20" t="s">
        <v>20</v>
      </c>
      <c r="C3" s="20"/>
      <c r="D3" s="20"/>
      <c r="E3" s="20"/>
      <c r="F3" s="21"/>
      <c r="G3" s="22"/>
      <c r="H3" s="22"/>
      <c r="I3" s="22"/>
    </row>
    <row r="4" customFormat="false" ht="15" hidden="false" customHeight="true" outlineLevel="0" collapsed="false">
      <c r="A4" s="384"/>
      <c r="B4" s="385" t="s">
        <v>21</v>
      </c>
      <c r="C4" s="385"/>
      <c r="D4" s="385"/>
      <c r="E4" s="385"/>
      <c r="F4" s="21"/>
      <c r="G4" s="22"/>
      <c r="H4" s="22"/>
      <c r="I4" s="22"/>
    </row>
    <row r="5" customFormat="false" ht="15" hidden="false" customHeight="true" outlineLevel="0" collapsed="false">
      <c r="A5" s="384"/>
      <c r="B5" s="386" t="s">
        <v>23</v>
      </c>
      <c r="C5" s="386"/>
      <c r="D5" s="386"/>
      <c r="E5" s="386"/>
      <c r="F5" s="21"/>
      <c r="G5" s="22"/>
      <c r="H5" s="22"/>
      <c r="I5" s="22"/>
    </row>
    <row r="6" customFormat="false" ht="15" hidden="false" customHeight="true" outlineLevel="0" collapsed="false">
      <c r="A6" s="384"/>
      <c r="B6" s="387" t="s">
        <v>25</v>
      </c>
      <c r="C6" s="387"/>
      <c r="D6" s="387"/>
      <c r="E6" s="387"/>
      <c r="F6" s="21"/>
      <c r="G6" s="35"/>
      <c r="H6" s="35"/>
      <c r="I6" s="35"/>
    </row>
    <row r="7" customFormat="false" ht="15" hidden="false" customHeight="true" outlineLevel="0" collapsed="false">
      <c r="A7" s="384"/>
      <c r="B7" s="388" t="s">
        <v>27</v>
      </c>
      <c r="C7" s="388"/>
      <c r="D7" s="388"/>
      <c r="E7" s="388"/>
      <c r="F7" s="21"/>
      <c r="G7" s="35"/>
      <c r="H7" s="35"/>
      <c r="I7" s="35"/>
    </row>
    <row r="8" customFormat="false" ht="15" hidden="false" customHeight="true" outlineLevel="0" collapsed="false">
      <c r="A8" s="384"/>
      <c r="B8" s="388" t="s">
        <v>1346</v>
      </c>
      <c r="C8" s="388"/>
      <c r="D8" s="388"/>
      <c r="E8" s="388"/>
      <c r="F8" s="21"/>
      <c r="G8" s="22"/>
      <c r="H8" s="22"/>
      <c r="I8" s="22"/>
    </row>
    <row r="9" customFormat="false" ht="15" hidden="false" customHeight="false" outlineLevel="0" collapsed="false">
      <c r="A9" s="384"/>
      <c r="B9" s="16"/>
      <c r="C9" s="389"/>
      <c r="D9" s="390"/>
      <c r="E9" s="389"/>
      <c r="H9" s="22"/>
      <c r="I9" s="22"/>
    </row>
    <row r="10" customFormat="false" ht="32.5" hidden="false" customHeight="true" outlineLevel="0" collapsed="false">
      <c r="A10" s="391" t="s">
        <v>1349</v>
      </c>
      <c r="B10" s="391"/>
      <c r="C10" s="391" t="s">
        <v>1347</v>
      </c>
      <c r="D10" s="391" t="s">
        <v>1348</v>
      </c>
      <c r="E10" s="391"/>
      <c r="F10" s="285"/>
      <c r="G10" s="285"/>
      <c r="H10" s="392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customFormat="false" ht="15" hidden="false" customHeight="false" outlineLevel="0" collapsed="false">
      <c r="A11" s="393"/>
      <c r="B11" s="394"/>
      <c r="C11" s="394"/>
      <c r="D11" s="394"/>
      <c r="E11" s="394"/>
    </row>
    <row r="12" customFormat="false" ht="15" hidden="false" customHeight="false" outlineLevel="0" collapsed="false">
      <c r="A12" s="395" t="s">
        <v>1500</v>
      </c>
      <c r="B12" s="395"/>
      <c r="C12" s="395"/>
      <c r="D12" s="395"/>
      <c r="E12" s="395"/>
    </row>
    <row r="13" customFormat="false" ht="15" hidden="false" customHeight="false" outlineLevel="0" collapsed="false">
      <c r="A13" s="396"/>
      <c r="B13" s="396"/>
      <c r="C13" s="396"/>
      <c r="D13" s="396"/>
      <c r="E13" s="396"/>
    </row>
    <row r="14" customFormat="false" ht="15" hidden="false" customHeight="true" outlineLevel="0" collapsed="false">
      <c r="A14" s="397" t="s">
        <v>1501</v>
      </c>
      <c r="B14" s="397"/>
      <c r="C14" s="397"/>
      <c r="D14" s="397"/>
      <c r="E14" s="397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customFormat="false" ht="15" hidden="false" customHeight="true" outlineLevel="0" collapsed="false">
      <c r="A15" s="398" t="s">
        <v>1352</v>
      </c>
      <c r="B15" s="399" t="s">
        <v>1502</v>
      </c>
      <c r="C15" s="399"/>
      <c r="D15" s="399"/>
      <c r="E15" s="399" t="s">
        <v>1503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customFormat="false" ht="15" hidden="false" customHeight="false" outlineLevel="0" collapsed="false">
      <c r="A16" s="400"/>
      <c r="B16" s="398" t="s">
        <v>1504</v>
      </c>
      <c r="C16" s="398" t="s">
        <v>1505</v>
      </c>
      <c r="D16" s="398" t="s">
        <v>1506</v>
      </c>
      <c r="E16" s="399" t="s">
        <v>1507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customFormat="false" ht="15" hidden="false" customHeight="false" outlineLevel="0" collapsed="false">
      <c r="A17" s="401" t="s">
        <v>1508</v>
      </c>
      <c r="B17" s="402" t="s">
        <v>1509</v>
      </c>
      <c r="C17" s="402" t="s">
        <v>1510</v>
      </c>
      <c r="D17" s="398" t="s">
        <v>1511</v>
      </c>
      <c r="E17" s="403" t="n">
        <f aca="false">AVERAGE(B21:D21)</f>
        <v>453.28</v>
      </c>
      <c r="F17" s="21"/>
      <c r="G17" s="21"/>
      <c r="H17" s="21"/>
      <c r="I17" s="21"/>
      <c r="J17" s="21"/>
      <c r="K17" s="21"/>
      <c r="L17" s="21"/>
      <c r="M17" s="285"/>
      <c r="N17" s="285"/>
      <c r="O17" s="392"/>
      <c r="P17" s="392"/>
      <c r="Q17" s="392"/>
      <c r="R17" s="392"/>
      <c r="S17" s="392"/>
      <c r="T17" s="392"/>
      <c r="U17" s="21"/>
      <c r="V17" s="21"/>
      <c r="W17" s="21"/>
      <c r="X17" s="21"/>
      <c r="Y17" s="21"/>
      <c r="Z17" s="21"/>
    </row>
    <row r="18" customFormat="false" ht="15" hidden="false" customHeight="false" outlineLevel="0" collapsed="false">
      <c r="A18" s="401" t="s">
        <v>1512</v>
      </c>
      <c r="B18" s="402" t="s">
        <v>1513</v>
      </c>
      <c r="C18" s="402" t="s">
        <v>1514</v>
      </c>
      <c r="D18" s="404" t="s">
        <v>1515</v>
      </c>
      <c r="E18" s="403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customFormat="false" ht="15" hidden="false" customHeight="false" outlineLevel="0" collapsed="false">
      <c r="A19" s="405" t="s">
        <v>1516</v>
      </c>
      <c r="B19" s="406" t="s">
        <v>1517</v>
      </c>
      <c r="C19" s="407" t="s">
        <v>1518</v>
      </c>
      <c r="D19" s="408" t="s">
        <v>1519</v>
      </c>
      <c r="E19" s="403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customFormat="false" ht="15" hidden="false" customHeight="false" outlineLevel="0" collapsed="false">
      <c r="A20" s="401" t="s">
        <v>1520</v>
      </c>
      <c r="B20" s="409" t="n">
        <v>46199</v>
      </c>
      <c r="C20" s="409" t="n">
        <v>46199</v>
      </c>
      <c r="D20" s="409" t="n">
        <v>46199</v>
      </c>
      <c r="E20" s="403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customFormat="false" ht="15" hidden="false" customHeight="false" outlineLevel="0" collapsed="false">
      <c r="A21" s="401" t="s">
        <v>1521</v>
      </c>
      <c r="B21" s="410" t="n">
        <v>415.64</v>
      </c>
      <c r="C21" s="402" t="n">
        <v>423.3</v>
      </c>
      <c r="D21" s="402" t="n">
        <v>520.9</v>
      </c>
      <c r="E21" s="403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customFormat="false" ht="15" hidden="false" customHeight="false" outlineLevel="0" collapsed="false">
      <c r="A22" s="368"/>
      <c r="B22" s="368"/>
      <c r="C22" s="368"/>
      <c r="D22" s="368"/>
      <c r="E22" s="368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customFormat="false" ht="15" hidden="false" customHeight="true" outlineLevel="0" collapsed="false">
      <c r="A23" s="397" t="s">
        <v>1442</v>
      </c>
      <c r="B23" s="397"/>
      <c r="C23" s="397"/>
      <c r="D23" s="397"/>
      <c r="E23" s="397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customFormat="false" ht="15" hidden="false" customHeight="true" outlineLevel="0" collapsed="false">
      <c r="A24" s="398" t="s">
        <v>1352</v>
      </c>
      <c r="B24" s="399" t="s">
        <v>1443</v>
      </c>
      <c r="C24" s="399"/>
      <c r="D24" s="399"/>
      <c r="E24" s="399" t="s">
        <v>1522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customFormat="false" ht="15" hidden="false" customHeight="false" outlineLevel="0" collapsed="false">
      <c r="A25" s="411"/>
      <c r="B25" s="398" t="s">
        <v>1504</v>
      </c>
      <c r="C25" s="398" t="s">
        <v>1505</v>
      </c>
      <c r="D25" s="398" t="s">
        <v>1506</v>
      </c>
      <c r="E25" s="399" t="s">
        <v>1507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customFormat="false" ht="15" hidden="false" customHeight="false" outlineLevel="0" collapsed="false">
      <c r="A26" s="401" t="s">
        <v>1508</v>
      </c>
      <c r="B26" s="398" t="s">
        <v>1523</v>
      </c>
      <c r="C26" s="398" t="s">
        <v>1524</v>
      </c>
      <c r="D26" s="398" t="s">
        <v>1525</v>
      </c>
      <c r="E26" s="403" t="n">
        <f aca="false">AVERAGE(B30:D30)</f>
        <v>130.39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customFormat="false" ht="15" hidden="false" customHeight="false" outlineLevel="0" collapsed="false">
      <c r="A27" s="401" t="s">
        <v>1512</v>
      </c>
      <c r="B27" s="402" t="s">
        <v>1526</v>
      </c>
      <c r="C27" s="402" t="s">
        <v>1527</v>
      </c>
      <c r="D27" s="404" t="s">
        <v>1528</v>
      </c>
      <c r="E27" s="403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customFormat="false" ht="15" hidden="false" customHeight="false" outlineLevel="0" collapsed="false">
      <c r="A28" s="401" t="s">
        <v>1516</v>
      </c>
      <c r="B28" s="407" t="s">
        <v>1529</v>
      </c>
      <c r="C28" s="407" t="s">
        <v>1530</v>
      </c>
      <c r="D28" s="407" t="s">
        <v>1531</v>
      </c>
      <c r="E28" s="403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customFormat="false" ht="15" hidden="false" customHeight="false" outlineLevel="0" collapsed="false">
      <c r="A29" s="401" t="s">
        <v>1520</v>
      </c>
      <c r="B29" s="409" t="n">
        <v>46255</v>
      </c>
      <c r="C29" s="409" t="n">
        <v>46255</v>
      </c>
      <c r="D29" s="409" t="n">
        <v>46255</v>
      </c>
      <c r="E29" s="403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customFormat="false" ht="15" hidden="false" customHeight="false" outlineLevel="0" collapsed="false">
      <c r="A30" s="401" t="s">
        <v>1521</v>
      </c>
      <c r="B30" s="410" t="n">
        <v>140</v>
      </c>
      <c r="C30" s="402" t="n">
        <v>109</v>
      </c>
      <c r="D30" s="402" t="n">
        <v>142.17</v>
      </c>
      <c r="E30" s="403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customFormat="false" ht="15" hidden="false" customHeight="true" outlineLevel="0" collapsed="false">
      <c r="A32" s="397" t="s">
        <v>1446</v>
      </c>
      <c r="B32" s="397"/>
      <c r="C32" s="397"/>
      <c r="D32" s="397"/>
      <c r="E32" s="397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customFormat="false" ht="15" hidden="false" customHeight="true" outlineLevel="0" collapsed="false">
      <c r="A33" s="398" t="s">
        <v>1352</v>
      </c>
      <c r="B33" s="399" t="s">
        <v>1447</v>
      </c>
      <c r="C33" s="399"/>
      <c r="D33" s="399"/>
      <c r="E33" s="399" t="s">
        <v>1522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customFormat="false" ht="15" hidden="false" customHeight="false" outlineLevel="0" collapsed="false">
      <c r="A34" s="411"/>
      <c r="B34" s="398" t="s">
        <v>1504</v>
      </c>
      <c r="C34" s="398" t="s">
        <v>1505</v>
      </c>
      <c r="D34" s="398" t="s">
        <v>1506</v>
      </c>
      <c r="E34" s="399" t="s">
        <v>1507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customFormat="false" ht="15" hidden="false" customHeight="false" outlineLevel="0" collapsed="false">
      <c r="A35" s="401" t="s">
        <v>1508</v>
      </c>
      <c r="B35" s="398" t="s">
        <v>1532</v>
      </c>
      <c r="C35" s="398" t="s">
        <v>1533</v>
      </c>
      <c r="D35" s="398" t="s">
        <v>1534</v>
      </c>
      <c r="E35" s="403" t="n">
        <f aca="false">AVERAGE(B39:D39)</f>
        <v>45.15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customFormat="false" ht="15" hidden="false" customHeight="false" outlineLevel="0" collapsed="false">
      <c r="A36" s="401" t="s">
        <v>1512</v>
      </c>
      <c r="B36" s="402" t="s">
        <v>1535</v>
      </c>
      <c r="C36" s="402" t="s">
        <v>1536</v>
      </c>
      <c r="D36" s="404" t="s">
        <v>1537</v>
      </c>
      <c r="E36" s="403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customFormat="false" ht="15" hidden="false" customHeight="false" outlineLevel="0" collapsed="false">
      <c r="A37" s="401" t="s">
        <v>1516</v>
      </c>
      <c r="B37" s="407" t="s">
        <v>1538</v>
      </c>
      <c r="C37" s="407" t="s">
        <v>1539</v>
      </c>
      <c r="D37" s="407" t="s">
        <v>1540</v>
      </c>
      <c r="E37" s="403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customFormat="false" ht="15" hidden="false" customHeight="false" outlineLevel="0" collapsed="false">
      <c r="A38" s="401" t="s">
        <v>1520</v>
      </c>
      <c r="B38" s="409" t="n">
        <v>46255</v>
      </c>
      <c r="C38" s="409" t="n">
        <v>46255</v>
      </c>
      <c r="D38" s="409" t="n">
        <v>46255</v>
      </c>
      <c r="E38" s="403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customFormat="false" ht="15" hidden="false" customHeight="false" outlineLevel="0" collapsed="false">
      <c r="A39" s="401" t="s">
        <v>1521</v>
      </c>
      <c r="B39" s="410" t="n">
        <v>40.45</v>
      </c>
      <c r="C39" s="402" t="n">
        <v>60</v>
      </c>
      <c r="D39" s="402" t="n">
        <v>35</v>
      </c>
      <c r="E39" s="403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customFormat="false" ht="15" hidden="false" customHeight="false" outlineLevel="0" collapsed="false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customFormat="false" ht="15" hidden="false" customHeight="true" outlineLevel="0" collapsed="false">
      <c r="A41" s="397" t="s">
        <v>1450</v>
      </c>
      <c r="B41" s="397"/>
      <c r="C41" s="397"/>
      <c r="D41" s="397"/>
      <c r="E41" s="397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customFormat="false" ht="15" hidden="false" customHeight="true" outlineLevel="0" collapsed="false">
      <c r="A42" s="398" t="s">
        <v>1352</v>
      </c>
      <c r="B42" s="399" t="s">
        <v>1451</v>
      </c>
      <c r="C42" s="399"/>
      <c r="D42" s="399"/>
      <c r="E42" s="399" t="s">
        <v>1522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customFormat="false" ht="15" hidden="false" customHeight="false" outlineLevel="0" collapsed="false">
      <c r="A43" s="411"/>
      <c r="B43" s="398" t="s">
        <v>1504</v>
      </c>
      <c r="C43" s="398" t="s">
        <v>1505</v>
      </c>
      <c r="D43" s="398" t="s">
        <v>1506</v>
      </c>
      <c r="E43" s="399" t="s">
        <v>1507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customFormat="false" ht="15" hidden="false" customHeight="false" outlineLevel="0" collapsed="false">
      <c r="A44" s="401" t="s">
        <v>1508</v>
      </c>
      <c r="B44" s="398" t="s">
        <v>1541</v>
      </c>
      <c r="C44" s="398" t="s">
        <v>1542</v>
      </c>
      <c r="D44" s="398" t="s">
        <v>1532</v>
      </c>
      <c r="E44" s="403" t="n">
        <f aca="false">AVERAGE(B48:D48)</f>
        <v>347.47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customFormat="false" ht="15" hidden="false" customHeight="false" outlineLevel="0" collapsed="false">
      <c r="A45" s="401" t="s">
        <v>1512</v>
      </c>
      <c r="B45" s="402" t="s">
        <v>1536</v>
      </c>
      <c r="C45" s="402" t="s">
        <v>1543</v>
      </c>
      <c r="D45" s="402" t="s">
        <v>1535</v>
      </c>
      <c r="E45" s="403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customFormat="false" ht="15" hidden="false" customHeight="false" outlineLevel="0" collapsed="false">
      <c r="A46" s="401" t="s">
        <v>1516</v>
      </c>
      <c r="B46" s="407" t="s">
        <v>1544</v>
      </c>
      <c r="C46" s="412" t="s">
        <v>1545</v>
      </c>
      <c r="D46" s="413" t="s">
        <v>1546</v>
      </c>
      <c r="E46" s="403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customFormat="false" ht="15" hidden="false" customHeight="false" outlineLevel="0" collapsed="false">
      <c r="A47" s="401" t="s">
        <v>1520</v>
      </c>
      <c r="B47" s="409" t="n">
        <v>46255</v>
      </c>
      <c r="C47" s="409" t="n">
        <v>46255</v>
      </c>
      <c r="D47" s="409" t="n">
        <v>46255</v>
      </c>
      <c r="E47" s="403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customFormat="false" ht="15" hidden="false" customHeight="false" outlineLevel="0" collapsed="false">
      <c r="A48" s="401" t="s">
        <v>1521</v>
      </c>
      <c r="B48" s="410" t="n">
        <v>378.96</v>
      </c>
      <c r="C48" s="410" t="n">
        <v>472</v>
      </c>
      <c r="D48" s="410" t="n">
        <v>191.45</v>
      </c>
      <c r="E48" s="403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customFormat="false" ht="15" hidden="false" customHeight="false" outlineLevel="0" collapsed="false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customFormat="false" ht="15" hidden="false" customHeight="true" outlineLevel="0" collapsed="false">
      <c r="A50" s="397" t="s">
        <v>1454</v>
      </c>
      <c r="B50" s="397"/>
      <c r="C50" s="397"/>
      <c r="D50" s="397"/>
      <c r="E50" s="397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customFormat="false" ht="15" hidden="false" customHeight="true" outlineLevel="0" collapsed="false">
      <c r="A51" s="398" t="s">
        <v>1352</v>
      </c>
      <c r="B51" s="399" t="s">
        <v>1455</v>
      </c>
      <c r="C51" s="399"/>
      <c r="D51" s="399"/>
      <c r="E51" s="399" t="s">
        <v>1522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customFormat="false" ht="15" hidden="false" customHeight="false" outlineLevel="0" collapsed="false">
      <c r="A52" s="411"/>
      <c r="B52" s="398" t="s">
        <v>1504</v>
      </c>
      <c r="C52" s="398" t="s">
        <v>1505</v>
      </c>
      <c r="D52" s="398" t="s">
        <v>1506</v>
      </c>
      <c r="E52" s="399" t="s">
        <v>1507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customFormat="false" ht="15" hidden="false" customHeight="false" outlineLevel="0" collapsed="false">
      <c r="A53" s="401" t="s">
        <v>1508</v>
      </c>
      <c r="B53" s="398" t="s">
        <v>1547</v>
      </c>
      <c r="C53" s="398" t="s">
        <v>1532</v>
      </c>
      <c r="D53" s="402" t="s">
        <v>1548</v>
      </c>
      <c r="E53" s="403" t="n">
        <f aca="false">AVERAGE(B57:D57)</f>
        <v>15.0133333333333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customFormat="false" ht="15" hidden="false" customHeight="false" outlineLevel="0" collapsed="false">
      <c r="A54" s="401" t="s">
        <v>1512</v>
      </c>
      <c r="B54" s="402" t="s">
        <v>1549</v>
      </c>
      <c r="C54" s="402" t="s">
        <v>1535</v>
      </c>
      <c r="D54" s="414" t="s">
        <v>1550</v>
      </c>
      <c r="E54" s="40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customFormat="false" ht="15" hidden="false" customHeight="false" outlineLevel="0" collapsed="false">
      <c r="A55" s="401" t="s">
        <v>1516</v>
      </c>
      <c r="B55" s="407" t="s">
        <v>1551</v>
      </c>
      <c r="C55" s="412" t="s">
        <v>1552</v>
      </c>
      <c r="D55" s="413" t="s">
        <v>1553</v>
      </c>
      <c r="E55" s="403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customFormat="false" ht="15" hidden="false" customHeight="false" outlineLevel="0" collapsed="false">
      <c r="A56" s="401" t="s">
        <v>1520</v>
      </c>
      <c r="B56" s="409" t="n">
        <v>46255</v>
      </c>
      <c r="C56" s="409" t="n">
        <v>46255</v>
      </c>
      <c r="D56" s="409" t="n">
        <v>46255</v>
      </c>
      <c r="E56" s="403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customFormat="false" ht="15" hidden="false" customHeight="false" outlineLevel="0" collapsed="false">
      <c r="A57" s="401" t="s">
        <v>1521</v>
      </c>
      <c r="B57" s="410" t="n">
        <v>19.9</v>
      </c>
      <c r="C57" s="402" t="n">
        <v>11.45</v>
      </c>
      <c r="D57" s="402" t="n">
        <v>13.69</v>
      </c>
      <c r="E57" s="403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customFormat="false" ht="15" hidden="false" customHeight="false" outlineLevel="0" collapsed="false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customFormat="false" ht="15" hidden="false" customHeight="true" outlineLevel="0" collapsed="false">
      <c r="A59" s="397" t="s">
        <v>1458</v>
      </c>
      <c r="B59" s="397"/>
      <c r="C59" s="397"/>
      <c r="D59" s="397"/>
      <c r="E59" s="397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customFormat="false" ht="15" hidden="false" customHeight="true" outlineLevel="0" collapsed="false">
      <c r="A60" s="398" t="s">
        <v>1352</v>
      </c>
      <c r="B60" s="399" t="s">
        <v>1554</v>
      </c>
      <c r="C60" s="399"/>
      <c r="D60" s="399"/>
      <c r="E60" s="399" t="s">
        <v>1522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customFormat="false" ht="15" hidden="false" customHeight="false" outlineLevel="0" collapsed="false">
      <c r="A61" s="411"/>
      <c r="B61" s="398" t="s">
        <v>1504</v>
      </c>
      <c r="C61" s="398" t="s">
        <v>1505</v>
      </c>
      <c r="D61" s="398" t="s">
        <v>1506</v>
      </c>
      <c r="E61" s="399" t="s">
        <v>1507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customFormat="false" ht="15" hidden="false" customHeight="false" outlineLevel="0" collapsed="false">
      <c r="A62" s="401" t="s">
        <v>1508</v>
      </c>
      <c r="B62" s="398" t="s">
        <v>1555</v>
      </c>
      <c r="C62" s="398" t="s">
        <v>1556</v>
      </c>
      <c r="D62" s="402" t="s">
        <v>1534</v>
      </c>
      <c r="E62" s="403" t="n">
        <f aca="false">AVERAGE(B66:D66)</f>
        <v>4607.85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customFormat="false" ht="15" hidden="false" customHeight="false" outlineLevel="0" collapsed="false">
      <c r="A63" s="401" t="s">
        <v>1512</v>
      </c>
      <c r="B63" s="402" t="s">
        <v>1557</v>
      </c>
      <c r="C63" s="402" t="s">
        <v>1558</v>
      </c>
      <c r="D63" s="414" t="s">
        <v>1537</v>
      </c>
      <c r="E63" s="403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customFormat="false" ht="15" hidden="false" customHeight="false" outlineLevel="0" collapsed="false">
      <c r="A64" s="401" t="s">
        <v>1516</v>
      </c>
      <c r="B64" s="407" t="s">
        <v>1559</v>
      </c>
      <c r="C64" s="412" t="s">
        <v>1560</v>
      </c>
      <c r="D64" s="413" t="s">
        <v>1561</v>
      </c>
      <c r="E64" s="403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customFormat="false" ht="15" hidden="false" customHeight="false" outlineLevel="0" collapsed="false">
      <c r="A65" s="401" t="s">
        <v>1520</v>
      </c>
      <c r="B65" s="409" t="n">
        <v>46255</v>
      </c>
      <c r="C65" s="409" t="n">
        <v>46255</v>
      </c>
      <c r="D65" s="409" t="n">
        <v>46255</v>
      </c>
      <c r="E65" s="403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customFormat="false" ht="15" hidden="false" customHeight="false" outlineLevel="0" collapsed="false">
      <c r="A66" s="401" t="s">
        <v>1521</v>
      </c>
      <c r="B66" s="410" t="n">
        <v>5199</v>
      </c>
      <c r="C66" s="402" t="n">
        <v>4037</v>
      </c>
      <c r="D66" s="402" t="n">
        <v>4587.55</v>
      </c>
      <c r="E66" s="403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customFormat="false" ht="15" hidden="false" customHeight="false" outlineLevel="0" collapsed="false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customFormat="false" ht="15" hidden="false" customHeight="true" outlineLevel="0" collapsed="false">
      <c r="A68" s="397" t="s">
        <v>1462</v>
      </c>
      <c r="B68" s="397"/>
      <c r="C68" s="397"/>
      <c r="D68" s="397"/>
      <c r="E68" s="397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customFormat="false" ht="15" hidden="false" customHeight="true" outlineLevel="0" collapsed="false">
      <c r="A69" s="398" t="s">
        <v>1352</v>
      </c>
      <c r="B69" s="399" t="s">
        <v>1463</v>
      </c>
      <c r="C69" s="399"/>
      <c r="D69" s="399"/>
      <c r="E69" s="399" t="s">
        <v>1522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customFormat="false" ht="15" hidden="false" customHeight="false" outlineLevel="0" collapsed="false">
      <c r="A70" s="411"/>
      <c r="B70" s="398" t="s">
        <v>1504</v>
      </c>
      <c r="C70" s="398" t="s">
        <v>1505</v>
      </c>
      <c r="D70" s="398" t="s">
        <v>1506</v>
      </c>
      <c r="E70" s="399" t="s">
        <v>1507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customFormat="false" ht="15" hidden="false" customHeight="false" outlineLevel="0" collapsed="false">
      <c r="A71" s="401" t="s">
        <v>1508</v>
      </c>
      <c r="B71" s="398" t="s">
        <v>1562</v>
      </c>
      <c r="C71" s="398" t="s">
        <v>1555</v>
      </c>
      <c r="D71" s="402" t="s">
        <v>1563</v>
      </c>
      <c r="E71" s="403" t="n">
        <f aca="false">AVERAGE(B75:D75)</f>
        <v>1712.76333333333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customFormat="false" ht="15" hidden="false" customHeight="false" outlineLevel="0" collapsed="false">
      <c r="A72" s="401" t="s">
        <v>1512</v>
      </c>
      <c r="B72" s="402" t="s">
        <v>1564</v>
      </c>
      <c r="C72" s="402" t="s">
        <v>1557</v>
      </c>
      <c r="D72" s="414" t="s">
        <v>1565</v>
      </c>
      <c r="E72" s="403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customFormat="false" ht="15" hidden="false" customHeight="false" outlineLevel="0" collapsed="false">
      <c r="A73" s="401" t="s">
        <v>1516</v>
      </c>
      <c r="B73" s="407" t="s">
        <v>1566</v>
      </c>
      <c r="C73" s="412" t="s">
        <v>1567</v>
      </c>
      <c r="D73" s="413" t="s">
        <v>1568</v>
      </c>
      <c r="E73" s="403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customFormat="false" ht="15" hidden="false" customHeight="false" outlineLevel="0" collapsed="false">
      <c r="A74" s="401" t="s">
        <v>1520</v>
      </c>
      <c r="B74" s="409" t="n">
        <v>46255</v>
      </c>
      <c r="C74" s="409" t="n">
        <v>46255</v>
      </c>
      <c r="D74" s="409" t="n">
        <v>46255</v>
      </c>
      <c r="E74" s="403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customFormat="false" ht="15" hidden="false" customHeight="false" outlineLevel="0" collapsed="false">
      <c r="A75" s="401" t="s">
        <v>1521</v>
      </c>
      <c r="B75" s="410" t="n">
        <v>1549.99</v>
      </c>
      <c r="C75" s="402" t="n">
        <v>1649.99</v>
      </c>
      <c r="D75" s="402" t="n">
        <v>1938.31</v>
      </c>
      <c r="E75" s="403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customFormat="false" ht="15" hidden="false" customHeight="false" outlineLevel="0" collapsed="false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customFormat="false" ht="15" hidden="false" customHeight="true" outlineLevel="0" collapsed="false">
      <c r="A77" s="397" t="s">
        <v>1569</v>
      </c>
      <c r="B77" s="397"/>
      <c r="C77" s="397"/>
      <c r="D77" s="397"/>
      <c r="E77" s="397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customFormat="false" ht="15" hidden="false" customHeight="true" outlineLevel="0" collapsed="false">
      <c r="A78" s="398" t="s">
        <v>1352</v>
      </c>
      <c r="B78" s="399" t="s">
        <v>1570</v>
      </c>
      <c r="C78" s="399"/>
      <c r="D78" s="399"/>
      <c r="E78" s="399" t="s">
        <v>1522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customFormat="false" ht="15" hidden="false" customHeight="false" outlineLevel="0" collapsed="false">
      <c r="A79" s="411"/>
      <c r="B79" s="398" t="s">
        <v>1504</v>
      </c>
      <c r="C79" s="398" t="s">
        <v>1505</v>
      </c>
      <c r="D79" s="398" t="s">
        <v>1506</v>
      </c>
      <c r="E79" s="399" t="s">
        <v>1507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customFormat="false" ht="15" hidden="false" customHeight="false" outlineLevel="0" collapsed="false">
      <c r="A80" s="401" t="s">
        <v>1508</v>
      </c>
      <c r="B80" s="398" t="s">
        <v>1571</v>
      </c>
      <c r="C80" s="398" t="s">
        <v>1572</v>
      </c>
      <c r="D80" s="402" t="s">
        <v>1573</v>
      </c>
      <c r="E80" s="403" t="n">
        <f aca="false">AVERAGE(B84:D84)</f>
        <v>38.43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customFormat="false" ht="15" hidden="false" customHeight="false" outlineLevel="0" collapsed="false">
      <c r="A81" s="401" t="s">
        <v>1512</v>
      </c>
      <c r="B81" s="402" t="s">
        <v>1574</v>
      </c>
      <c r="C81" s="402" t="s">
        <v>1575</v>
      </c>
      <c r="D81" s="414" t="s">
        <v>1576</v>
      </c>
      <c r="E81" s="403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customFormat="false" ht="15" hidden="false" customHeight="false" outlineLevel="0" collapsed="false">
      <c r="A82" s="401" t="s">
        <v>1516</v>
      </c>
      <c r="B82" s="407" t="s">
        <v>1577</v>
      </c>
      <c r="C82" s="406" t="s">
        <v>1578</v>
      </c>
      <c r="D82" s="415" t="s">
        <v>1579</v>
      </c>
      <c r="E82" s="403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customFormat="false" ht="15" hidden="false" customHeight="false" outlineLevel="0" collapsed="false">
      <c r="A83" s="401" t="s">
        <v>1520</v>
      </c>
      <c r="B83" s="409" t="n">
        <v>46261</v>
      </c>
      <c r="C83" s="409" t="n">
        <v>46261</v>
      </c>
      <c r="D83" s="409" t="n">
        <v>46261</v>
      </c>
      <c r="E83" s="40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customFormat="false" ht="15" hidden="false" customHeight="false" outlineLevel="0" collapsed="false">
      <c r="A84" s="401" t="s">
        <v>1521</v>
      </c>
      <c r="B84" s="410" t="n">
        <v>36.65</v>
      </c>
      <c r="C84" s="402" t="n">
        <v>39.64</v>
      </c>
      <c r="D84" s="402" t="n">
        <v>39</v>
      </c>
      <c r="E84" s="403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customFormat="false" ht="15" hidden="false" customHeight="false" outlineLevel="0" collapsed="false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customFormat="false" ht="15" hidden="false" customHeight="true" outlineLevel="0" collapsed="false">
      <c r="A86" s="397" t="s">
        <v>1580</v>
      </c>
      <c r="B86" s="397"/>
      <c r="C86" s="397"/>
      <c r="D86" s="397"/>
      <c r="E86" s="397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customFormat="false" ht="15" hidden="false" customHeight="true" outlineLevel="0" collapsed="false">
      <c r="A87" s="398" t="s">
        <v>1352</v>
      </c>
      <c r="B87" s="399" t="s">
        <v>1581</v>
      </c>
      <c r="C87" s="399"/>
      <c r="D87" s="399"/>
      <c r="E87" s="399" t="s">
        <v>1522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customFormat="false" ht="15" hidden="false" customHeight="false" outlineLevel="0" collapsed="false">
      <c r="A88" s="411"/>
      <c r="B88" s="398" t="s">
        <v>1504</v>
      </c>
      <c r="C88" s="398" t="s">
        <v>1505</v>
      </c>
      <c r="D88" s="398" t="s">
        <v>1506</v>
      </c>
      <c r="E88" s="399" t="s">
        <v>1507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customFormat="false" ht="15" hidden="false" customHeight="false" outlineLevel="0" collapsed="false">
      <c r="A89" s="401" t="s">
        <v>1508</v>
      </c>
      <c r="B89" s="398" t="s">
        <v>1582</v>
      </c>
      <c r="C89" s="398" t="s">
        <v>1583</v>
      </c>
      <c r="D89" s="402" t="s">
        <v>1584</v>
      </c>
      <c r="E89" s="403" t="n">
        <f aca="false">AVERAGE(B93:D93)</f>
        <v>9.60666666666667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customFormat="false" ht="15" hidden="false" customHeight="false" outlineLevel="0" collapsed="false">
      <c r="A90" s="401" t="s">
        <v>1512</v>
      </c>
      <c r="B90" s="402" t="s">
        <v>1585</v>
      </c>
      <c r="C90" s="402" t="s">
        <v>1586</v>
      </c>
      <c r="D90" s="414" t="s">
        <v>1575</v>
      </c>
      <c r="E90" s="403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customFormat="false" ht="15" hidden="false" customHeight="false" outlineLevel="0" collapsed="false">
      <c r="A91" s="401" t="s">
        <v>1516</v>
      </c>
      <c r="B91" s="407" t="s">
        <v>1587</v>
      </c>
      <c r="C91" s="406" t="s">
        <v>1588</v>
      </c>
      <c r="D91" s="415" t="s">
        <v>1589</v>
      </c>
      <c r="E91" s="403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customFormat="false" ht="15" hidden="false" customHeight="false" outlineLevel="0" collapsed="false">
      <c r="A92" s="401" t="s">
        <v>1520</v>
      </c>
      <c r="B92" s="409" t="n">
        <v>46261</v>
      </c>
      <c r="C92" s="409" t="n">
        <v>46261</v>
      </c>
      <c r="D92" s="409" t="n">
        <v>46261</v>
      </c>
      <c r="E92" s="403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customFormat="false" ht="15" hidden="false" customHeight="false" outlineLevel="0" collapsed="false">
      <c r="A93" s="401" t="s">
        <v>1521</v>
      </c>
      <c r="B93" s="410" t="n">
        <v>10.65</v>
      </c>
      <c r="C93" s="402" t="n">
        <v>7.56</v>
      </c>
      <c r="D93" s="402" t="n">
        <v>10.61</v>
      </c>
      <c r="E93" s="403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customFormat="false" ht="15" hidden="false" customHeight="false" outlineLevel="0" collapsed="false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customFormat="false" ht="15" hidden="false" customHeight="true" outlineLevel="0" collapsed="false">
      <c r="A95" s="397" t="s">
        <v>1488</v>
      </c>
      <c r="B95" s="397"/>
      <c r="C95" s="397"/>
      <c r="D95" s="397"/>
      <c r="E95" s="397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customFormat="false" ht="15" hidden="false" customHeight="true" outlineLevel="0" collapsed="false">
      <c r="A96" s="398" t="s">
        <v>1352</v>
      </c>
      <c r="B96" s="399" t="s">
        <v>799</v>
      </c>
      <c r="C96" s="399"/>
      <c r="D96" s="399"/>
      <c r="E96" s="399" t="s">
        <v>1522</v>
      </c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customFormat="false" ht="15" hidden="false" customHeight="false" outlineLevel="0" collapsed="false">
      <c r="A97" s="411"/>
      <c r="B97" s="398" t="s">
        <v>1504</v>
      </c>
      <c r="C97" s="398" t="s">
        <v>1505</v>
      </c>
      <c r="D97" s="398" t="s">
        <v>1506</v>
      </c>
      <c r="E97" s="399" t="s">
        <v>1507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customFormat="false" ht="15" hidden="false" customHeight="false" outlineLevel="0" collapsed="false">
      <c r="A98" s="401" t="s">
        <v>1508</v>
      </c>
      <c r="B98" s="398" t="s">
        <v>1590</v>
      </c>
      <c r="C98" s="398" t="s">
        <v>1591</v>
      </c>
      <c r="D98" s="402" t="s">
        <v>1592</v>
      </c>
      <c r="E98" s="403" t="n">
        <f aca="false">AVERAGE(B102:D102)</f>
        <v>18.9233333333333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customFormat="false" ht="15" hidden="false" customHeight="false" outlineLevel="0" collapsed="false">
      <c r="A99" s="401" t="s">
        <v>1512</v>
      </c>
      <c r="B99" s="402" t="s">
        <v>1593</v>
      </c>
      <c r="C99" s="402" t="s">
        <v>1594</v>
      </c>
      <c r="D99" s="402" t="s">
        <v>1543</v>
      </c>
      <c r="E99" s="403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customFormat="false" ht="15" hidden="false" customHeight="false" outlineLevel="0" collapsed="false">
      <c r="A100" s="401" t="s">
        <v>1516</v>
      </c>
      <c r="B100" s="407" t="s">
        <v>1595</v>
      </c>
      <c r="C100" s="406" t="s">
        <v>1596</v>
      </c>
      <c r="D100" s="415" t="s">
        <v>1597</v>
      </c>
      <c r="E100" s="403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customFormat="false" ht="15" hidden="false" customHeight="false" outlineLevel="0" collapsed="false">
      <c r="A101" s="401" t="s">
        <v>1520</v>
      </c>
      <c r="B101" s="409" t="n">
        <v>46275</v>
      </c>
      <c r="C101" s="409" t="n">
        <v>46275</v>
      </c>
      <c r="D101" s="409" t="n">
        <v>46275</v>
      </c>
      <c r="E101" s="403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customFormat="false" ht="15" hidden="false" customHeight="false" outlineLevel="0" collapsed="false">
      <c r="A102" s="401" t="s">
        <v>1521</v>
      </c>
      <c r="B102" s="410" t="n">
        <v>20.38</v>
      </c>
      <c r="C102" s="402" t="n">
        <v>9.42</v>
      </c>
      <c r="D102" s="402" t="n">
        <v>26.97</v>
      </c>
      <c r="E102" s="403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customFormat="false" ht="15" hidden="false" customHeight="false" outlineLevel="0" collapsed="false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customFormat="false" ht="15" hidden="false" customHeight="true" outlineLevel="0" collapsed="false">
      <c r="A104" s="397" t="s">
        <v>1488</v>
      </c>
      <c r="B104" s="397"/>
      <c r="C104" s="397"/>
      <c r="D104" s="397"/>
      <c r="E104" s="397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customFormat="false" ht="15" hidden="false" customHeight="true" outlineLevel="0" collapsed="false">
      <c r="A105" s="398" t="s">
        <v>1352</v>
      </c>
      <c r="B105" s="399" t="s">
        <v>799</v>
      </c>
      <c r="C105" s="399"/>
      <c r="D105" s="399"/>
      <c r="E105" s="399" t="s">
        <v>1522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customFormat="false" ht="15" hidden="false" customHeight="false" outlineLevel="0" collapsed="false">
      <c r="A106" s="411"/>
      <c r="B106" s="398" t="s">
        <v>1504</v>
      </c>
      <c r="C106" s="398" t="s">
        <v>1505</v>
      </c>
      <c r="D106" s="398" t="s">
        <v>1506</v>
      </c>
      <c r="E106" s="399" t="s">
        <v>1507</v>
      </c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customFormat="false" ht="15" hidden="false" customHeight="false" outlineLevel="0" collapsed="false">
      <c r="A107" s="401" t="s">
        <v>1508</v>
      </c>
      <c r="B107" s="398" t="s">
        <v>1598</v>
      </c>
      <c r="C107" s="398" t="s">
        <v>1591</v>
      </c>
      <c r="D107" s="402" t="s">
        <v>1592</v>
      </c>
      <c r="E107" s="403" t="n">
        <f aca="false">AVERAGE(B111:D111)</f>
        <v>35.31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customFormat="false" ht="15" hidden="false" customHeight="false" outlineLevel="0" collapsed="false">
      <c r="A108" s="401" t="s">
        <v>1512</v>
      </c>
      <c r="B108" s="402" t="s">
        <v>1599</v>
      </c>
      <c r="C108" s="402" t="s">
        <v>1594</v>
      </c>
      <c r="D108" s="402" t="s">
        <v>1543</v>
      </c>
      <c r="E108" s="403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customFormat="false" ht="15" hidden="false" customHeight="false" outlineLevel="0" collapsed="false">
      <c r="A109" s="401" t="s">
        <v>1516</v>
      </c>
      <c r="B109" s="407" t="s">
        <v>1600</v>
      </c>
      <c r="C109" s="406" t="s">
        <v>1601</v>
      </c>
      <c r="D109" s="415" t="s">
        <v>1602</v>
      </c>
      <c r="E109" s="403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customFormat="false" ht="15" hidden="false" customHeight="false" outlineLevel="0" collapsed="false">
      <c r="A110" s="401" t="s">
        <v>1520</v>
      </c>
      <c r="B110" s="409" t="n">
        <v>46275</v>
      </c>
      <c r="C110" s="409" t="n">
        <v>46275</v>
      </c>
      <c r="D110" s="409" t="n">
        <v>46275</v>
      </c>
      <c r="E110" s="403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customFormat="false" ht="15" hidden="false" customHeight="false" outlineLevel="0" collapsed="false">
      <c r="A111" s="401" t="s">
        <v>1521</v>
      </c>
      <c r="B111" s="410" t="n">
        <v>28</v>
      </c>
      <c r="C111" s="402" t="n">
        <v>53.43</v>
      </c>
      <c r="D111" s="402" t="n">
        <v>24.5</v>
      </c>
      <c r="E111" s="403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customFormat="false" ht="15" hidden="false" customHeight="false" outlineLevel="0" collapsed="false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customFormat="false" ht="15" hidden="false" customHeight="false" outlineLevel="0" collapsed="false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customFormat="false" ht="15" hidden="false" customHeight="false" outlineLevel="0" collapsed="false">
      <c r="A114" s="416"/>
      <c r="B114" s="416"/>
      <c r="C114" s="416"/>
      <c r="D114" s="416"/>
      <c r="E114" s="416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</sheetData>
  <mergeCells count="45">
    <mergeCell ref="A1:E1"/>
    <mergeCell ref="B3:E3"/>
    <mergeCell ref="B4:E4"/>
    <mergeCell ref="B5:E5"/>
    <mergeCell ref="B6:E6"/>
    <mergeCell ref="B7:E7"/>
    <mergeCell ref="B8:E8"/>
    <mergeCell ref="A10:B10"/>
    <mergeCell ref="A12:E12"/>
    <mergeCell ref="A14:E14"/>
    <mergeCell ref="B15:D15"/>
    <mergeCell ref="E17:E21"/>
    <mergeCell ref="O17:Q17"/>
    <mergeCell ref="R17:T17"/>
    <mergeCell ref="A23:E23"/>
    <mergeCell ref="B24:D24"/>
    <mergeCell ref="E26:E30"/>
    <mergeCell ref="A32:E32"/>
    <mergeCell ref="B33:D33"/>
    <mergeCell ref="E35:E39"/>
    <mergeCell ref="A41:E41"/>
    <mergeCell ref="B42:D42"/>
    <mergeCell ref="E44:E48"/>
    <mergeCell ref="A50:E50"/>
    <mergeCell ref="B51:D51"/>
    <mergeCell ref="E53:E57"/>
    <mergeCell ref="A59:E59"/>
    <mergeCell ref="B60:D60"/>
    <mergeCell ref="E62:E66"/>
    <mergeCell ref="A68:E68"/>
    <mergeCell ref="B69:D69"/>
    <mergeCell ref="E71:E75"/>
    <mergeCell ref="A77:E77"/>
    <mergeCell ref="B78:D78"/>
    <mergeCell ref="E80:E84"/>
    <mergeCell ref="A86:E86"/>
    <mergeCell ref="B87:D87"/>
    <mergeCell ref="E89:E93"/>
    <mergeCell ref="A95:E95"/>
    <mergeCell ref="B96:D96"/>
    <mergeCell ref="E98:E102"/>
    <mergeCell ref="A104:E104"/>
    <mergeCell ref="B105:D105"/>
    <mergeCell ref="E107:E111"/>
    <mergeCell ref="A114:E114"/>
  </mergeCells>
  <hyperlinks>
    <hyperlink ref="B19" r:id="rId1" display="https://loja.grupokhronos.com.br/central-de-iluminacao-de-emergencia-siek-1206/p?srsltid=AfmBOoo0RTDDh4owSJHVIFppxEBV49RuuZRWwLXd9EKMMo1T9jZ7ZN7i"/>
    <hyperlink ref="C19" r:id="rId2" display="https://mapeengenharia.com.br/loja/produto/central-coletiva-siek-1206/"/>
    <hyperlink ref="D19" r:id="rId3" display="https://gasima.com.br/produtos/cs-central-ilum-emerg-600w-12v-siek1206/"/>
    <hyperlink ref="B28" r:id="rId4" display="https://www.reidosfp.com.br/sfp-sm-duplex-10g-1310nm-2-km-lc-ddm"/>
    <hyperlink ref="C28" r:id="rId5" display="https://loja.celeti.com.br/products/sfp-10g-1310nm-2km-dom-duplex-lc-upc-smf?srsltid=AfmBOoq-PzmJCX2Ro81lKVITNSV7b8v5Xqys7u9C3Ftu_qX4TA5pw6aS"/>
    <hyperlink ref="D28" r:id="rId6" display="https://www.raicrom.com.br/conectividade/fibra-sfp-10g-02km-lc-duplex-ddm-1310nm-sfp-10g-lr02d?srsltid=AfmBOop6FDtqO3lOZjRF_KKJ8RzWLrCatWocH9jZuu3uAG4ZTwXwyTZJ"/>
    <hyperlink ref="B37" r:id="rId7" display="https://www.unicaserv.com.br/fibras-opticas/cordoes-opticos/cds-cordao-optico-duplex-sm-sc-upclc-upc-9125-2-5m"/>
    <hyperlink ref="C37" r:id="rId8" display="https://www.solucaocabos.com.br/extensao-optica-duplex-lc-spc-sm-furukawa-250-metros/p?srsltid=AfmBOopjIZZM63WD8rcXjAEFngQRl7h4n13xsP7pZZG6B8M0nCkRC4e9"/>
    <hyperlink ref="D37" r:id="rId9" display="https://www.centralcabos.com.br/cordao-optico-duplex-sm-9-125-sc-sc-upc-2-50-metros/p"/>
    <hyperlink ref="B46" r:id="rId10" display="https://www.solucaocabos.com.br/dio-12fo-sc-upc-completo-padrao-rack-/p?idsku=16818&amp;gad_source=1&amp;gad_campaignid=22012104624&amp;gbraid=0AAAAAolx81FBQf4T4A7cIMWupqhNtLpym&amp;gclid=CjwKCAjw7p_UBhBlEiwAhpIs7yCN2oADcxX0wKEB76bP821rWg59SIS14pgSaqZk2dptRbezJQG3FBoCPogQAvD_BwE"/>
    <hyperlink ref="C46" r:id="rId11" display="https://www.policabos.com.br/fibra-otica/dio-optico/dio-24-fibras?parceiro=8810&amp;utm_campaign=Policabos_Shopping&amp;utm_source=google&amp;utm_medium=cpc&amp;utm_term=&amp;gad_source=1&amp;gad_campaignid=23969155409&amp;gbraid=0AAAAAoLD11EjKUbX0i0-CH5fF25V-dTg6&amp;gclid=CjwKCAjw7p_UBhBlEiwAhpIs7xgQl0oU3vdsqhxAkEjKVktzIY6ToX5MverWwSfYM_VyGBne0HNK_xoCEksQAvD_BwE&amp;variant_id=1923"/>
    <hyperlink ref="D46" r:id="rId12" display="https://www.unicaserv.com.br/fibras-opticas/dios-e-caixas-de-emenda/mini-dio-completo-scpc-para-12-fibras-sm-sc-upc-bandeja-pigtail-e-acopladores-azuis-?parceiro=3738"/>
    <hyperlink ref="B55" r:id="rId13" display="https://www.lojamatel.com.br/produto/pigtail-spx-sm-9125-lc-upc-15m.html?srsltid=AfmBOoq2c18D2KLw79vlSCozROx_baRDU4PZa5TIONOf-lVyp3CTHtwJJXs"/>
    <hyperlink ref="C55" r:id="rId14" display="https://www.unicaserv.com.br/fibras-opticas/extensoes-opticas/extensao-optica-simplex-sm-lc-apc-9-125-1-5m?parceiro=3738&amp;gad_source=1&amp;gad_campaignid=24007263533&amp;gbraid=0AAAAADMVCf5HPKKmrzofsB3Tbkf-l1dex&amp;gclid=CjwKCAjw7p_UBhBlEiwAhpIs7wDmQgAk8cKK5w43B9qkNO9-bg1KRzL226xNe0aJ_uxVTdblnge2thoCT0sQAvD_BwE"/>
    <hyperlink ref="D55" r:id="rId15" display="https://www.magazineluiza.com.br/ess-extensao-optica-simplex-monomodo-buffer-09mm-pig-tail-150m-sm-lc-upc-pier-telecom/p/bceb97efc8/et/caop/?seller_id=piertelecom&amp;srsltid=AfmBOop2J-S1o1tOq7NETPizGfvQ9S7hrbeEfEO2jjATSGEWCANCzM1OdLo"/>
    <hyperlink ref="B64" r:id="rId16" display="https://br.store.ui.com/br/pt/products/usw-48-poe"/>
    <hyperlink ref="C64" r:id="rId17" display="https://www.fourserv.com.br/switch-huawei-48-portas-gigabit-4x-sfp-layer-2-gerenciavel-mpn-s310-48t4x/p?utm_source=google&amp;utm_medium=cpc&amp;utm_campaign=PMax%3A+Switches&amp;gad_source=1&amp;gad_campaignid=18631578224&amp;gbraid=0AAAAAD9qFBkvpCHIaJ669zdU9wLAVG6J3&amp;gclid=CjwKCAjw7p_UBhBlEiwAhpIs73Ul1JGkJwb9lRz09gxjVqPepTWjMIBjd9Xv0n4AcTnjx6WqWFN2khoC1vsQAvD_BwE"/>
    <hyperlink ref="D64" r:id="rId18" display="https://www.centralcabos.com.br/switch-unifi-48-portas-gigabit-gerenciavel---4-sfp-layer-2/p"/>
    <hyperlink ref="B73" r:id="rId19" display="https://www.mundodarede.com.br/access-point-u7-pro-unifi-ubiquiti?utm_source=Site&amp;utm_medium=GoogleMerchant&amp;utm_campaign=GoogleMerchant&amp;utm_source=&amp;utm_medium=&amp;utm_campaign=pmax-19-05&amp;utm_content=&amp;utm_term=&amp;gad_source=1&amp;gad_campaignid=23863709975&amp;gbraid=0AAAABDMAMGoR4A_W0wimLdGeTQ0Av585B&amp;gclid=CjwKCAjw7p_UBhBlEiwAhpIs7_1mezdtgCp_D__zNgn8tYChMqLsZraFyaFiwyzZPE_mNS1jBD7JYRoCuKQQAvD_BwE"/>
    <hyperlink ref="C73" r:id="rId20" display="https://www.liztelecom.com.br/acess-point-unifi-u7-pro-ubiquiti?utm_source=Site&amp;utm_medium=GoogleMerchant&amp;utm_campaign=GoogleMerchant&amp;utm_source=&amp;utm_medium=&amp;utm_campaign=PMAX-VALOR-DA-CONV&amp;utm_content=&amp;utm_term=&amp;gad_source=1&amp;gad_campaignid=24025102924&amp;gbraid=0AAAABENOEFxNAp_BFFGiN0TmrNrxroi5X&amp;gclid=CjwKCAjw7p_UBhBlEiwAhpIs70gA77rDGohBcYD99Dzw08ZO60vNcz93d6dRFH_XqN9iaxgFcU_JdRoChHwQAvD_BwE"/>
    <hyperlink ref="D73" r:id="rId21" display="https://www.upperseg.com.br/informatica/roteadores-wireless/access-point/access-point-de-longo-alcance-wifi-7-unifi-u7-lr-long-range-ubiquiti/?gad_source=1&amp;gad_campaignid=17071887064&amp;gbraid=0AAAAADtWOg9ux5qLcn7u9Ku9dgv73N4JR&amp;gclid=CjwKCAjw7p_UBhBlEiwAhpIs74N1NKc0SJoBpUCuhdvONFQSk7mzUjhQKjaBmignkGw4di3czFw0ThoCRpYQAvD_BwE"/>
    <hyperlink ref="B82" r:id="rId22" display="https://www.lojaeletrica.com.br/espacador-losangular-auto-travante-50-150mm-15kv.html?mp_feed=MTozOkNPVmxWWTBFU0J4akI3ZW42VUd2ek1pM2wzMUlEdGpFWXBQSXZLTT0=&amp;srsltid=AfmBOopJsNRCSbOP_76ywvFE8BdNhVqeKu5esBnI4Ekau1Gy2vCRIjY5KA0"/>
    <hyperlink ref="C82" r:id="rId23" display="https://www.plenobras.com.br/646a5aa0d496504d21df6d5a/espacador-losangular-polimerico-15-kv-para-cabo-coberto-sem-anel-(an-01)-rede-compacta-diametro:-1200a-3200-mm?srsltid=AfmBOorpinunM3dBe5eU1m4l47zqGm8KXVbAwAENnyQ2fUnQ32fTfB6BN7w"/>
    <hyperlink ref="D82" r:id="rId24" display="https://judycabos.com.br/produto/espacador-losangular-polimerico-c-garra-15kv-rpc/"/>
    <hyperlink ref="B91" r:id="rId25" display="https://loja.conduscamp.com.br/cabo-de-aluminio-protegido-35mm-tr-15kv-aereo-cinza-1/p?sku=6308708&amp;srsltid=AfmBOornwSks6iHnhGhWDYaBlQ3aCPWhVNjllJyKfzVk1SeYxhy176L_0CM"/>
    <hyperlink ref="C91" r:id="rId26" display="https://loja.ccabos.com.br/produtos/cabo-15kv-35mm-aluminio-protegido-uso-aereo-cinza//"/>
    <hyperlink ref="D91" r:id="rId27" display="https://www.plenobras.com.br/6503ad00df6973c3d9c80558/cabo-aluminio-coberto-xlpe-90g-15-kv-1x-3500-mm-entre-arvores-cinza-nbr-11873-ecologico-greater-diam.nominal-1305-mm?srsltid=AfmBOoq5bQhzi-C7oNMYUtDR_2uJxQy1ZdiLEtOIrLheWhQ-LS6pBIIjVvE"/>
    <hyperlink ref="B100" r:id="rId28" display="https://loja.fortrek.com.br/cabo-de-rede-patch-cord-cat6-fortrek-fkcat6-1-5m-internet-azul?gad_source=4&amp;gad_campaignid=23546801924&amp;gbraid=0AAAAADBMXD92g_MhbwjBu7xgKBUqG-_vz&amp;gclid=CjwKCAjwqonVBhA4EiwA9wYJ3WwUeQYxeV1IA9e5x9SPOSVpL8yBq6T5vLlCpBcIJIOneh9HQfFehRoCDuAQAvD_BwE"/>
    <hyperlink ref="C100" r:id="rId29" display="https://www.kabum.com.br/produto/347290/cabo-de-rede-patch-cord-cat-6-plus-cable-1-5m-azul-pc-eth6u15bl?gclsrc=aw.ds&amp;gad_source=4&amp;gad_campaignid=24027879827&amp;gbraid=0AAAAADx-HyFuDj4ZJhlmrxaILFzxDybRd&amp;gclid=CjwKCAjwqonVBhA4EiwA9wYJ3W3iqtjth_BA4nH5xexXlFD4CswRR2dudVoQ8dMTypwFfvKS-edrbRoCi_MQAvD_BwE"/>
    <hyperlink ref="D100" r:id="rId30" display="https://www.policabos.com.br/cabo-de-rede/patch-cord-cat6?variant_id=1399&amp;parceiro=8810&amp;utm_campaign=23969155409&amp;utm_source=adwords&amp;utm_medium=201381930841&amp;utm_term=&amp;matchtype=&amp;device=c&amp;network=g&amp;loc=9219866&amp;placement=&amp;utm_medium_name={cpc}&amp;utm_source_name={google}&amp;gad_source=4&amp;gad_campaignid=23969155409&amp;gbraid=0AAAAAoLD11HAJCSBzw1bsU1Vj35P1igz4&amp;gclid=CjwKCAjwqonVBhA4EiwA9wYJ3YhL22ZscwKHDJxs0iismXplmB2YrDfAKnLEa0HzvEvFWdXI8vLNxBoCkLUQAvD_BwE"/>
    <hyperlink ref="B109" r:id="rId31" display="https://www.dhcp.com.br/guia-de-cabos-19-maxmetal-4416-1u-50mm.html"/>
    <hyperlink ref="C109" r:id="rId32" display="https://www.kabum.com.br/produto/467909/guia-de-cabos-paralelo-fechada-p-rack-de-telecom-1u-19-organizador?gclsrc=aw.ds&amp;gad_source=4&amp;gad_campaignid=23668683544&amp;gbraid=0AAAAADx-HyF7xVFAos6iorHdwHU3xqmmQ&amp;gclid=CjwKCAjwqonVBhA4EiwA9wYJ3Z39Un-us2qgvuMyDonDimKb2_6XtujXXdIhOVF9QPDy05q8CvsA3RoC27EQAvD_BwE"/>
    <hyperlink ref="D109" r:id="rId33" display="https://www.policabos.com.br/racks/guia-de-cabo?parceiro=8810&amp;utm_campaign=23969155409&amp;utm_source=adwords&amp;utm_medium=201381930841&amp;utm_term=&amp;matchtype=&amp;device=c&amp;network=g&amp;loc=9219866&amp;placement=&amp;utm_medium_name={cpc}&amp;utm_source_name={google}&amp;gad_source=4&amp;gad_campaignid=23969155409&amp;gbraid=0AAAAAoLD11HAJCSBzw1bsU1Vj35P1igz4&amp;gclid=CjwKCAjwqonVBhA4EiwA9wYJ3QmL4ZmPSWToG5oB-qSfjY-P9k2IDVftrfTkAoDfsezIsEuBOP7Z6hoClFUQAvD_BwE"/>
  </hyperlink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3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4D79"/>
    <pageSetUpPr fitToPage="true"/>
  </sheetPr>
  <dimension ref="A1:Y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8.29"/>
    <col collapsed="false" customWidth="true" hidden="false" outlineLevel="0" max="2" min="2" style="0" width="36.14"/>
    <col collapsed="false" customWidth="true" hidden="false" outlineLevel="0" max="3" min="3" style="0" width="13.57"/>
    <col collapsed="false" customWidth="true" hidden="false" outlineLevel="0" max="4" min="4" style="0" width="11.71"/>
    <col collapsed="false" customWidth="true" hidden="false" outlineLevel="0" max="5" min="5" style="0" width="15.71"/>
    <col collapsed="false" customWidth="true" hidden="false" outlineLevel="0" max="9" min="9" style="0" width="11.71"/>
    <col collapsed="false" customWidth="true" hidden="false" outlineLevel="0" max="10" min="10" style="0" width="12"/>
    <col collapsed="false" customWidth="true" hidden="false" outlineLevel="0" max="11" min="11" style="0" width="10.42"/>
    <col collapsed="false" customWidth="true" hidden="false" outlineLevel="0" max="12" min="12" style="0" width="12"/>
    <col collapsed="false" customWidth="true" hidden="false" outlineLevel="0" max="13" min="13" style="0" width="13"/>
    <col collapsed="false" customWidth="true" hidden="false" outlineLevel="0" max="14" min="14" style="0" width="12"/>
    <col collapsed="false" customWidth="true" hidden="false" outlineLevel="0" max="16" min="16" style="0" width="12"/>
  </cols>
  <sheetData>
    <row r="1" customFormat="false" ht="15" hidden="false" customHeight="false" outlineLevel="0" collapsed="false">
      <c r="A1" s="417"/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9"/>
      <c r="Y1" s="419"/>
    </row>
    <row r="2" customFormat="false" ht="15" hidden="false" customHeight="false" outlineLevel="0" collapsed="false">
      <c r="A2" s="420"/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19"/>
      <c r="Y2" s="419"/>
    </row>
    <row r="3" customFormat="false" ht="16.15" hidden="false" customHeight="true" outlineLevel="0" collapsed="false">
      <c r="A3" s="422"/>
      <c r="B3" s="16"/>
      <c r="C3" s="423"/>
      <c r="D3" s="20" t="s">
        <v>20</v>
      </c>
      <c r="E3" s="20"/>
      <c r="F3" s="20"/>
      <c r="G3" s="20"/>
      <c r="H3" s="21"/>
      <c r="I3" s="22"/>
      <c r="J3" s="22"/>
      <c r="K3" s="22"/>
      <c r="L3" s="389"/>
      <c r="M3" s="389"/>
      <c r="N3" s="389"/>
      <c r="O3" s="389"/>
      <c r="P3" s="389"/>
      <c r="Q3" s="419"/>
      <c r="R3" s="419"/>
      <c r="S3" s="419"/>
      <c r="T3" s="419"/>
      <c r="U3" s="419"/>
      <c r="V3" s="419"/>
      <c r="W3" s="419"/>
      <c r="X3" s="419"/>
      <c r="Y3" s="419"/>
    </row>
    <row r="4" customFormat="false" ht="15" hidden="false" customHeight="true" outlineLevel="0" collapsed="false">
      <c r="A4" s="422"/>
      <c r="B4" s="16"/>
      <c r="C4" s="424"/>
      <c r="D4" s="27" t="s">
        <v>21</v>
      </c>
      <c r="E4" s="27"/>
      <c r="F4" s="27"/>
      <c r="G4" s="27"/>
      <c r="H4" s="21"/>
      <c r="I4" s="22"/>
      <c r="J4" s="22"/>
      <c r="K4" s="22"/>
      <c r="L4" s="389"/>
      <c r="M4" s="389"/>
      <c r="N4" s="389"/>
      <c r="O4" s="389"/>
      <c r="P4" s="389"/>
      <c r="Q4" s="419"/>
      <c r="R4" s="419"/>
      <c r="S4" s="419"/>
      <c r="T4" s="419"/>
      <c r="U4" s="419"/>
      <c r="V4" s="419"/>
      <c r="W4" s="419"/>
      <c r="X4" s="419"/>
      <c r="Y4" s="419"/>
    </row>
    <row r="5" customFormat="false" ht="15" hidden="false" customHeight="true" outlineLevel="0" collapsed="false">
      <c r="A5" s="422"/>
      <c r="B5" s="16"/>
      <c r="C5" s="424"/>
      <c r="D5" s="32" t="s">
        <v>23</v>
      </c>
      <c r="E5" s="32"/>
      <c r="F5" s="32"/>
      <c r="G5" s="32"/>
      <c r="H5" s="21"/>
      <c r="I5" s="22"/>
      <c r="J5" s="22"/>
      <c r="K5" s="22"/>
      <c r="L5" s="389"/>
      <c r="M5" s="389"/>
      <c r="N5" s="389"/>
      <c r="O5" s="389"/>
      <c r="P5" s="389"/>
      <c r="Q5" s="419"/>
      <c r="R5" s="419"/>
      <c r="S5" s="419"/>
      <c r="T5" s="419"/>
      <c r="U5" s="419"/>
      <c r="V5" s="419"/>
      <c r="W5" s="419"/>
      <c r="X5" s="419"/>
      <c r="Y5" s="419"/>
    </row>
    <row r="6" customFormat="false" ht="15" hidden="false" customHeight="true" outlineLevel="0" collapsed="false">
      <c r="A6" s="422"/>
      <c r="B6" s="16"/>
      <c r="C6" s="424"/>
      <c r="D6" s="34" t="s">
        <v>25</v>
      </c>
      <c r="E6" s="34"/>
      <c r="F6" s="34"/>
      <c r="G6" s="34"/>
      <c r="H6" s="21"/>
      <c r="I6" s="35"/>
      <c r="J6" s="35"/>
      <c r="K6" s="35"/>
      <c r="L6" s="389"/>
      <c r="M6" s="389"/>
      <c r="N6" s="389"/>
      <c r="O6" s="389"/>
      <c r="P6" s="389"/>
      <c r="Q6" s="419"/>
      <c r="R6" s="419"/>
      <c r="S6" s="419"/>
      <c r="T6" s="419"/>
      <c r="U6" s="419"/>
      <c r="V6" s="419"/>
      <c r="W6" s="419"/>
      <c r="X6" s="419"/>
      <c r="Y6" s="419"/>
    </row>
    <row r="7" customFormat="false" ht="15" hidden="false" customHeight="true" outlineLevel="0" collapsed="false">
      <c r="A7" s="422"/>
      <c r="B7" s="16"/>
      <c r="C7" s="424"/>
      <c r="D7" s="38" t="s">
        <v>27</v>
      </c>
      <c r="E7" s="38"/>
      <c r="F7" s="38"/>
      <c r="G7" s="38"/>
      <c r="H7" s="21"/>
      <c r="I7" s="35"/>
      <c r="J7" s="35"/>
      <c r="K7" s="35"/>
      <c r="L7" s="389"/>
      <c r="M7" s="389"/>
      <c r="N7" s="389"/>
      <c r="O7" s="389"/>
      <c r="P7" s="389"/>
      <c r="Q7" s="419"/>
      <c r="R7" s="419"/>
      <c r="S7" s="419"/>
      <c r="T7" s="419"/>
      <c r="U7" s="419"/>
      <c r="V7" s="419"/>
      <c r="W7" s="419"/>
      <c r="X7" s="419"/>
      <c r="Y7" s="419"/>
    </row>
    <row r="8" customFormat="false" ht="15" hidden="false" customHeight="true" outlineLevel="0" collapsed="false">
      <c r="A8" s="422"/>
      <c r="B8" s="16"/>
      <c r="C8" s="424"/>
      <c r="D8" s="38" t="s">
        <v>1346</v>
      </c>
      <c r="E8" s="38"/>
      <c r="F8" s="38"/>
      <c r="G8" s="38"/>
      <c r="H8" s="21"/>
      <c r="I8" s="22"/>
      <c r="J8" s="22"/>
      <c r="K8" s="22"/>
      <c r="L8" s="389"/>
      <c r="M8" s="389"/>
      <c r="N8" s="389"/>
      <c r="O8" s="389"/>
      <c r="P8" s="389"/>
      <c r="Q8" s="419"/>
      <c r="R8" s="419"/>
      <c r="S8" s="419"/>
      <c r="T8" s="419"/>
      <c r="U8" s="419"/>
      <c r="V8" s="419"/>
      <c r="W8" s="419"/>
      <c r="X8" s="419"/>
      <c r="Y8" s="419"/>
    </row>
    <row r="9" customFormat="false" ht="32.5" hidden="false" customHeight="true" outlineLevel="0" collapsed="false">
      <c r="A9" s="420"/>
      <c r="B9" s="58"/>
      <c r="C9" s="58"/>
      <c r="D9" s="43"/>
      <c r="I9" s="425" t="s">
        <v>1347</v>
      </c>
      <c r="J9" s="425"/>
      <c r="K9" s="425"/>
      <c r="L9" s="425" t="s">
        <v>1348</v>
      </c>
      <c r="M9" s="425"/>
      <c r="N9" s="425"/>
      <c r="O9" s="426" t="s">
        <v>1349</v>
      </c>
      <c r="P9" s="426"/>
      <c r="R9" s="419"/>
      <c r="S9" s="419"/>
      <c r="T9" s="419"/>
      <c r="U9" s="419"/>
      <c r="V9" s="419"/>
      <c r="W9" s="419"/>
      <c r="X9" s="419"/>
      <c r="Y9" s="419"/>
    </row>
    <row r="10" customFormat="false" ht="15" hidden="false" customHeight="true" outlineLevel="0" collapsed="false">
      <c r="A10" s="427"/>
      <c r="B10" s="428"/>
      <c r="C10" s="428"/>
      <c r="D10" s="428"/>
      <c r="E10" s="429" t="s">
        <v>1603</v>
      </c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30"/>
      <c r="X10" s="419"/>
      <c r="Y10" s="419"/>
    </row>
    <row r="11" customFormat="false" ht="15" hidden="false" customHeight="true" outlineLevel="0" collapsed="false">
      <c r="A11" s="431"/>
      <c r="B11" s="432" t="s">
        <v>1604</v>
      </c>
      <c r="C11" s="227" t="s">
        <v>1605</v>
      </c>
      <c r="D11" s="433" t="s">
        <v>1606</v>
      </c>
      <c r="E11" s="434" t="s">
        <v>1607</v>
      </c>
      <c r="F11" s="434"/>
      <c r="G11" s="434" t="s">
        <v>1608</v>
      </c>
      <c r="H11" s="434"/>
      <c r="I11" s="434" t="s">
        <v>1609</v>
      </c>
      <c r="J11" s="434"/>
      <c r="K11" s="434" t="s">
        <v>1610</v>
      </c>
      <c r="L11" s="434"/>
      <c r="M11" s="434" t="s">
        <v>1611</v>
      </c>
      <c r="N11" s="434"/>
      <c r="O11" s="434" t="s">
        <v>1612</v>
      </c>
      <c r="P11" s="434"/>
      <c r="Q11" s="434" t="s">
        <v>1613</v>
      </c>
      <c r="R11" s="434"/>
      <c r="S11" s="434" t="s">
        <v>1614</v>
      </c>
      <c r="T11" s="434"/>
      <c r="U11" s="434" t="s">
        <v>1615</v>
      </c>
      <c r="V11" s="434"/>
      <c r="W11" s="31"/>
      <c r="X11" s="419"/>
      <c r="Y11" s="419"/>
    </row>
    <row r="12" customFormat="false" ht="15" hidden="false" customHeight="false" outlineLevel="0" collapsed="false">
      <c r="A12" s="431"/>
      <c r="B12" s="431"/>
      <c r="C12" s="431"/>
      <c r="D12" s="431"/>
      <c r="E12" s="435" t="s">
        <v>1606</v>
      </c>
      <c r="F12" s="435" t="s">
        <v>1616</v>
      </c>
      <c r="G12" s="435" t="s">
        <v>1606</v>
      </c>
      <c r="H12" s="435" t="s">
        <v>1616</v>
      </c>
      <c r="I12" s="435" t="s">
        <v>1606</v>
      </c>
      <c r="J12" s="435" t="s">
        <v>1616</v>
      </c>
      <c r="K12" s="435" t="s">
        <v>1606</v>
      </c>
      <c r="L12" s="435" t="s">
        <v>1616</v>
      </c>
      <c r="M12" s="435" t="s">
        <v>1606</v>
      </c>
      <c r="N12" s="435" t="s">
        <v>1616</v>
      </c>
      <c r="O12" s="435" t="s">
        <v>1606</v>
      </c>
      <c r="P12" s="435" t="s">
        <v>1616</v>
      </c>
      <c r="Q12" s="435" t="s">
        <v>1606</v>
      </c>
      <c r="R12" s="435" t="s">
        <v>1616</v>
      </c>
      <c r="S12" s="435" t="s">
        <v>1606</v>
      </c>
      <c r="T12" s="435" t="s">
        <v>1616</v>
      </c>
      <c r="U12" s="435" t="s">
        <v>1606</v>
      </c>
      <c r="V12" s="435" t="s">
        <v>1616</v>
      </c>
      <c r="W12" s="436"/>
      <c r="X12" s="419"/>
      <c r="Y12" s="419"/>
    </row>
    <row r="13" customFormat="false" ht="15" hidden="false" customHeight="false" outlineLevel="0" collapsed="false">
      <c r="A13" s="437" t="s">
        <v>43</v>
      </c>
      <c r="B13" s="438" t="str">
        <f aca="false">VLOOKUP(A13,ORÇAMENTO!$A$2:$M$448,2,FALSE())</f>
        <v>ADMINISTRAÇÃO DA OBRA</v>
      </c>
      <c r="C13" s="439" t="n">
        <f aca="false">VLOOKUP(A13,ORÇAMENTO!$A$2:$M$448,13,FALSE())</f>
        <v>0</v>
      </c>
      <c r="D13" s="440" t="e">
        <f aca="false">C13/$C$37</f>
        <v>#DIV/0!</v>
      </c>
      <c r="E13" s="441" t="n">
        <v>0.05</v>
      </c>
      <c r="F13" s="442" t="n">
        <f aca="false">IF(E13&gt;0,E13*$C13,"  ")</f>
        <v>0</v>
      </c>
      <c r="G13" s="441" t="n">
        <v>0.1</v>
      </c>
      <c r="H13" s="442" t="n">
        <f aca="false">IF(G13&gt;0,G13*$C13,"  ")</f>
        <v>0</v>
      </c>
      <c r="I13" s="441" t="n">
        <v>0.1</v>
      </c>
      <c r="J13" s="442" t="n">
        <f aca="false">IF(I13&gt;0,I13*$C13,"  ")</f>
        <v>0</v>
      </c>
      <c r="K13" s="441" t="n">
        <v>0.1</v>
      </c>
      <c r="L13" s="442" t="n">
        <f aca="false">IF(K13&gt;0,K13*$C13,"  ")</f>
        <v>0</v>
      </c>
      <c r="M13" s="441" t="n">
        <v>0.1</v>
      </c>
      <c r="N13" s="442" t="n">
        <f aca="false">IF(M13&gt;0,M13*$C13,"  ")</f>
        <v>0</v>
      </c>
      <c r="O13" s="441" t="n">
        <v>0.1</v>
      </c>
      <c r="P13" s="442" t="n">
        <f aca="false">IF(O13&gt;0,O13*$C13,"  ")</f>
        <v>0</v>
      </c>
      <c r="Q13" s="441" t="n">
        <v>0.1</v>
      </c>
      <c r="R13" s="442" t="n">
        <f aca="false">IF(Q13&gt;0,Q13*$C13,"  ")</f>
        <v>0</v>
      </c>
      <c r="S13" s="441" t="n">
        <v>0.15</v>
      </c>
      <c r="T13" s="442" t="n">
        <f aca="false">IF(S13&gt;0,S13*$C13,"  ")</f>
        <v>0</v>
      </c>
      <c r="U13" s="441" t="n">
        <v>0.2</v>
      </c>
      <c r="V13" s="442" t="n">
        <f aca="false">IF(U13&gt;0,U13*$C13,"  ")</f>
        <v>0</v>
      </c>
      <c r="W13" s="443" t="n">
        <f aca="false">E13+G13+I13+K13+M13+O13+Q13+S13+U13</f>
        <v>1</v>
      </c>
      <c r="X13" s="419"/>
      <c r="Y13" s="419"/>
    </row>
    <row r="14" customFormat="false" ht="15" hidden="false" customHeight="false" outlineLevel="0" collapsed="false">
      <c r="A14" s="437" t="s">
        <v>54</v>
      </c>
      <c r="B14" s="444" t="str">
        <f aca="false">VLOOKUP(A14,ORÇAMENTO!$A$2:$M$448,2,FALSE())</f>
        <v>CANTEIRO DE OBRAS </v>
      </c>
      <c r="C14" s="439" t="n">
        <f aca="false">VLOOKUP(A14,ORÇAMENTO!$A$2:$M$448,13,FALSE())</f>
        <v>0</v>
      </c>
      <c r="D14" s="440" t="e">
        <f aca="false">C14/$C$37</f>
        <v>#DIV/0!</v>
      </c>
      <c r="E14" s="445" t="n">
        <v>0.7</v>
      </c>
      <c r="F14" s="442" t="n">
        <f aca="false">IF(E14&gt;0,E14*$C14,"  ")</f>
        <v>0</v>
      </c>
      <c r="G14" s="445" t="n">
        <v>0.1</v>
      </c>
      <c r="H14" s="442" t="n">
        <f aca="false">IF(G14&gt;0,G14*$C14,"  ")</f>
        <v>0</v>
      </c>
      <c r="I14" s="445" t="n">
        <v>0.1</v>
      </c>
      <c r="J14" s="442" t="n">
        <f aca="false">IF(I14&gt;0,I14*$C14,"  ")</f>
        <v>0</v>
      </c>
      <c r="K14" s="445" t="n">
        <v>0.1</v>
      </c>
      <c r="L14" s="442" t="n">
        <f aca="false">IF(K14&gt;0,K14*$C14,"  ")</f>
        <v>0</v>
      </c>
      <c r="M14" s="445" t="n">
        <v>0</v>
      </c>
      <c r="N14" s="442" t="str">
        <f aca="false">IF(M14&gt;0,M14*$C14,"  ")</f>
        <v>  </v>
      </c>
      <c r="O14" s="445" t="n">
        <v>0</v>
      </c>
      <c r="P14" s="442" t="str">
        <f aca="false">IF(O14&gt;0,O14*$C14,"  ")</f>
        <v>  </v>
      </c>
      <c r="Q14" s="445" t="n">
        <v>0</v>
      </c>
      <c r="R14" s="442" t="str">
        <f aca="false">IF(Q14&gt;0,Q14*$C14,"  ")</f>
        <v>  </v>
      </c>
      <c r="S14" s="445" t="n">
        <v>0</v>
      </c>
      <c r="T14" s="442" t="str">
        <f aca="false">IF(S14&gt;0,S14*$C14,"  ")</f>
        <v>  </v>
      </c>
      <c r="U14" s="445" t="n">
        <v>0</v>
      </c>
      <c r="V14" s="442" t="str">
        <f aca="false">IF(U14&gt;0,U14*$C14,"  ")</f>
        <v>  </v>
      </c>
      <c r="W14" s="443" t="n">
        <f aca="false">E14+G14+I14+K14+M14+O14+Q14+S14+U14</f>
        <v>1</v>
      </c>
      <c r="X14" s="419"/>
      <c r="Y14" s="419"/>
    </row>
    <row r="15" customFormat="false" ht="15" hidden="false" customHeight="false" outlineLevel="0" collapsed="false">
      <c r="A15" s="437" t="s">
        <v>96</v>
      </c>
      <c r="B15" s="444" t="str">
        <f aca="false">VLOOKUP(A15,ORÇAMENTO!$A$2:$M$448,2,FALSE())</f>
        <v>SERVIÇOS PRELIMINARES E TERRAPLENAGEM</v>
      </c>
      <c r="C15" s="439" t="n">
        <f aca="false">VLOOKUP(A15,ORÇAMENTO!$A$2:$M$448,13,FALSE())</f>
        <v>0</v>
      </c>
      <c r="D15" s="440" t="e">
        <f aca="false">C15/$C$37</f>
        <v>#DIV/0!</v>
      </c>
      <c r="E15" s="445" t="n">
        <v>0.1</v>
      </c>
      <c r="F15" s="442" t="n">
        <f aca="false">IF(E15&gt;0,E15*$C15,"  ")</f>
        <v>0</v>
      </c>
      <c r="G15" s="445" t="n">
        <v>0.5</v>
      </c>
      <c r="H15" s="442" t="n">
        <f aca="false">IF(G15&gt;0,G15*$C15,"  ")</f>
        <v>0</v>
      </c>
      <c r="I15" s="445" t="n">
        <v>0.4</v>
      </c>
      <c r="J15" s="442" t="n">
        <f aca="false">IF(I15&gt;0,I15*$C15,"  ")</f>
        <v>0</v>
      </c>
      <c r="K15" s="445" t="n">
        <v>0</v>
      </c>
      <c r="L15" s="442" t="str">
        <f aca="false">IF(K15&gt;0,K15*$C15,"  ")</f>
        <v>  </v>
      </c>
      <c r="M15" s="445" t="n">
        <v>0</v>
      </c>
      <c r="N15" s="442" t="str">
        <f aca="false">IF(M15&gt;0,M15*$C15,"  ")</f>
        <v>  </v>
      </c>
      <c r="O15" s="445" t="n">
        <v>0</v>
      </c>
      <c r="P15" s="442" t="str">
        <f aca="false">IF(O15&gt;0,O15*$C15,"  ")</f>
        <v>  </v>
      </c>
      <c r="Q15" s="445" t="n">
        <v>0</v>
      </c>
      <c r="R15" s="442" t="str">
        <f aca="false">IF(Q15&gt;0,Q15*$C15,"  ")</f>
        <v>  </v>
      </c>
      <c r="S15" s="445" t="n">
        <v>0</v>
      </c>
      <c r="T15" s="442" t="str">
        <f aca="false">IF(S15&gt;0,S15*$C15,"  ")</f>
        <v>  </v>
      </c>
      <c r="U15" s="445" t="n">
        <v>0</v>
      </c>
      <c r="V15" s="442" t="str">
        <f aca="false">IF(U15&gt;0,U15*$C15,"  ")</f>
        <v>  </v>
      </c>
      <c r="W15" s="443" t="n">
        <f aca="false">E15+G15+I15+K15+M15+O15+Q15+S15+U15</f>
        <v>1</v>
      </c>
      <c r="X15" s="419"/>
      <c r="Y15" s="419"/>
    </row>
    <row r="16" customFormat="false" ht="15" hidden="false" customHeight="false" outlineLevel="0" collapsed="false">
      <c r="A16" s="437" t="s">
        <v>132</v>
      </c>
      <c r="B16" s="444" t="str">
        <f aca="false">VLOOKUP(A16,ORÇAMENTO!$A$2:$M$448,2,FALSE())</f>
        <v> FUNDAÇÃO E INFRAESTRUTURA</v>
      </c>
      <c r="C16" s="439" t="n">
        <f aca="false">VLOOKUP(A16,ORÇAMENTO!$A$2:$M$448,13,FALSE())</f>
        <v>0</v>
      </c>
      <c r="D16" s="440" t="e">
        <f aca="false">C16/$C$37</f>
        <v>#DIV/0!</v>
      </c>
      <c r="E16" s="445" t="n">
        <v>0.25</v>
      </c>
      <c r="F16" s="442" t="n">
        <f aca="false">IF(E16&gt;0,E16*$C16,"  ")</f>
        <v>0</v>
      </c>
      <c r="G16" s="445" t="n">
        <v>0.25</v>
      </c>
      <c r="H16" s="442" t="n">
        <f aca="false">IF(G16&gt;0,G16*$C16,"  ")</f>
        <v>0</v>
      </c>
      <c r="I16" s="445" t="n">
        <v>0.5</v>
      </c>
      <c r="J16" s="442" t="n">
        <f aca="false">IF(I16&gt;0,I16*$C16,"  ")</f>
        <v>0</v>
      </c>
      <c r="K16" s="445" t="n">
        <v>0</v>
      </c>
      <c r="L16" s="442" t="str">
        <f aca="false">IF(K16&gt;0,K16*$C16,"  ")</f>
        <v>  </v>
      </c>
      <c r="M16" s="445" t="n">
        <v>0</v>
      </c>
      <c r="N16" s="442" t="str">
        <f aca="false">IF(M16&gt;0,M16*$C16,"  ")</f>
        <v>  </v>
      </c>
      <c r="O16" s="445" t="n">
        <v>0</v>
      </c>
      <c r="P16" s="442" t="str">
        <f aca="false">IF(O16&gt;0,O16*$C16,"  ")</f>
        <v>  </v>
      </c>
      <c r="Q16" s="445" t="n">
        <v>0</v>
      </c>
      <c r="R16" s="442" t="str">
        <f aca="false">IF(Q16&gt;0,Q16*$C16,"  ")</f>
        <v>  </v>
      </c>
      <c r="S16" s="445" t="n">
        <v>0</v>
      </c>
      <c r="T16" s="442" t="str">
        <f aca="false">IF(S16&gt;0,S16*$C16,"  ")</f>
        <v>  </v>
      </c>
      <c r="U16" s="445" t="n">
        <v>0</v>
      </c>
      <c r="V16" s="442" t="str">
        <f aca="false">IF(U16&gt;0,U16*$C16,"  ")</f>
        <v>  </v>
      </c>
      <c r="W16" s="443" t="n">
        <f aca="false">E16+G16+I16+K16+M16+O16+Q16+S16+U16</f>
        <v>1</v>
      </c>
      <c r="X16" s="419"/>
      <c r="Y16" s="419"/>
    </row>
    <row r="17" customFormat="false" ht="15" hidden="false" customHeight="false" outlineLevel="0" collapsed="false">
      <c r="A17" s="437" t="s">
        <v>224</v>
      </c>
      <c r="B17" s="444" t="str">
        <f aca="false">VLOOKUP(A17,ORÇAMENTO!$A$2:$M$448,2,FALSE())</f>
        <v>SUPERESTRUTURA</v>
      </c>
      <c r="C17" s="439" t="n">
        <f aca="false">VLOOKUP(A17,ORÇAMENTO!$A$2:$M$448,13,FALSE())</f>
        <v>0</v>
      </c>
      <c r="D17" s="440" t="e">
        <f aca="false">C17/$C$37</f>
        <v>#DIV/0!</v>
      </c>
      <c r="E17" s="445" t="n">
        <v>0</v>
      </c>
      <c r="F17" s="442" t="str">
        <f aca="false">IF(E17&gt;0,E17*$C17,"  ")</f>
        <v>  </v>
      </c>
      <c r="G17" s="446" t="n">
        <v>0.2</v>
      </c>
      <c r="H17" s="442" t="n">
        <f aca="false">IF(G17&gt;0,G17*$C17,"  ")</f>
        <v>0</v>
      </c>
      <c r="I17" s="446" t="n">
        <v>0.15</v>
      </c>
      <c r="J17" s="442" t="n">
        <f aca="false">IF(I17&gt;0,I17*$C17,"  ")</f>
        <v>0</v>
      </c>
      <c r="K17" s="445" t="n">
        <v>0.15</v>
      </c>
      <c r="L17" s="442" t="n">
        <f aca="false">IF(K17&gt;0,K17*$C17,"  ")</f>
        <v>0</v>
      </c>
      <c r="M17" s="445" t="n">
        <v>0.2</v>
      </c>
      <c r="N17" s="442" t="n">
        <f aca="false">IF(M17&gt;0,M17*$C17,"  ")</f>
        <v>0</v>
      </c>
      <c r="O17" s="445" t="n">
        <v>0.2</v>
      </c>
      <c r="P17" s="442" t="n">
        <f aca="false">IF(O17&gt;0,O17*$C17,"  ")</f>
        <v>0</v>
      </c>
      <c r="Q17" s="445" t="n">
        <v>0.1</v>
      </c>
      <c r="R17" s="442" t="n">
        <f aca="false">IF(Q17&gt;0,Q17*$C17,"  ")</f>
        <v>0</v>
      </c>
      <c r="S17" s="445" t="n">
        <v>0</v>
      </c>
      <c r="T17" s="442" t="str">
        <f aca="false">IF(S17&gt;0,S17*$C17,"  ")</f>
        <v>  </v>
      </c>
      <c r="U17" s="445" t="n">
        <v>0</v>
      </c>
      <c r="V17" s="442" t="str">
        <f aca="false">IF(U17&gt;0,U17*$C17,"  ")</f>
        <v>  </v>
      </c>
      <c r="W17" s="443" t="n">
        <f aca="false">E17+G17+I17+K17+M17+O17+Q17+S17+U17</f>
        <v>1</v>
      </c>
      <c r="X17" s="419"/>
      <c r="Y17" s="419"/>
    </row>
    <row r="18" customFormat="false" ht="15" hidden="false" customHeight="false" outlineLevel="0" collapsed="false">
      <c r="A18" s="437" t="s">
        <v>268</v>
      </c>
      <c r="B18" s="444" t="str">
        <f aca="false">VLOOKUP(A18,ORÇAMENTO!$A$2:$M$448,2,FALSE())</f>
        <v>COBERTURA E ÁGUAS PLUVIAIS</v>
      </c>
      <c r="C18" s="439" t="n">
        <f aca="false">VLOOKUP(A18,ORÇAMENTO!$A$2:$M$448,13,FALSE())</f>
        <v>0</v>
      </c>
      <c r="D18" s="440" t="e">
        <f aca="false">C18/$C$37</f>
        <v>#DIV/0!</v>
      </c>
      <c r="E18" s="445" t="n">
        <v>0</v>
      </c>
      <c r="F18" s="442" t="str">
        <f aca="false">IF(E18&gt;0,E18*$C18,"  ")</f>
        <v>  </v>
      </c>
      <c r="G18" s="446" t="n">
        <v>0</v>
      </c>
      <c r="H18" s="442" t="str">
        <f aca="false">IF(G18&gt;0,G18*$C18,"  ")</f>
        <v>  </v>
      </c>
      <c r="I18" s="446" t="n">
        <v>0.1</v>
      </c>
      <c r="J18" s="442" t="n">
        <f aca="false">IF(I18&gt;0,I18*$C18,"  ")</f>
        <v>0</v>
      </c>
      <c r="K18" s="445" t="n">
        <v>0.2</v>
      </c>
      <c r="L18" s="442" t="n">
        <f aca="false">IF(K18&gt;0,K18*$C18,"  ")</f>
        <v>0</v>
      </c>
      <c r="M18" s="445" t="n">
        <v>0.5</v>
      </c>
      <c r="N18" s="442" t="n">
        <f aca="false">IF(M18&gt;0,M18*$C18,"  ")</f>
        <v>0</v>
      </c>
      <c r="O18" s="445" t="n">
        <v>0.2</v>
      </c>
      <c r="P18" s="442" t="n">
        <f aca="false">IF(O18&gt;0,O18*$C18,"  ")</f>
        <v>0</v>
      </c>
      <c r="Q18" s="445" t="n">
        <v>0</v>
      </c>
      <c r="R18" s="442" t="str">
        <f aca="false">IF(Q18&gt;0,Q18*$C18,"  ")</f>
        <v>  </v>
      </c>
      <c r="S18" s="445" t="n">
        <v>0</v>
      </c>
      <c r="T18" s="442" t="str">
        <f aca="false">IF(S18&gt;0,S18*$C18,"  ")</f>
        <v>  </v>
      </c>
      <c r="U18" s="445" t="n">
        <v>0</v>
      </c>
      <c r="V18" s="442" t="str">
        <f aca="false">IF(U18&gt;0,U18*$C18,"  ")</f>
        <v>  </v>
      </c>
      <c r="W18" s="443" t="n">
        <f aca="false">E18+G18+I18+K18+M18+O18+Q18+S18+U18</f>
        <v>1</v>
      </c>
      <c r="X18" s="419"/>
      <c r="Y18" s="419"/>
    </row>
    <row r="19" customFormat="false" ht="15" hidden="false" customHeight="false" outlineLevel="0" collapsed="false">
      <c r="A19" s="437" t="s">
        <v>327</v>
      </c>
      <c r="B19" s="444" t="str">
        <f aca="false">VLOOKUP(A19,ORÇAMENTO!$A$2:$M$448,2,FALSE())</f>
        <v>ALVENARIA E OUTRAS VEDAÇÕES</v>
      </c>
      <c r="C19" s="439" t="n">
        <f aca="false">VLOOKUP(A19,ORÇAMENTO!$A$2:$M$448,13,FALSE())</f>
        <v>0</v>
      </c>
      <c r="D19" s="440" t="e">
        <f aca="false">C19/$C$37</f>
        <v>#DIV/0!</v>
      </c>
      <c r="E19" s="445" t="n">
        <v>0</v>
      </c>
      <c r="F19" s="442" t="str">
        <f aca="false">IF(E19&gt;0,E19*$C19,"  ")</f>
        <v>  </v>
      </c>
      <c r="G19" s="446" t="n">
        <v>0.35</v>
      </c>
      <c r="H19" s="442" t="n">
        <f aca="false">IF(G19&gt;0,G19*$C19,"  ")</f>
        <v>0</v>
      </c>
      <c r="I19" s="446" t="n">
        <v>0.1</v>
      </c>
      <c r="J19" s="442" t="n">
        <f aca="false">IF(I19&gt;0,I19*$C19,"  ")</f>
        <v>0</v>
      </c>
      <c r="K19" s="445" t="n">
        <v>0.2</v>
      </c>
      <c r="L19" s="442" t="n">
        <f aca="false">IF(K19&gt;0,K19*$C19,"  ")</f>
        <v>0</v>
      </c>
      <c r="M19" s="445" t="n">
        <v>0.35</v>
      </c>
      <c r="N19" s="442" t="n">
        <f aca="false">IF(M19&gt;0,M19*$C19,"  ")</f>
        <v>0</v>
      </c>
      <c r="O19" s="445"/>
      <c r="P19" s="442" t="str">
        <f aca="false">IF(O19&gt;0,O19*$C19,"  ")</f>
        <v>  </v>
      </c>
      <c r="Q19" s="445" t="n">
        <v>0</v>
      </c>
      <c r="R19" s="442" t="str">
        <f aca="false">IF(Q19&gt;0,Q19*$C19,"  ")</f>
        <v>  </v>
      </c>
      <c r="S19" s="445" t="n">
        <v>0</v>
      </c>
      <c r="T19" s="442" t="str">
        <f aca="false">IF(S19&gt;0,S19*$C19,"  ")</f>
        <v>  </v>
      </c>
      <c r="U19" s="445" t="n">
        <v>0</v>
      </c>
      <c r="V19" s="442" t="str">
        <f aca="false">IF(U19&gt;0,U19*$C19,"  ")</f>
        <v>  </v>
      </c>
      <c r="W19" s="443" t="n">
        <f aca="false">E19+G19+I19+K19+M19+O19+Q19+S19+U19</f>
        <v>1</v>
      </c>
      <c r="X19" s="419"/>
      <c r="Y19" s="419"/>
    </row>
    <row r="20" customFormat="false" ht="15" hidden="false" customHeight="false" outlineLevel="0" collapsed="false">
      <c r="A20" s="437" t="s">
        <v>355</v>
      </c>
      <c r="B20" s="444" t="str">
        <f aca="false">VLOOKUP(A20,ORÇAMENTO!$A$2:$M$448,2,FALSE())</f>
        <v>INSTALAÇÕES HIDROSSANITÁRIAS</v>
      </c>
      <c r="C20" s="439" t="n">
        <f aca="false">VLOOKUP(A20,ORÇAMENTO!$A$2:$M$448,13,FALSE())</f>
        <v>0</v>
      </c>
      <c r="D20" s="440" t="e">
        <f aca="false">C20/$C$37</f>
        <v>#DIV/0!</v>
      </c>
      <c r="E20" s="445" t="n">
        <v>0</v>
      </c>
      <c r="F20" s="442" t="str">
        <f aca="false">IF(E20&gt;0,E20*$C20,"  ")</f>
        <v>  </v>
      </c>
      <c r="G20" s="446" t="n">
        <v>0.15</v>
      </c>
      <c r="H20" s="442" t="n">
        <f aca="false">IF(G20&gt;0,G20*$C20,"  ")</f>
        <v>0</v>
      </c>
      <c r="I20" s="446" t="n">
        <v>0.15</v>
      </c>
      <c r="J20" s="442" t="n">
        <f aca="false">IF(I20&gt;0,I20*$C20,"  ")</f>
        <v>0</v>
      </c>
      <c r="K20" s="445" t="n">
        <v>0.3</v>
      </c>
      <c r="L20" s="442" t="n">
        <f aca="false">IF(K20&gt;0,K20*$C20,"  ")</f>
        <v>0</v>
      </c>
      <c r="M20" s="445" t="n">
        <v>0.4</v>
      </c>
      <c r="N20" s="442" t="n">
        <f aca="false">IF(M20&gt;0,M20*$C20,"  ")</f>
        <v>0</v>
      </c>
      <c r="O20" s="445" t="n">
        <v>0</v>
      </c>
      <c r="P20" s="442" t="str">
        <f aca="false">IF(O20&gt;0,O20*$C20,"  ")</f>
        <v>  </v>
      </c>
      <c r="Q20" s="445" t="n">
        <v>0</v>
      </c>
      <c r="R20" s="442" t="str">
        <f aca="false">IF(Q20&gt;0,Q20*$C20,"  ")</f>
        <v>  </v>
      </c>
      <c r="S20" s="445" t="n">
        <v>0</v>
      </c>
      <c r="T20" s="442" t="str">
        <f aca="false">IF(S20&gt;0,S20*$C20,"  ")</f>
        <v>  </v>
      </c>
      <c r="U20" s="445" t="n">
        <v>0</v>
      </c>
      <c r="V20" s="442" t="str">
        <f aca="false">IF(U20&gt;0,U20*$C20,"  ")</f>
        <v>  </v>
      </c>
      <c r="W20" s="443" t="n">
        <f aca="false">E20+G20+I20+K20+M20+O20+Q20+S20+U20</f>
        <v>1</v>
      </c>
      <c r="X20" s="419"/>
      <c r="Y20" s="419"/>
    </row>
    <row r="21" customFormat="false" ht="15" hidden="false" customHeight="false" outlineLevel="0" collapsed="false">
      <c r="A21" s="437" t="s">
        <v>579</v>
      </c>
      <c r="B21" s="444" t="str">
        <f aca="false">VLOOKUP(A21,ORÇAMENTO!$A$2:$M$448,2,FALSE())</f>
        <v>SISTEMA PLUVIAL</v>
      </c>
      <c r="C21" s="439" t="n">
        <f aca="false">VLOOKUP(A21,ORÇAMENTO!$A$2:$M$448,13,FALSE())</f>
        <v>0</v>
      </c>
      <c r="D21" s="440" t="e">
        <f aca="false">C21/$C$37</f>
        <v>#DIV/0!</v>
      </c>
      <c r="E21" s="445" t="n">
        <v>0</v>
      </c>
      <c r="F21" s="442" t="str">
        <f aca="false">IF(E21&gt;0,E21*$C21,"  ")</f>
        <v>  </v>
      </c>
      <c r="G21" s="446" t="n">
        <v>0</v>
      </c>
      <c r="H21" s="442" t="str">
        <f aca="false">IF(G21&gt;0,G21*$C21,"  ")</f>
        <v>  </v>
      </c>
      <c r="I21" s="446" t="n">
        <v>0</v>
      </c>
      <c r="J21" s="442" t="str">
        <f aca="false">IF(I21&gt;0,I21*$C21,"  ")</f>
        <v>  </v>
      </c>
      <c r="K21" s="445" t="n">
        <v>0</v>
      </c>
      <c r="L21" s="442" t="str">
        <f aca="false">IF(K21&gt;0,K21*$C21,"  ")</f>
        <v>  </v>
      </c>
      <c r="M21" s="445" t="n">
        <v>0</v>
      </c>
      <c r="N21" s="442" t="str">
        <f aca="false">IF(M21&gt;0,M21*$C21,"  ")</f>
        <v>  </v>
      </c>
      <c r="O21" s="445" t="n">
        <v>0</v>
      </c>
      <c r="P21" s="442" t="str">
        <f aca="false">IF(O21&gt;0,O21*$C21,"  ")</f>
        <v>  </v>
      </c>
      <c r="Q21" s="445" t="n">
        <v>0</v>
      </c>
      <c r="R21" s="442" t="str">
        <f aca="false">IF(Q21&gt;0,Q21*$C21,"  ")</f>
        <v>  </v>
      </c>
      <c r="S21" s="445" t="n">
        <v>0.4</v>
      </c>
      <c r="T21" s="442" t="n">
        <f aca="false">IF(S21&gt;0,S21*$C21,"  ")</f>
        <v>0</v>
      </c>
      <c r="U21" s="445" t="n">
        <v>0.6</v>
      </c>
      <c r="V21" s="442" t="n">
        <f aca="false">IF(U21&gt;0,U21*$C21,"  ")</f>
        <v>0</v>
      </c>
      <c r="W21" s="443" t="n">
        <f aca="false">E21+G21+I21+K21+M21+O21+Q21+S21+U21</f>
        <v>1</v>
      </c>
      <c r="X21" s="419"/>
      <c r="Y21" s="419"/>
    </row>
    <row r="22" customFormat="false" ht="15" hidden="false" customHeight="false" outlineLevel="0" collapsed="false">
      <c r="A22" s="437" t="s">
        <v>599</v>
      </c>
      <c r="B22" s="444" t="str">
        <f aca="false">VLOOKUP(A22,ORÇAMENTO!$A$2:$M$448,2,FALSE())</f>
        <v>INSTALAÇÕES ELÉTRICAS - BAIXA TENSÃO</v>
      </c>
      <c r="C22" s="439" t="n">
        <f aca="false">VLOOKUP(A22,ORÇAMENTO!$A$2:$M$448,13,FALSE())</f>
        <v>0</v>
      </c>
      <c r="D22" s="440" t="e">
        <f aca="false">C22/$C$37</f>
        <v>#DIV/0!</v>
      </c>
      <c r="E22" s="445" t="n">
        <v>0</v>
      </c>
      <c r="F22" s="442" t="str">
        <f aca="false">IF(E22&gt;0,E22*$C22,"  ")</f>
        <v>  </v>
      </c>
      <c r="G22" s="446" t="n">
        <v>0</v>
      </c>
      <c r="H22" s="442" t="str">
        <f aca="false">IF(G22&gt;0,G22*$C22,"  ")</f>
        <v>  </v>
      </c>
      <c r="I22" s="446" t="n">
        <v>0.1</v>
      </c>
      <c r="J22" s="442" t="n">
        <f aca="false">IF(I22&gt;0,I22*$C22,"  ")</f>
        <v>0</v>
      </c>
      <c r="K22" s="445" t="n">
        <v>0.3</v>
      </c>
      <c r="L22" s="442" t="n">
        <f aca="false">IF(K22&gt;0,K22*$C22,"  ")</f>
        <v>0</v>
      </c>
      <c r="M22" s="445" t="n">
        <v>0.2</v>
      </c>
      <c r="N22" s="442" t="n">
        <f aca="false">IF(M22&gt;0,M22*$C22,"  ")</f>
        <v>0</v>
      </c>
      <c r="O22" s="445" t="n">
        <v>0.2</v>
      </c>
      <c r="P22" s="442" t="n">
        <f aca="false">IF(O22&gt;0,O22*$C22,"  ")</f>
        <v>0</v>
      </c>
      <c r="Q22" s="445" t="n">
        <v>0.1</v>
      </c>
      <c r="R22" s="442" t="n">
        <f aca="false">IF(Q22&gt;0,Q22*$C22,"  ")</f>
        <v>0</v>
      </c>
      <c r="S22" s="445" t="n">
        <v>0.1</v>
      </c>
      <c r="T22" s="442" t="n">
        <f aca="false">IF(S22&gt;0,S22*$C22,"  ")</f>
        <v>0</v>
      </c>
      <c r="U22" s="445" t="n">
        <v>0</v>
      </c>
      <c r="V22" s="442" t="str">
        <f aca="false">IF(U22&gt;0,U22*$C22,"  ")</f>
        <v>  </v>
      </c>
      <c r="W22" s="443" t="n">
        <f aca="false">E22+G22+I22+K22+M22+O22+Q22+S22+U22</f>
        <v>1</v>
      </c>
      <c r="X22" s="419"/>
      <c r="Y22" s="419"/>
    </row>
    <row r="23" customFormat="false" ht="15" hidden="false" customHeight="false" outlineLevel="0" collapsed="false">
      <c r="A23" s="437" t="s">
        <v>739</v>
      </c>
      <c r="B23" s="444" t="str">
        <f aca="false">VLOOKUP(A23,ORÇAMENTO!$A$2:$M$448,2,FALSE())</f>
        <v>INSTALAÇÕES REDE LÓGICA</v>
      </c>
      <c r="C23" s="439" t="n">
        <f aca="false">VLOOKUP(A23,ORÇAMENTO!$A$2:$M$448,13,FALSE())</f>
        <v>0</v>
      </c>
      <c r="D23" s="440" t="e">
        <f aca="false">C23/$C$37</f>
        <v>#DIV/0!</v>
      </c>
      <c r="E23" s="445" t="n">
        <v>0</v>
      </c>
      <c r="F23" s="442" t="str">
        <f aca="false">IF(E23&gt;0,E23*$C23,"  ")</f>
        <v>  </v>
      </c>
      <c r="G23" s="446" t="n">
        <v>0</v>
      </c>
      <c r="H23" s="442" t="str">
        <f aca="false">IF(G23&gt;0,G23*$C23,"  ")</f>
        <v>  </v>
      </c>
      <c r="I23" s="446" t="n">
        <v>0</v>
      </c>
      <c r="J23" s="442" t="str">
        <f aca="false">IF(I23&gt;0,I23*$C23,"  ")</f>
        <v>  </v>
      </c>
      <c r="K23" s="445" t="n">
        <v>0.3</v>
      </c>
      <c r="L23" s="442" t="n">
        <f aca="false">IF(K23&gt;0,K23*$C23,"  ")</f>
        <v>0</v>
      </c>
      <c r="M23" s="445" t="n">
        <v>0.2</v>
      </c>
      <c r="N23" s="442" t="n">
        <f aca="false">IF(M23&gt;0,M23*$C23,"  ")</f>
        <v>0</v>
      </c>
      <c r="O23" s="445" t="n">
        <v>0</v>
      </c>
      <c r="P23" s="442" t="str">
        <f aca="false">IF(O23&gt;0,O23*$C23,"  ")</f>
        <v>  </v>
      </c>
      <c r="Q23" s="445" t="n">
        <v>0.3</v>
      </c>
      <c r="R23" s="442" t="n">
        <f aca="false">IF(Q23&gt;0,Q23*$C23,"  ")</f>
        <v>0</v>
      </c>
      <c r="S23" s="445" t="n">
        <v>0.2</v>
      </c>
      <c r="T23" s="442" t="n">
        <f aca="false">IF(S23&gt;0,S23*$C23,"  ")</f>
        <v>0</v>
      </c>
      <c r="U23" s="445" t="n">
        <v>0</v>
      </c>
      <c r="V23" s="442" t="str">
        <f aca="false">IF(U23&gt;0,U23*$C23,"  ")</f>
        <v>  </v>
      </c>
      <c r="W23" s="443" t="n">
        <f aca="false">E23+G23+I23+K23+M23+O23+Q23+S23+U23</f>
        <v>1</v>
      </c>
      <c r="X23" s="419"/>
      <c r="Y23" s="419"/>
    </row>
    <row r="24" customFormat="false" ht="15" hidden="false" customHeight="false" outlineLevel="0" collapsed="false">
      <c r="A24" s="437" t="s">
        <v>833</v>
      </c>
      <c r="B24" s="444" t="str">
        <f aca="false">VLOOKUP(A24,ORÇAMENTO!$A$2:$M$448,2,FALSE())</f>
        <v>SPDA - PÁRA-RAIO</v>
      </c>
      <c r="C24" s="439" t="n">
        <f aca="false">VLOOKUP(A24,ORÇAMENTO!$A$2:$M$448,13,FALSE())</f>
        <v>0</v>
      </c>
      <c r="D24" s="440" t="e">
        <f aca="false">C24/$C$37</f>
        <v>#DIV/0!</v>
      </c>
      <c r="E24" s="445" t="n">
        <v>0</v>
      </c>
      <c r="F24" s="442" t="str">
        <f aca="false">IF(E24&gt;0,E24*$C24,"  ")</f>
        <v>  </v>
      </c>
      <c r="G24" s="446" t="n">
        <v>0</v>
      </c>
      <c r="H24" s="442" t="str">
        <f aca="false">IF(G24&gt;0,G24*$C24,"  ")</f>
        <v>  </v>
      </c>
      <c r="I24" s="446" t="n">
        <v>0</v>
      </c>
      <c r="J24" s="442" t="str">
        <f aca="false">IF(I24&gt;0,I24*$C24,"  ")</f>
        <v>  </v>
      </c>
      <c r="K24" s="445" t="n">
        <v>0</v>
      </c>
      <c r="L24" s="442" t="str">
        <f aca="false">IF(K24&gt;0,K24*$C24,"  ")</f>
        <v>  </v>
      </c>
      <c r="M24" s="445" t="n">
        <v>0</v>
      </c>
      <c r="N24" s="442" t="str">
        <f aca="false">IF(M24&gt;0,M24*$C24,"  ")</f>
        <v>  </v>
      </c>
      <c r="O24" s="445" t="n">
        <v>0</v>
      </c>
      <c r="P24" s="442" t="str">
        <f aca="false">IF(O24&gt;0,O24*$C24,"  ")</f>
        <v>  </v>
      </c>
      <c r="Q24" s="445" t="n">
        <v>0</v>
      </c>
      <c r="R24" s="442" t="str">
        <f aca="false">IF(Q24&gt;0,Q24*$C24,"  ")</f>
        <v>  </v>
      </c>
      <c r="S24" s="445" t="n">
        <v>0.5</v>
      </c>
      <c r="T24" s="442" t="n">
        <f aca="false">IF(S24&gt;0,S24*$C24,"  ")</f>
        <v>0</v>
      </c>
      <c r="U24" s="445" t="n">
        <v>0.5</v>
      </c>
      <c r="V24" s="442" t="n">
        <f aca="false">IF(U24&gt;0,U24*$C24,"  ")</f>
        <v>0</v>
      </c>
      <c r="W24" s="443" t="n">
        <f aca="false">E24+G24+I24+K24+M24+O24+Q24+S24+U24</f>
        <v>1</v>
      </c>
      <c r="X24" s="419"/>
      <c r="Y24" s="419"/>
    </row>
    <row r="25" customFormat="false" ht="15" hidden="false" customHeight="false" outlineLevel="0" collapsed="false">
      <c r="A25" s="437" t="s">
        <v>897</v>
      </c>
      <c r="B25" s="444" t="str">
        <f aca="false">VLOOKUP(A25,ORÇAMENTO!$A$2:$M$448,2,FALSE())</f>
        <v>PREVENÇÃO DE INCÊNDIO </v>
      </c>
      <c r="C25" s="439" t="n">
        <f aca="false">VLOOKUP(A25,ORÇAMENTO!$A$2:$M$448,13,FALSE())</f>
        <v>0</v>
      </c>
      <c r="D25" s="440" t="e">
        <f aca="false">C25/$C$37</f>
        <v>#DIV/0!</v>
      </c>
      <c r="E25" s="445" t="n">
        <v>0</v>
      </c>
      <c r="F25" s="442" t="str">
        <f aca="false">IF(E25&gt;0,E25*$C25,"  ")</f>
        <v>  </v>
      </c>
      <c r="G25" s="446" t="n">
        <v>0</v>
      </c>
      <c r="H25" s="442" t="str">
        <f aca="false">IF(G25&gt;0,G25*$C25,"  ")</f>
        <v>  </v>
      </c>
      <c r="I25" s="446" t="n">
        <v>0</v>
      </c>
      <c r="J25" s="442" t="str">
        <f aca="false">IF(I25&gt;0,I25*$C25,"  ")</f>
        <v>  </v>
      </c>
      <c r="K25" s="445" t="n">
        <v>0</v>
      </c>
      <c r="L25" s="442" t="str">
        <f aca="false">IF(K25&gt;0,K25*$C25,"  ")</f>
        <v>  </v>
      </c>
      <c r="M25" s="445" t="n">
        <v>0</v>
      </c>
      <c r="N25" s="442" t="str">
        <f aca="false">IF(M25&gt;0,M25*$C25,"  ")</f>
        <v>  </v>
      </c>
      <c r="O25" s="445" t="n">
        <v>0</v>
      </c>
      <c r="P25" s="442" t="str">
        <f aca="false">IF(O25&gt;0,O25*$C25,"  ")</f>
        <v>  </v>
      </c>
      <c r="Q25" s="445" t="n">
        <v>0.3</v>
      </c>
      <c r="R25" s="442" t="n">
        <f aca="false">IF(Q25&gt;0,Q25*$C25,"  ")</f>
        <v>0</v>
      </c>
      <c r="S25" s="445" t="n">
        <v>0.7</v>
      </c>
      <c r="T25" s="442" t="n">
        <f aca="false">IF(S25&gt;0,S25*$C25,"  ")</f>
        <v>0</v>
      </c>
      <c r="U25" s="445" t="n">
        <v>0</v>
      </c>
      <c r="V25" s="442" t="str">
        <f aca="false">IF(U25&gt;0,U25*$C25,"  ")</f>
        <v>  </v>
      </c>
      <c r="W25" s="443" t="n">
        <f aca="false">E25+G25+I25+K25+M25+O25+Q25+S25+U25</f>
        <v>1</v>
      </c>
      <c r="X25" s="419"/>
      <c r="Y25" s="419"/>
    </row>
    <row r="26" customFormat="false" ht="15" hidden="false" customHeight="false" outlineLevel="0" collapsed="false">
      <c r="A26" s="437" t="s">
        <v>935</v>
      </c>
      <c r="B26" s="444" t="str">
        <f aca="false">VLOOKUP(A26,ORÇAMENTO!$A$2:$M$448,2,FALSE())</f>
        <v>ESQUADRIAS</v>
      </c>
      <c r="C26" s="439" t="n">
        <f aca="false">VLOOKUP(A26,ORÇAMENTO!$A$2:$M$448,13,FALSE())</f>
        <v>0</v>
      </c>
      <c r="D26" s="440" t="e">
        <f aca="false">C26/$C$37</f>
        <v>#DIV/0!</v>
      </c>
      <c r="E26" s="445" t="n">
        <v>0</v>
      </c>
      <c r="F26" s="442" t="str">
        <f aca="false">IF(E26&gt;0,E26*$C26,"  ")</f>
        <v>  </v>
      </c>
      <c r="G26" s="446" t="n">
        <v>0</v>
      </c>
      <c r="H26" s="442" t="str">
        <f aca="false">IF(G26&gt;0,G26*$C26,"  ")</f>
        <v>  </v>
      </c>
      <c r="I26" s="446" t="n">
        <v>0</v>
      </c>
      <c r="J26" s="442" t="str">
        <f aca="false">IF(I26&gt;0,I26*$C26,"  ")</f>
        <v>  </v>
      </c>
      <c r="K26" s="445" t="n">
        <v>0.05</v>
      </c>
      <c r="L26" s="442" t="n">
        <f aca="false">IF(K26&gt;0,K26*$C26,"  ")</f>
        <v>0</v>
      </c>
      <c r="M26" s="445" t="n">
        <v>0.15</v>
      </c>
      <c r="N26" s="442" t="n">
        <f aca="false">IF(M26&gt;0,M26*$C26,"  ")</f>
        <v>0</v>
      </c>
      <c r="O26" s="445" t="n">
        <v>0.3</v>
      </c>
      <c r="P26" s="442" t="n">
        <f aca="false">IF(O26&gt;0,O26*$C26,"  ")</f>
        <v>0</v>
      </c>
      <c r="Q26" s="445" t="n">
        <v>0.3</v>
      </c>
      <c r="R26" s="442" t="n">
        <f aca="false">IF(Q26&gt;0,Q26*$C26,"  ")</f>
        <v>0</v>
      </c>
      <c r="S26" s="445" t="n">
        <v>0.1</v>
      </c>
      <c r="T26" s="442" t="n">
        <f aca="false">IF(S26&gt;0,S26*$C26,"  ")</f>
        <v>0</v>
      </c>
      <c r="U26" s="445" t="n">
        <v>0.1</v>
      </c>
      <c r="V26" s="442" t="n">
        <f aca="false">IF(U26&gt;0,U26*$C26,"  ")</f>
        <v>0</v>
      </c>
      <c r="W26" s="443" t="n">
        <f aca="false">E26+G26+I26+K26+M26+O26+Q26+S26+U26</f>
        <v>1</v>
      </c>
      <c r="X26" s="419"/>
      <c r="Y26" s="419"/>
    </row>
    <row r="27" customFormat="false" ht="15" hidden="false" customHeight="false" outlineLevel="0" collapsed="false">
      <c r="A27" s="437" t="s">
        <v>988</v>
      </c>
      <c r="B27" s="444" t="str">
        <f aca="false">VLOOKUP(A27,ORÇAMENTO!$A$2:$M$448,2,FALSE())</f>
        <v>REVESTIMENTOS </v>
      </c>
      <c r="C27" s="439" t="n">
        <f aca="false">VLOOKUP(A27,ORÇAMENTO!$A$2:$M$448,13,FALSE())</f>
        <v>0</v>
      </c>
      <c r="D27" s="440" t="e">
        <f aca="false">C27/$C$37</f>
        <v>#DIV/0!</v>
      </c>
      <c r="E27" s="445" t="n">
        <v>0</v>
      </c>
      <c r="F27" s="442" t="str">
        <f aca="false">IF(E27&gt;0,E27*$C27,"  ")</f>
        <v>  </v>
      </c>
      <c r="G27" s="446" t="n">
        <v>0</v>
      </c>
      <c r="H27" s="442" t="str">
        <f aca="false">IF(G27&gt;0,G27*$C27,"  ")</f>
        <v>  </v>
      </c>
      <c r="I27" s="446" t="n">
        <v>0</v>
      </c>
      <c r="J27" s="442" t="str">
        <f aca="false">IF(I27&gt;0,I27*$C27,"  ")</f>
        <v>  </v>
      </c>
      <c r="K27" s="445" t="n">
        <v>0.25</v>
      </c>
      <c r="L27" s="442" t="n">
        <f aca="false">IF(K27&gt;0,K27*$C27,"  ")</f>
        <v>0</v>
      </c>
      <c r="M27" s="445" t="n">
        <v>0.35</v>
      </c>
      <c r="N27" s="442" t="n">
        <f aca="false">IF(M27&gt;0,M27*$C27,"  ")</f>
        <v>0</v>
      </c>
      <c r="O27" s="445" t="n">
        <v>0.4</v>
      </c>
      <c r="P27" s="442" t="n">
        <f aca="false">IF(O27&gt;0,O27*$C27,"  ")</f>
        <v>0</v>
      </c>
      <c r="Q27" s="445" t="n">
        <v>0</v>
      </c>
      <c r="R27" s="442" t="str">
        <f aca="false">IF(Q27&gt;0,Q27*$C27,"  ")</f>
        <v>  </v>
      </c>
      <c r="S27" s="445" t="n">
        <v>0</v>
      </c>
      <c r="T27" s="442" t="str">
        <f aca="false">IF(S27&gt;0,S27*$C27,"  ")</f>
        <v>  </v>
      </c>
      <c r="U27" s="445" t="n">
        <v>0</v>
      </c>
      <c r="V27" s="442" t="str">
        <f aca="false">IF(U27&gt;0,U27*$C27,"  ")</f>
        <v>  </v>
      </c>
      <c r="W27" s="443" t="n">
        <f aca="false">E27+G27+I27+K27+M27+O27+Q27+S27+U27</f>
        <v>1</v>
      </c>
      <c r="X27" s="419"/>
      <c r="Y27" s="419"/>
    </row>
    <row r="28" customFormat="false" ht="15" hidden="false" customHeight="false" outlineLevel="0" collapsed="false">
      <c r="A28" s="437" t="s">
        <v>1010</v>
      </c>
      <c r="B28" s="444" t="str">
        <f aca="false">VLOOKUP(A28,ORÇAMENTO!$A$2:$M$448,2,FALSE())</f>
        <v>PISOS</v>
      </c>
      <c r="C28" s="439" t="n">
        <f aca="false">VLOOKUP(A28,ORÇAMENTO!$A$2:$M$448,13,FALSE())</f>
        <v>0</v>
      </c>
      <c r="D28" s="440" t="e">
        <f aca="false">C28/$C$37</f>
        <v>#DIV/0!</v>
      </c>
      <c r="E28" s="445" t="n">
        <v>0</v>
      </c>
      <c r="F28" s="442" t="str">
        <f aca="false">IF(E28&gt;0,E28*$C28,"  ")</f>
        <v>  </v>
      </c>
      <c r="G28" s="446" t="n">
        <v>0</v>
      </c>
      <c r="H28" s="442" t="str">
        <f aca="false">IF(G28&gt;0,G28*$C28,"  ")</f>
        <v>  </v>
      </c>
      <c r="I28" s="446" t="n">
        <v>0</v>
      </c>
      <c r="J28" s="442" t="str">
        <f aca="false">IF(I28&gt;0,I28*$C28,"  ")</f>
        <v>  </v>
      </c>
      <c r="K28" s="445" t="n">
        <v>0.25</v>
      </c>
      <c r="L28" s="442" t="n">
        <f aca="false">IF(K28&gt;0,K28*$C28,"  ")</f>
        <v>0</v>
      </c>
      <c r="M28" s="445" t="n">
        <v>0.35</v>
      </c>
      <c r="N28" s="442" t="n">
        <f aca="false">IF(M28&gt;0,M28*$C28,"  ")</f>
        <v>0</v>
      </c>
      <c r="O28" s="445" t="n">
        <v>0.4</v>
      </c>
      <c r="P28" s="442" t="n">
        <f aca="false">IF(O28&gt;0,O28*$C28,"  ")</f>
        <v>0</v>
      </c>
      <c r="Q28" s="445" t="n">
        <v>0</v>
      </c>
      <c r="R28" s="442" t="str">
        <f aca="false">IF(Q28&gt;0,Q28*$C28,"  ")</f>
        <v>  </v>
      </c>
      <c r="S28" s="445" t="n">
        <v>0</v>
      </c>
      <c r="T28" s="442" t="str">
        <f aca="false">IF(S28&gt;0,S28*$C28,"  ")</f>
        <v>  </v>
      </c>
      <c r="U28" s="445" t="n">
        <v>0</v>
      </c>
      <c r="V28" s="442" t="str">
        <f aca="false">IF(U28&gt;0,U28*$C28,"  ")</f>
        <v>  </v>
      </c>
      <c r="W28" s="443" t="n">
        <f aca="false">E28+G28+I28+K28+M28+O28+Q28+S28+U28</f>
        <v>1</v>
      </c>
      <c r="X28" s="419"/>
      <c r="Y28" s="419"/>
    </row>
    <row r="29" customFormat="false" ht="15" hidden="false" customHeight="false" outlineLevel="0" collapsed="false">
      <c r="A29" s="437" t="s">
        <v>1044</v>
      </c>
      <c r="B29" s="444" t="str">
        <f aca="false">VLOOKUP(A29,ORÇAMENTO!$A$2:$M$448,2,FALSE())</f>
        <v>FORRO E ACABAMENTOS</v>
      </c>
      <c r="C29" s="439" t="n">
        <f aca="false">VLOOKUP(A29,ORÇAMENTO!$A$2:$M$448,13,FALSE())</f>
        <v>0</v>
      </c>
      <c r="D29" s="440" t="e">
        <f aca="false">C29/$C$37</f>
        <v>#DIV/0!</v>
      </c>
      <c r="E29" s="445" t="n">
        <v>0</v>
      </c>
      <c r="F29" s="442" t="str">
        <f aca="false">IF(E29&gt;0,E29*$C29,"  ")</f>
        <v>  </v>
      </c>
      <c r="G29" s="446" t="n">
        <v>0</v>
      </c>
      <c r="H29" s="442" t="str">
        <f aca="false">IF(G29&gt;0,G29*$C29,"  ")</f>
        <v>  </v>
      </c>
      <c r="I29" s="446" t="n">
        <v>0</v>
      </c>
      <c r="J29" s="442" t="str">
        <f aca="false">IF(I29&gt;0,I29*$C29,"  ")</f>
        <v>  </v>
      </c>
      <c r="K29" s="445" t="n">
        <v>0</v>
      </c>
      <c r="L29" s="442" t="str">
        <f aca="false">IF(K29&gt;0,K29*$C29,"  ")</f>
        <v>  </v>
      </c>
      <c r="M29" s="445" t="n">
        <v>0</v>
      </c>
      <c r="N29" s="442" t="str">
        <f aca="false">IF(M29&gt;0,M29*$C29,"  ")</f>
        <v>  </v>
      </c>
      <c r="O29" s="445" t="n">
        <v>0</v>
      </c>
      <c r="P29" s="442" t="str">
        <f aca="false">IF(O29&gt;0,O29*$C29,"  ")</f>
        <v>  </v>
      </c>
      <c r="Q29" s="445" t="n">
        <v>0.2</v>
      </c>
      <c r="R29" s="442" t="n">
        <f aca="false">IF(Q29&gt;0,Q29*$C29,"  ")</f>
        <v>0</v>
      </c>
      <c r="S29" s="445" t="n">
        <v>0.4</v>
      </c>
      <c r="T29" s="442" t="n">
        <f aca="false">IF(S29&gt;0,S29*$C29,"  ")</f>
        <v>0</v>
      </c>
      <c r="U29" s="445" t="n">
        <v>0.4</v>
      </c>
      <c r="V29" s="442" t="n">
        <f aca="false">IF(U29&gt;0,U29*$C29,"  ")</f>
        <v>0</v>
      </c>
      <c r="W29" s="443" t="n">
        <f aca="false">E29+G29+I29+K29+M29+O29+Q29+S29+U29</f>
        <v>1</v>
      </c>
      <c r="X29" s="419"/>
      <c r="Y29" s="419"/>
    </row>
    <row r="30" customFormat="false" ht="15" hidden="false" customHeight="false" outlineLevel="0" collapsed="false">
      <c r="A30" s="437" t="s">
        <v>1070</v>
      </c>
      <c r="B30" s="444" t="str">
        <f aca="false">VLOOKUP(A30,ORÇAMENTO!$A$2:$M$448,2,FALSE())</f>
        <v>ENTORNO E PAISAGISMO</v>
      </c>
      <c r="C30" s="439" t="n">
        <f aca="false">VLOOKUP(A30,ORÇAMENTO!$A$2:$M$448,13,FALSE())</f>
        <v>0</v>
      </c>
      <c r="D30" s="440" t="e">
        <f aca="false">C30/$C$37</f>
        <v>#DIV/0!</v>
      </c>
      <c r="E30" s="445" t="n">
        <v>0</v>
      </c>
      <c r="F30" s="442" t="str">
        <f aca="false">IF(E30&gt;0,E30*$C30,"  ")</f>
        <v>  </v>
      </c>
      <c r="G30" s="446" t="n">
        <v>0</v>
      </c>
      <c r="H30" s="442" t="str">
        <f aca="false">IF(G30&gt;0,G30*$C30,"  ")</f>
        <v>  </v>
      </c>
      <c r="I30" s="446" t="n">
        <v>0</v>
      </c>
      <c r="J30" s="442" t="str">
        <f aca="false">IF(I30&gt;0,I30*$C30,"  ")</f>
        <v>  </v>
      </c>
      <c r="K30" s="445" t="n">
        <v>0</v>
      </c>
      <c r="L30" s="442" t="str">
        <f aca="false">IF(K30&gt;0,K30*$C30,"  ")</f>
        <v>  </v>
      </c>
      <c r="M30" s="445" t="n">
        <v>0</v>
      </c>
      <c r="N30" s="442" t="str">
        <f aca="false">IF(M30&gt;0,M30*$C30,"  ")</f>
        <v>  </v>
      </c>
      <c r="O30" s="445" t="n">
        <v>0</v>
      </c>
      <c r="P30" s="442" t="str">
        <f aca="false">IF(O30&gt;0,O30*$C30,"  ")</f>
        <v>  </v>
      </c>
      <c r="Q30" s="445" t="n">
        <v>0</v>
      </c>
      <c r="R30" s="442" t="str">
        <f aca="false">IF(Q30&gt;0,Q30*$C30,"  ")</f>
        <v>  </v>
      </c>
      <c r="S30" s="445" t="n">
        <v>0.4</v>
      </c>
      <c r="T30" s="442" t="n">
        <f aca="false">IF(S30&gt;0,S30*$C30,"  ")</f>
        <v>0</v>
      </c>
      <c r="U30" s="445" t="n">
        <v>0.6</v>
      </c>
      <c r="V30" s="442" t="n">
        <f aca="false">IF(U30&gt;0,U30*$C30,"  ")</f>
        <v>0</v>
      </c>
      <c r="W30" s="443" t="n">
        <f aca="false">E30+G30+I30+K30+M30+O30+Q30+S30+U30</f>
        <v>1</v>
      </c>
      <c r="X30" s="419"/>
      <c r="Y30" s="419"/>
    </row>
    <row r="31" customFormat="false" ht="15" hidden="false" customHeight="false" outlineLevel="0" collapsed="false">
      <c r="A31" s="437" t="s">
        <v>1110</v>
      </c>
      <c r="B31" s="438" t="str">
        <f aca="false">VLOOKUP(A31,ORÇAMENTO!$A$2:$M$448,2,FALSE())</f>
        <v>PINTURAS</v>
      </c>
      <c r="C31" s="439" t="n">
        <f aca="false">VLOOKUP(A31,ORÇAMENTO!$A$2:$M$448,13,FALSE())</f>
        <v>0</v>
      </c>
      <c r="D31" s="440" t="e">
        <f aca="false">C31/$C$37</f>
        <v>#DIV/0!</v>
      </c>
      <c r="E31" s="445" t="n">
        <v>0</v>
      </c>
      <c r="F31" s="442" t="str">
        <f aca="false">IF(E31&gt;0,E31*$C31,"  ")</f>
        <v>  </v>
      </c>
      <c r="G31" s="446" t="n">
        <v>0</v>
      </c>
      <c r="H31" s="442" t="str">
        <f aca="false">IF(G31&gt;0,G31*$C31,"  ")</f>
        <v>  </v>
      </c>
      <c r="I31" s="446" t="n">
        <v>0</v>
      </c>
      <c r="J31" s="442" t="str">
        <f aca="false">IF(I31&gt;0,I31*$C31,"  ")</f>
        <v>  </v>
      </c>
      <c r="K31" s="445" t="n">
        <v>0</v>
      </c>
      <c r="L31" s="442" t="str">
        <f aca="false">IF(K31&gt;0,K31*$C31,"  ")</f>
        <v>  </v>
      </c>
      <c r="M31" s="445" t="n">
        <v>0</v>
      </c>
      <c r="N31" s="442" t="str">
        <f aca="false">IF(M31&gt;0,M31*$C31,"  ")</f>
        <v>  </v>
      </c>
      <c r="O31" s="445" t="n">
        <v>0</v>
      </c>
      <c r="P31" s="442" t="str">
        <f aca="false">IF(O31&gt;0,O31*$C31,"  ")</f>
        <v>  </v>
      </c>
      <c r="Q31" s="445" t="n">
        <v>0.6</v>
      </c>
      <c r="R31" s="442" t="n">
        <f aca="false">IF(Q31&gt;0,Q31*$C31,"  ")</f>
        <v>0</v>
      </c>
      <c r="S31" s="445" t="n">
        <v>0.1</v>
      </c>
      <c r="T31" s="442" t="n">
        <f aca="false">IF(S31&gt;0,S31*$C31,"  ")</f>
        <v>0</v>
      </c>
      <c r="U31" s="445" t="n">
        <v>0.3</v>
      </c>
      <c r="V31" s="442" t="n">
        <f aca="false">IF(U31&gt;0,U31*$C31,"  ")</f>
        <v>0</v>
      </c>
      <c r="W31" s="443" t="n">
        <f aca="false">E31+G31+I31+K31+M31+O31+Q31+S31+U31</f>
        <v>1</v>
      </c>
      <c r="X31" s="419"/>
      <c r="Y31" s="419"/>
    </row>
    <row r="32" customFormat="false" ht="15" hidden="false" customHeight="false" outlineLevel="0" collapsed="false">
      <c r="A32" s="437" t="s">
        <v>1168</v>
      </c>
      <c r="B32" s="438" t="str">
        <f aca="false">VLOOKUP(A32,ORÇAMENTO!$A$2:$M$448,2,FALSE())</f>
        <v>LOUÇAS E ACESSÓRIOS</v>
      </c>
      <c r="C32" s="439" t="n">
        <f aca="false">VLOOKUP(A32,ORÇAMENTO!$A$2:$M$448,13,FALSE())</f>
        <v>0</v>
      </c>
      <c r="D32" s="440" t="e">
        <f aca="false">C32/$C$37</f>
        <v>#DIV/0!</v>
      </c>
      <c r="E32" s="445" t="n">
        <v>0</v>
      </c>
      <c r="F32" s="442" t="str">
        <f aca="false">IF(E32&gt;0,E32*$C32,"  ")</f>
        <v>  </v>
      </c>
      <c r="G32" s="446" t="n">
        <v>0</v>
      </c>
      <c r="H32" s="442" t="str">
        <f aca="false">IF(G32&gt;0,G32*$C32,"  ")</f>
        <v>  </v>
      </c>
      <c r="I32" s="446" t="n">
        <v>0</v>
      </c>
      <c r="J32" s="442" t="str">
        <f aca="false">IF(I32&gt;0,I32*$C32,"  ")</f>
        <v>  </v>
      </c>
      <c r="K32" s="445" t="n">
        <v>0</v>
      </c>
      <c r="L32" s="442" t="str">
        <f aca="false">IF(K32&gt;0,K32*$C32,"  ")</f>
        <v>  </v>
      </c>
      <c r="M32" s="445" t="n">
        <v>0</v>
      </c>
      <c r="N32" s="442" t="str">
        <f aca="false">IF(M32&gt;0,M32*$C32,"  ")</f>
        <v>  </v>
      </c>
      <c r="O32" s="445" t="n">
        <v>0</v>
      </c>
      <c r="P32" s="442" t="str">
        <f aca="false">IF(O32&gt;0,O32*$C32,"  ")</f>
        <v>  </v>
      </c>
      <c r="Q32" s="445" t="n">
        <v>0</v>
      </c>
      <c r="R32" s="442" t="str">
        <f aca="false">IF(Q32&gt;0,Q32*$C32,"  ")</f>
        <v>  </v>
      </c>
      <c r="S32" s="445" t="n">
        <v>0.4</v>
      </c>
      <c r="T32" s="442" t="n">
        <f aca="false">IF(S32&gt;0,S32*$C32,"  ")</f>
        <v>0</v>
      </c>
      <c r="U32" s="445" t="n">
        <v>0.6</v>
      </c>
      <c r="V32" s="442" t="n">
        <f aca="false">IF(U32&gt;0,U32*$C32,"  ")</f>
        <v>0</v>
      </c>
      <c r="W32" s="443" t="n">
        <f aca="false">E32+G32+I32+K32+M32+O32+Q32+S32+U32</f>
        <v>1</v>
      </c>
      <c r="X32" s="419"/>
      <c r="Y32" s="419"/>
    </row>
    <row r="33" customFormat="false" ht="15" hidden="false" customHeight="false" outlineLevel="0" collapsed="false">
      <c r="A33" s="437" t="s">
        <v>1257</v>
      </c>
      <c r="B33" s="438" t="str">
        <f aca="false">VLOOKUP(A33,ORÇAMENTO!$A$2:$M$448,2,FALSE())</f>
        <v>ESCADA DE ACESSO AO BLOCO G</v>
      </c>
      <c r="C33" s="439" t="n">
        <f aca="false">VLOOKUP(A33,ORÇAMENTO!$A$2:$M$448,13,FALSE())</f>
        <v>0</v>
      </c>
      <c r="D33" s="440" t="e">
        <f aca="false">C33/$C$37</f>
        <v>#DIV/0!</v>
      </c>
      <c r="E33" s="445" t="n">
        <v>0</v>
      </c>
      <c r="F33" s="442" t="str">
        <f aca="false">IF(E33&gt;0,E33*$C33,"  ")</f>
        <v>  </v>
      </c>
      <c r="G33" s="446" t="n">
        <v>0</v>
      </c>
      <c r="H33" s="442" t="str">
        <f aca="false">IF(G33&gt;0,G33*$C33,"  ")</f>
        <v>  </v>
      </c>
      <c r="I33" s="446" t="n">
        <v>0</v>
      </c>
      <c r="J33" s="442" t="str">
        <f aca="false">IF(I33&gt;0,I33*$C33,"  ")</f>
        <v>  </v>
      </c>
      <c r="K33" s="445" t="n">
        <v>0</v>
      </c>
      <c r="L33" s="442" t="str">
        <f aca="false">IF(K33&gt;0,K33*$C33,"  ")</f>
        <v>  </v>
      </c>
      <c r="M33" s="445" t="n">
        <v>0</v>
      </c>
      <c r="N33" s="442" t="str">
        <f aca="false">IF(M33&gt;0,M33*$C33,"  ")</f>
        <v>  </v>
      </c>
      <c r="O33" s="445" t="n">
        <v>0</v>
      </c>
      <c r="P33" s="442" t="str">
        <f aca="false">IF(O33&gt;0,O33*$C33,"  ")</f>
        <v>  </v>
      </c>
      <c r="Q33" s="445"/>
      <c r="R33" s="442" t="str">
        <f aca="false">IF(Q33&gt;0,Q33*$C33,"  ")</f>
        <v>  </v>
      </c>
      <c r="S33" s="445" t="n">
        <v>0.5</v>
      </c>
      <c r="T33" s="442" t="n">
        <f aca="false">IF(S33&gt;0,S33*$C33,"  ")</f>
        <v>0</v>
      </c>
      <c r="U33" s="445" t="n">
        <v>0.5</v>
      </c>
      <c r="V33" s="442" t="n">
        <f aca="false">IF(U33&gt;0,U33*$C33,"  ")</f>
        <v>0</v>
      </c>
      <c r="W33" s="443" t="n">
        <f aca="false">E33+G33+I33+K33+M33+O33+Q33+S33+U33</f>
        <v>1</v>
      </c>
      <c r="X33" s="419"/>
      <c r="Y33" s="419"/>
    </row>
    <row r="34" customFormat="false" ht="15" hidden="false" customHeight="false" outlineLevel="0" collapsed="false">
      <c r="A34" s="437" t="s">
        <v>1312</v>
      </c>
      <c r="B34" s="438" t="str">
        <f aca="false">VLOOKUP(A34,ORÇAMENTO!$A$2:$M$448,2,FALSE())</f>
        <v>ACESSIBILIDADE</v>
      </c>
      <c r="C34" s="439" t="n">
        <f aca="false">VLOOKUP(A34,ORÇAMENTO!$A$2:$M$448,13,FALSE())</f>
        <v>0</v>
      </c>
      <c r="D34" s="440" t="e">
        <f aca="false">C34/$C$37</f>
        <v>#DIV/0!</v>
      </c>
      <c r="E34" s="445" t="n">
        <v>0</v>
      </c>
      <c r="F34" s="442" t="str">
        <f aca="false">IF(E34&gt;0,E34*$C34,"  ")</f>
        <v>  </v>
      </c>
      <c r="G34" s="446" t="n">
        <v>0</v>
      </c>
      <c r="H34" s="442" t="str">
        <f aca="false">IF(G34&gt;0,G34*$C34,"  ")</f>
        <v>  </v>
      </c>
      <c r="I34" s="446" t="n">
        <v>0</v>
      </c>
      <c r="J34" s="442" t="str">
        <f aca="false">IF(I34&gt;0,I34*$C34,"  ")</f>
        <v>  </v>
      </c>
      <c r="K34" s="445" t="n">
        <v>0</v>
      </c>
      <c r="L34" s="442" t="str">
        <f aca="false">IF(K34&gt;0,K34*$C34,"  ")</f>
        <v>  </v>
      </c>
      <c r="M34" s="445" t="n">
        <v>0</v>
      </c>
      <c r="N34" s="442" t="str">
        <f aca="false">IF(M34&gt;0,M34*$C34,"  ")</f>
        <v>  </v>
      </c>
      <c r="O34" s="445" t="n">
        <v>0</v>
      </c>
      <c r="P34" s="442" t="str">
        <f aca="false">IF(O34&gt;0,O34*$C34,"  ")</f>
        <v>  </v>
      </c>
      <c r="Q34" s="445" t="n">
        <v>0</v>
      </c>
      <c r="R34" s="442" t="str">
        <f aca="false">IF(Q34&gt;0,Q34*$C34,"  ")</f>
        <v>  </v>
      </c>
      <c r="S34" s="445" t="n">
        <v>0.4</v>
      </c>
      <c r="T34" s="442" t="n">
        <f aca="false">IF(S34&gt;0,S34*$C34,"  ")</f>
        <v>0</v>
      </c>
      <c r="U34" s="445" t="n">
        <v>0.6</v>
      </c>
      <c r="V34" s="442" t="n">
        <f aca="false">IF(U34&gt;0,U34*$C34,"  ")</f>
        <v>0</v>
      </c>
      <c r="W34" s="443" t="n">
        <f aca="false">E34+G34+I34+K34+M34+O34+Q34+S34+U34</f>
        <v>1</v>
      </c>
      <c r="X34" s="419"/>
      <c r="Y34" s="419"/>
    </row>
    <row r="35" customFormat="false" ht="15" hidden="false" customHeight="false" outlineLevel="0" collapsed="false">
      <c r="A35" s="437" t="s">
        <v>1326</v>
      </c>
      <c r="B35" s="438" t="str">
        <f aca="false">VLOOKUP(A35,ORÇAMENTO!$A$2:$M$448,2,FALSE())</f>
        <v>COMUNICAÇÃO VISUAL</v>
      </c>
      <c r="C35" s="439" t="n">
        <f aca="false">VLOOKUP(A35,ORÇAMENTO!$A$2:$M$448,13,FALSE())</f>
        <v>0</v>
      </c>
      <c r="D35" s="440" t="e">
        <f aca="false">C35/$C$37</f>
        <v>#DIV/0!</v>
      </c>
      <c r="E35" s="445" t="n">
        <v>0</v>
      </c>
      <c r="F35" s="442" t="str">
        <f aca="false">IF(E35&gt;0,E35*$C35,"  ")</f>
        <v>  </v>
      </c>
      <c r="G35" s="446" t="n">
        <v>0</v>
      </c>
      <c r="H35" s="442" t="str">
        <f aca="false">IF(G35&gt;0,G35*$C35,"  ")</f>
        <v>  </v>
      </c>
      <c r="I35" s="446" t="n">
        <v>0</v>
      </c>
      <c r="J35" s="442" t="str">
        <f aca="false">IF(I35&gt;0,I35*$C35,"  ")</f>
        <v>  </v>
      </c>
      <c r="K35" s="445" t="n">
        <v>0</v>
      </c>
      <c r="L35" s="442" t="str">
        <f aca="false">IF(K35&gt;0,K35*$C35,"  ")</f>
        <v>  </v>
      </c>
      <c r="M35" s="445" t="n">
        <v>0</v>
      </c>
      <c r="N35" s="442" t="str">
        <f aca="false">IF(M35&gt;0,M35*$C35,"  ")</f>
        <v>  </v>
      </c>
      <c r="O35" s="445" t="n">
        <v>0</v>
      </c>
      <c r="P35" s="442" t="str">
        <f aca="false">IF(O35&gt;0,O35*$C35,"  ")</f>
        <v>  </v>
      </c>
      <c r="Q35" s="445" t="n">
        <v>0</v>
      </c>
      <c r="R35" s="442" t="str">
        <f aca="false">IF(Q35&gt;0,Q35*$C35,"  ")</f>
        <v>  </v>
      </c>
      <c r="S35" s="445" t="n">
        <v>0.5</v>
      </c>
      <c r="T35" s="442" t="n">
        <f aca="false">IF(S35&gt;0,S35*$C35,"  ")</f>
        <v>0</v>
      </c>
      <c r="U35" s="445" t="n">
        <v>0.5</v>
      </c>
      <c r="V35" s="442" t="n">
        <f aca="false">IF(U35&gt;0,U35*$C35,"  ")</f>
        <v>0</v>
      </c>
      <c r="W35" s="443" t="n">
        <f aca="false">E35+G35+I35+K35+M35+O35+Q35+S35+U35</f>
        <v>1</v>
      </c>
      <c r="X35" s="419"/>
      <c r="Y35" s="419"/>
    </row>
    <row r="36" customFormat="false" ht="15" hidden="false" customHeight="false" outlineLevel="0" collapsed="false">
      <c r="A36" s="437" t="s">
        <v>1332</v>
      </c>
      <c r="B36" s="438" t="str">
        <f aca="false">VLOOKUP(A36,ORÇAMENTO!$A$2:$M$448,2,FALSE())</f>
        <v>FINALIZAÇÕES</v>
      </c>
      <c r="C36" s="439" t="n">
        <f aca="false">VLOOKUP(A36,ORÇAMENTO!$A$2:$M$448,13,FALSE())</f>
        <v>0</v>
      </c>
      <c r="D36" s="440" t="e">
        <f aca="false">C36/$C$37</f>
        <v>#DIV/0!</v>
      </c>
      <c r="E36" s="445" t="n">
        <v>0</v>
      </c>
      <c r="F36" s="442" t="str">
        <f aca="false">IF(E36&gt;0,E36*$C36,"  ")</f>
        <v>  </v>
      </c>
      <c r="G36" s="446" t="n">
        <v>0</v>
      </c>
      <c r="H36" s="442" t="str">
        <f aca="false">IF(G36&gt;0,G36*$C36,"  ")</f>
        <v>  </v>
      </c>
      <c r="I36" s="446" t="n">
        <v>0</v>
      </c>
      <c r="J36" s="442" t="str">
        <f aca="false">IF(I36&gt;0,I36*$C36,"  ")</f>
        <v>  </v>
      </c>
      <c r="K36" s="445" t="n">
        <v>0</v>
      </c>
      <c r="L36" s="442" t="str">
        <f aca="false">IF(K36&gt;0,K36*$C36,"  ")</f>
        <v>  </v>
      </c>
      <c r="M36" s="445" t="n">
        <v>0.05</v>
      </c>
      <c r="N36" s="442" t="n">
        <f aca="false">IF(M36&gt;0,M36*$C36,"  ")</f>
        <v>0</v>
      </c>
      <c r="O36" s="445" t="n">
        <v>0.05</v>
      </c>
      <c r="P36" s="442" t="n">
        <f aca="false">IF(O36&gt;0,O36*$C36,"  ")</f>
        <v>0</v>
      </c>
      <c r="Q36" s="445" t="n">
        <v>0.05</v>
      </c>
      <c r="R36" s="442" t="n">
        <f aca="false">IF(Q36&gt;0,Q36*$C36,"  ")</f>
        <v>0</v>
      </c>
      <c r="S36" s="445" t="n">
        <v>0.25</v>
      </c>
      <c r="T36" s="442" t="n">
        <f aca="false">IF(S36&gt;0,S36*$C36,"  ")</f>
        <v>0</v>
      </c>
      <c r="U36" s="445" t="n">
        <v>0.6</v>
      </c>
      <c r="V36" s="442" t="n">
        <f aca="false">IF(U36&gt;0,U36*$C36,"  ")</f>
        <v>0</v>
      </c>
      <c r="W36" s="443" t="n">
        <f aca="false">E36+G36+I36+K36+M36+O36+Q36+S36+U36</f>
        <v>1</v>
      </c>
      <c r="X36" s="419"/>
      <c r="Y36" s="419"/>
    </row>
    <row r="37" customFormat="false" ht="15" hidden="false" customHeight="false" outlineLevel="0" collapsed="false">
      <c r="A37" s="437"/>
      <c r="B37" s="447" t="s">
        <v>41</v>
      </c>
      <c r="C37" s="448" t="n">
        <f aca="false">SUM(C13:C36)</f>
        <v>0</v>
      </c>
      <c r="D37" s="449" t="e">
        <f aca="false">C37/$C$37</f>
        <v>#DIV/0!</v>
      </c>
      <c r="E37" s="446"/>
      <c r="F37" s="442" t="str">
        <f aca="false">IF(E37&gt;0,E37*$C37,"  ")</f>
        <v>  </v>
      </c>
      <c r="G37" s="446"/>
      <c r="H37" s="442" t="str">
        <f aca="false">IF(G37&gt;0,G37*$C37,"  ")</f>
        <v>  </v>
      </c>
      <c r="I37" s="446"/>
      <c r="J37" s="442" t="str">
        <f aca="false">IF(I37&gt;0,I37*$C37,"  ")</f>
        <v>  </v>
      </c>
      <c r="K37" s="446"/>
      <c r="L37" s="442" t="str">
        <f aca="false">IF(K37&gt;0,K37*$C37,"  ")</f>
        <v>  </v>
      </c>
      <c r="M37" s="446"/>
      <c r="N37" s="442" t="str">
        <f aca="false">IF(M37&gt;0,M37*$C37,"  ")</f>
        <v>  </v>
      </c>
      <c r="O37" s="446"/>
      <c r="P37" s="442" t="str">
        <f aca="false">IF(O37&gt;0,O37*$C37,"  ")</f>
        <v>  </v>
      </c>
      <c r="Q37" s="446"/>
      <c r="R37" s="442" t="str">
        <f aca="false">IF(Q37&gt;0,Q37*$C37,"  ")</f>
        <v>  </v>
      </c>
      <c r="S37" s="446"/>
      <c r="T37" s="442" t="str">
        <f aca="false">IF(S37&gt;0,S37*$C37,"  ")</f>
        <v>  </v>
      </c>
      <c r="U37" s="446"/>
      <c r="V37" s="442" t="str">
        <f aca="false">IF(U37&gt;0,U37*$C37,"  ")</f>
        <v>  </v>
      </c>
      <c r="W37" s="450"/>
      <c r="X37" s="419"/>
      <c r="Y37" s="419"/>
    </row>
    <row r="38" customFormat="false" ht="15" hidden="false" customHeight="false" outlineLevel="0" collapsed="false">
      <c r="A38" s="451"/>
      <c r="B38" s="452"/>
      <c r="C38" s="452"/>
      <c r="D38" s="452"/>
      <c r="E38" s="452"/>
      <c r="F38" s="452"/>
      <c r="G38" s="452"/>
      <c r="H38" s="452"/>
      <c r="I38" s="452"/>
      <c r="J38" s="452"/>
      <c r="K38" s="452"/>
      <c r="L38" s="452"/>
      <c r="M38" s="452"/>
      <c r="N38" s="452"/>
      <c r="O38" s="452"/>
      <c r="P38" s="452"/>
      <c r="Q38" s="453"/>
      <c r="R38" s="453"/>
      <c r="S38" s="453"/>
      <c r="T38" s="453"/>
      <c r="U38" s="453"/>
      <c r="V38" s="453"/>
      <c r="W38" s="453"/>
      <c r="X38" s="419"/>
      <c r="Y38" s="419"/>
    </row>
    <row r="39" customFormat="false" ht="15" hidden="false" customHeight="false" outlineLevel="0" collapsed="false">
      <c r="A39" s="454"/>
      <c r="B39" s="455" t="s">
        <v>1617</v>
      </c>
      <c r="C39" s="456"/>
      <c r="D39" s="456"/>
      <c r="E39" s="457" t="n">
        <f aca="false">SUM(F13:F37)</f>
        <v>0</v>
      </c>
      <c r="F39" s="457"/>
      <c r="G39" s="457" t="n">
        <f aca="false">SUM(H13:H37)</f>
        <v>0</v>
      </c>
      <c r="H39" s="457"/>
      <c r="I39" s="457" t="n">
        <f aca="false">SUM(J13:J37)</f>
        <v>0</v>
      </c>
      <c r="J39" s="457"/>
      <c r="K39" s="457" t="n">
        <f aca="false">SUM(L13:L37)</f>
        <v>0</v>
      </c>
      <c r="L39" s="457"/>
      <c r="M39" s="457" t="n">
        <f aca="false">SUM(N13:N37)</f>
        <v>0</v>
      </c>
      <c r="N39" s="457"/>
      <c r="O39" s="457" t="n">
        <f aca="false">SUM(P13:P37)</f>
        <v>0</v>
      </c>
      <c r="P39" s="457"/>
      <c r="Q39" s="457" t="n">
        <f aca="false">SUM(R13:R37)</f>
        <v>0</v>
      </c>
      <c r="R39" s="457"/>
      <c r="S39" s="457" t="n">
        <f aca="false">SUM(T13:T37)</f>
        <v>0</v>
      </c>
      <c r="T39" s="457"/>
      <c r="U39" s="457" t="n">
        <f aca="false">SUM(V13:V37)</f>
        <v>0</v>
      </c>
      <c r="V39" s="457"/>
      <c r="W39" s="458"/>
      <c r="X39" s="419"/>
      <c r="Y39" s="419"/>
    </row>
    <row r="40" customFormat="false" ht="15" hidden="false" customHeight="false" outlineLevel="0" collapsed="false">
      <c r="A40" s="454"/>
      <c r="B40" s="455" t="s">
        <v>1618</v>
      </c>
      <c r="C40" s="459"/>
      <c r="D40" s="459"/>
      <c r="E40" s="460" t="e">
        <f aca="false">SUM(E39/$C$37)</f>
        <v>#DIV/0!</v>
      </c>
      <c r="F40" s="460"/>
      <c r="G40" s="460" t="e">
        <f aca="false">SUM(G39/$C$37)</f>
        <v>#DIV/0!</v>
      </c>
      <c r="H40" s="460"/>
      <c r="I40" s="460" t="e">
        <f aca="false">SUM(I39/$C$37)</f>
        <v>#DIV/0!</v>
      </c>
      <c r="J40" s="460"/>
      <c r="K40" s="460" t="e">
        <f aca="false">SUM(K39/$C$37)</f>
        <v>#DIV/0!</v>
      </c>
      <c r="L40" s="460"/>
      <c r="M40" s="460" t="e">
        <f aca="false">SUM(M39/$C$37)</f>
        <v>#DIV/0!</v>
      </c>
      <c r="N40" s="460"/>
      <c r="O40" s="460" t="e">
        <f aca="false">SUM(O39/$C$37)</f>
        <v>#DIV/0!</v>
      </c>
      <c r="P40" s="460"/>
      <c r="Q40" s="460" t="e">
        <f aca="false">SUM(Q39/$C$37)</f>
        <v>#DIV/0!</v>
      </c>
      <c r="R40" s="460"/>
      <c r="S40" s="460" t="e">
        <f aca="false">SUM(S39/$C$37)</f>
        <v>#DIV/0!</v>
      </c>
      <c r="T40" s="460"/>
      <c r="U40" s="460" t="e">
        <f aca="false">SUM(U39/$C$37)</f>
        <v>#DIV/0!</v>
      </c>
      <c r="V40" s="460"/>
      <c r="W40" s="461"/>
      <c r="X40" s="419"/>
      <c r="Y40" s="419"/>
    </row>
    <row r="41" customFormat="false" ht="15" hidden="false" customHeight="false" outlineLevel="0" collapsed="false">
      <c r="A41" s="454"/>
      <c r="B41" s="455" t="s">
        <v>1619</v>
      </c>
      <c r="C41" s="456"/>
      <c r="D41" s="456"/>
      <c r="E41" s="457" t="n">
        <f aca="false">E39</f>
        <v>0</v>
      </c>
      <c r="F41" s="457"/>
      <c r="G41" s="457" t="n">
        <f aca="false">E41+G39</f>
        <v>0</v>
      </c>
      <c r="H41" s="457"/>
      <c r="I41" s="457" t="n">
        <f aca="false">G41+I39</f>
        <v>0</v>
      </c>
      <c r="J41" s="457"/>
      <c r="K41" s="457" t="n">
        <f aca="false">I41+K39</f>
        <v>0</v>
      </c>
      <c r="L41" s="457"/>
      <c r="M41" s="457" t="n">
        <f aca="false">K41+M39</f>
        <v>0</v>
      </c>
      <c r="N41" s="457"/>
      <c r="O41" s="457" t="n">
        <f aca="false">M41+O39</f>
        <v>0</v>
      </c>
      <c r="P41" s="457"/>
      <c r="Q41" s="457" t="n">
        <f aca="false">SUM(O41+Q39)</f>
        <v>0</v>
      </c>
      <c r="R41" s="457"/>
      <c r="S41" s="457" t="n">
        <f aca="false">Q41+S39</f>
        <v>0</v>
      </c>
      <c r="T41" s="457"/>
      <c r="U41" s="457" t="n">
        <f aca="false">S41+U39</f>
        <v>0</v>
      </c>
      <c r="V41" s="457"/>
      <c r="W41" s="458"/>
      <c r="X41" s="419"/>
      <c r="Y41" s="419"/>
    </row>
    <row r="42" customFormat="false" ht="15" hidden="false" customHeight="false" outlineLevel="0" collapsed="false">
      <c r="A42" s="454"/>
      <c r="B42" s="455" t="s">
        <v>1620</v>
      </c>
      <c r="C42" s="456"/>
      <c r="D42" s="459"/>
      <c r="E42" s="460" t="e">
        <f aca="false">E40</f>
        <v>#DIV/0!</v>
      </c>
      <c r="F42" s="460"/>
      <c r="G42" s="460" t="e">
        <f aca="false">E42+G40</f>
        <v>#DIV/0!</v>
      </c>
      <c r="H42" s="460"/>
      <c r="I42" s="460" t="e">
        <f aca="false">G42+I40</f>
        <v>#DIV/0!</v>
      </c>
      <c r="J42" s="460"/>
      <c r="K42" s="460" t="e">
        <f aca="false">I42+K40</f>
        <v>#DIV/0!</v>
      </c>
      <c r="L42" s="460"/>
      <c r="M42" s="460" t="e">
        <f aca="false">K42+M40</f>
        <v>#DIV/0!</v>
      </c>
      <c r="N42" s="460"/>
      <c r="O42" s="460" t="e">
        <f aca="false">M42+O40</f>
        <v>#DIV/0!</v>
      </c>
      <c r="P42" s="460"/>
      <c r="Q42" s="460" t="e">
        <f aca="false">O42+Q40</f>
        <v>#DIV/0!</v>
      </c>
      <c r="R42" s="460"/>
      <c r="S42" s="460" t="e">
        <f aca="false">Q42+S40</f>
        <v>#DIV/0!</v>
      </c>
      <c r="T42" s="460"/>
      <c r="U42" s="460" t="e">
        <f aca="false">S42+U40</f>
        <v>#DIV/0!</v>
      </c>
      <c r="V42" s="460"/>
      <c r="W42" s="461"/>
      <c r="X42" s="419"/>
      <c r="Y42" s="419"/>
    </row>
    <row r="43" customFormat="false" ht="15" hidden="false" customHeight="false" outlineLevel="0" collapsed="false">
      <c r="A43" s="462"/>
      <c r="C43" s="463"/>
      <c r="D43" s="463"/>
      <c r="E43" s="463"/>
      <c r="F43" s="463"/>
      <c r="G43" s="463"/>
      <c r="H43" s="463"/>
      <c r="I43" s="463"/>
      <c r="J43" s="463"/>
      <c r="K43" s="463"/>
      <c r="L43" s="463"/>
      <c r="M43" s="463"/>
      <c r="N43" s="463"/>
      <c r="O43" s="463"/>
      <c r="P43" s="463"/>
      <c r="Q43" s="463"/>
      <c r="R43" s="463"/>
      <c r="S43" s="463"/>
      <c r="T43" s="463"/>
      <c r="U43" s="463"/>
      <c r="V43" s="463"/>
      <c r="W43" s="463"/>
      <c r="X43" s="419"/>
      <c r="Y43" s="419"/>
    </row>
    <row r="44" customFormat="false" ht="17.35" hidden="false" customHeight="false" outlineLevel="0" collapsed="false">
      <c r="A44" s="464" t="s">
        <v>1621</v>
      </c>
      <c r="B44" s="465"/>
      <c r="C44" s="465"/>
      <c r="D44" s="465"/>
      <c r="E44" s="465"/>
      <c r="F44" s="465"/>
      <c r="G44" s="465"/>
      <c r="H44" s="466"/>
      <c r="I44" s="467"/>
      <c r="J44" s="467"/>
      <c r="K44" s="467"/>
      <c r="L44" s="467"/>
      <c r="M44" s="467"/>
      <c r="N44" s="467"/>
      <c r="O44" s="467"/>
      <c r="P44" s="467"/>
      <c r="Q44" s="467"/>
      <c r="R44" s="467"/>
      <c r="S44" s="467"/>
      <c r="T44" s="467"/>
      <c r="U44" s="467"/>
      <c r="V44" s="467"/>
      <c r="W44" s="467"/>
      <c r="X44" s="419"/>
      <c r="Y44" s="419"/>
    </row>
    <row r="45" customFormat="false" ht="17.35" hidden="false" customHeight="false" outlineLevel="0" collapsed="false">
      <c r="A45" s="468"/>
      <c r="B45" s="469"/>
      <c r="C45" s="469"/>
      <c r="D45" s="469"/>
      <c r="E45" s="469"/>
      <c r="F45" s="469"/>
      <c r="G45" s="469"/>
      <c r="H45" s="470"/>
      <c r="I45" s="467"/>
      <c r="J45" s="467"/>
      <c r="K45" s="467"/>
      <c r="L45" s="467"/>
      <c r="M45" s="467"/>
      <c r="N45" s="467"/>
      <c r="O45" s="467"/>
      <c r="P45" s="467"/>
      <c r="Q45" s="467"/>
      <c r="R45" s="467"/>
      <c r="S45" s="467"/>
      <c r="T45" s="467"/>
      <c r="U45" s="467"/>
      <c r="V45" s="467"/>
      <c r="W45" s="467"/>
      <c r="X45" s="419"/>
      <c r="Y45" s="419"/>
    </row>
    <row r="46" customFormat="false" ht="17.35" hidden="false" customHeight="false" outlineLevel="0" collapsed="false">
      <c r="A46" s="468" t="s">
        <v>1622</v>
      </c>
      <c r="B46" s="469"/>
      <c r="C46" s="469"/>
      <c r="D46" s="469"/>
      <c r="E46" s="469"/>
      <c r="F46" s="469"/>
      <c r="G46" s="469"/>
      <c r="H46" s="470"/>
      <c r="J46" s="467"/>
      <c r="K46" s="467"/>
      <c r="L46" s="467"/>
      <c r="M46" s="467"/>
      <c r="N46" s="467"/>
      <c r="O46" s="467"/>
      <c r="P46" s="467"/>
      <c r="Q46" s="467"/>
      <c r="R46" s="467"/>
      <c r="S46" s="467"/>
      <c r="T46" s="467"/>
      <c r="U46" s="467"/>
      <c r="V46" s="467"/>
      <c r="W46" s="467"/>
      <c r="X46" s="419"/>
      <c r="Y46" s="419"/>
    </row>
    <row r="47" customFormat="false" ht="17.35" hidden="false" customHeight="false" outlineLevel="0" collapsed="false">
      <c r="A47" s="468" t="s">
        <v>1623</v>
      </c>
      <c r="B47" s="469"/>
      <c r="C47" s="469"/>
      <c r="D47" s="469"/>
      <c r="E47" s="469"/>
      <c r="F47" s="469"/>
      <c r="G47" s="469"/>
      <c r="H47" s="470"/>
      <c r="I47" s="467"/>
      <c r="J47" s="467"/>
      <c r="K47" s="467"/>
      <c r="L47" s="467"/>
      <c r="M47" s="467"/>
      <c r="N47" s="467"/>
      <c r="O47" s="467"/>
      <c r="P47" s="467"/>
      <c r="Q47" s="467"/>
      <c r="R47" s="467"/>
      <c r="S47" s="467"/>
      <c r="T47" s="467"/>
      <c r="U47" s="467"/>
      <c r="V47" s="467"/>
      <c r="W47" s="467"/>
      <c r="X47" s="419"/>
      <c r="Y47" s="419"/>
    </row>
    <row r="48" customFormat="false" ht="15" hidden="false" customHeight="false" outlineLevel="0" collapsed="false">
      <c r="A48" s="47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19"/>
      <c r="Y48" s="419"/>
    </row>
    <row r="49" customFormat="false" ht="15" hidden="false" customHeight="false" outlineLevel="0" collapsed="false">
      <c r="A49" s="472"/>
      <c r="B49" s="473"/>
      <c r="C49" s="473"/>
      <c r="D49" s="473"/>
      <c r="E49" s="473"/>
      <c r="F49" s="473"/>
      <c r="G49" s="473"/>
      <c r="H49" s="473"/>
      <c r="I49" s="473"/>
      <c r="J49" s="473"/>
      <c r="K49" s="473"/>
      <c r="L49" s="473"/>
      <c r="M49" s="473"/>
      <c r="N49" s="473"/>
      <c r="O49" s="472"/>
      <c r="P49" s="472"/>
      <c r="Q49" s="472"/>
      <c r="R49" s="472"/>
      <c r="S49" s="472"/>
      <c r="T49" s="472"/>
      <c r="U49" s="474"/>
      <c r="V49" s="474"/>
      <c r="W49" s="474"/>
      <c r="X49" s="419"/>
      <c r="Y49" s="419"/>
    </row>
    <row r="50" customFormat="false" ht="15" hidden="false" customHeight="false" outlineLevel="0" collapsed="false">
      <c r="A50" s="47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19"/>
      <c r="Y50" s="419"/>
    </row>
    <row r="51" customFormat="false" ht="15" hidden="false" customHeight="false" outlineLevel="0" collapsed="false">
      <c r="A51" s="471"/>
      <c r="B51" s="475"/>
      <c r="C51" s="476"/>
      <c r="D51" s="477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19"/>
      <c r="Y51" s="419"/>
    </row>
    <row r="52" customFormat="false" ht="15" hidden="false" customHeight="false" outlineLevel="0" collapsed="false">
      <c r="A52" s="471"/>
      <c r="B52" s="478"/>
      <c r="C52" s="479"/>
      <c r="D52" s="480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19"/>
      <c r="Y52" s="419"/>
    </row>
    <row r="53" customFormat="false" ht="15" hidden="false" customHeight="false" outlineLevel="0" collapsed="false">
      <c r="A53" s="471"/>
      <c r="B53" s="478"/>
      <c r="C53" s="479"/>
      <c r="D53" s="480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19"/>
      <c r="Y53" s="419"/>
    </row>
    <row r="54" customFormat="false" ht="15" hidden="false" customHeight="false" outlineLevel="0" collapsed="false">
      <c r="A54" s="471"/>
      <c r="B54" s="481"/>
      <c r="C54" s="482"/>
      <c r="D54" s="48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</sheetData>
  <mergeCells count="60">
    <mergeCell ref="D3:G3"/>
    <mergeCell ref="D4:G4"/>
    <mergeCell ref="D5:G5"/>
    <mergeCell ref="D6:G6"/>
    <mergeCell ref="D7:G7"/>
    <mergeCell ref="D8:G8"/>
    <mergeCell ref="I9:K9"/>
    <mergeCell ref="L9:N9"/>
    <mergeCell ref="O9:P9"/>
    <mergeCell ref="E10:V10"/>
    <mergeCell ref="A11:A12"/>
    <mergeCell ref="B11:B12"/>
    <mergeCell ref="C11:C12"/>
    <mergeCell ref="D11:D12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O49:T4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8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4E13"/>
    <pageSetUpPr fitToPage="true"/>
  </sheetPr>
  <dimension ref="A1:M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5" min="5" style="0" width="16.14"/>
  </cols>
  <sheetData>
    <row r="1" customFormat="false" ht="17.35" hidden="false" customHeight="false" outlineLevel="0" collapsed="false">
      <c r="A1" s="484"/>
      <c r="B1" s="484"/>
      <c r="C1" s="484"/>
      <c r="D1" s="484"/>
      <c r="E1" s="484"/>
      <c r="F1" s="484"/>
      <c r="G1" s="484"/>
      <c r="H1" s="484"/>
      <c r="I1" s="484"/>
      <c r="J1" s="484"/>
      <c r="K1" s="484"/>
    </row>
    <row r="2" customFormat="false" ht="15" hidden="false" customHeight="false" outlineLevel="0" collapsed="false">
      <c r="A2" s="485"/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</row>
    <row r="3" customFormat="false" ht="16.15" hidden="false" customHeight="true" outlineLevel="0" collapsed="false">
      <c r="A3" s="486"/>
      <c r="C3" s="16"/>
      <c r="D3" s="16"/>
      <c r="E3" s="384"/>
      <c r="F3" s="20" t="s">
        <v>20</v>
      </c>
      <c r="G3" s="20"/>
      <c r="H3" s="20"/>
      <c r="I3" s="20"/>
      <c r="J3" s="487"/>
      <c r="K3" s="487"/>
      <c r="L3" s="487"/>
      <c r="M3" s="487"/>
    </row>
    <row r="4" customFormat="false" ht="15" hidden="false" customHeight="true" outlineLevel="0" collapsed="false">
      <c r="A4" s="486"/>
      <c r="C4" s="16"/>
      <c r="D4" s="16"/>
      <c r="E4" s="384"/>
      <c r="F4" s="27" t="s">
        <v>21</v>
      </c>
      <c r="G4" s="27"/>
      <c r="H4" s="27"/>
      <c r="I4" s="27"/>
      <c r="J4" s="487"/>
      <c r="K4" s="487"/>
      <c r="L4" s="488"/>
      <c r="M4" s="489"/>
    </row>
    <row r="5" customFormat="false" ht="15" hidden="false" customHeight="true" outlineLevel="0" collapsed="false">
      <c r="A5" s="486"/>
      <c r="C5" s="16"/>
      <c r="D5" s="16"/>
      <c r="E5" s="384"/>
      <c r="F5" s="32" t="s">
        <v>23</v>
      </c>
      <c r="G5" s="32"/>
      <c r="H5" s="32"/>
      <c r="I5" s="32"/>
      <c r="J5" s="487"/>
      <c r="K5" s="487"/>
      <c r="L5" s="490"/>
      <c r="M5" s="490"/>
    </row>
    <row r="6" customFormat="false" ht="15" hidden="false" customHeight="true" outlineLevel="0" collapsed="false">
      <c r="A6" s="486"/>
      <c r="C6" s="16"/>
      <c r="D6" s="16"/>
      <c r="E6" s="384"/>
      <c r="F6" s="34" t="s">
        <v>25</v>
      </c>
      <c r="G6" s="34"/>
      <c r="H6" s="34"/>
      <c r="I6" s="34"/>
      <c r="L6" s="491"/>
      <c r="M6" s="492"/>
    </row>
    <row r="7" customFormat="false" ht="15" hidden="false" customHeight="true" outlineLevel="0" collapsed="false">
      <c r="A7" s="486"/>
      <c r="C7" s="16"/>
      <c r="D7" s="16"/>
      <c r="E7" s="384"/>
      <c r="F7" s="38" t="s">
        <v>27</v>
      </c>
      <c r="G7" s="38"/>
      <c r="H7" s="38"/>
      <c r="I7" s="38"/>
      <c r="L7" s="491"/>
      <c r="M7" s="493"/>
    </row>
    <row r="8" customFormat="false" ht="15" hidden="false" customHeight="true" outlineLevel="0" collapsed="false">
      <c r="A8" s="486"/>
      <c r="C8" s="16"/>
      <c r="D8" s="16"/>
      <c r="E8" s="384"/>
      <c r="F8" s="38" t="s">
        <v>1346</v>
      </c>
      <c r="G8" s="38"/>
      <c r="H8" s="38"/>
      <c r="I8" s="38"/>
      <c r="J8" s="487"/>
      <c r="K8" s="487"/>
      <c r="L8" s="487"/>
      <c r="M8" s="487"/>
    </row>
    <row r="9" customFormat="false" ht="15" hidden="false" customHeight="false" outlineLevel="0" collapsed="false">
      <c r="A9" s="486"/>
      <c r="C9" s="16"/>
      <c r="D9" s="16"/>
      <c r="E9" s="384"/>
      <c r="F9" s="424"/>
      <c r="H9" s="21"/>
      <c r="J9" s="487"/>
      <c r="K9" s="487"/>
      <c r="L9" s="487"/>
      <c r="M9" s="487"/>
    </row>
    <row r="10" customFormat="false" ht="32.5" hidden="false" customHeight="true" outlineLevel="0" collapsed="false">
      <c r="A10" s="494"/>
      <c r="B10" s="494"/>
      <c r="C10" s="494"/>
      <c r="D10" s="494"/>
      <c r="E10" s="286" t="s">
        <v>1349</v>
      </c>
      <c r="F10" s="286"/>
      <c r="G10" s="286" t="s">
        <v>1347</v>
      </c>
      <c r="H10" s="286"/>
      <c r="I10" s="286" t="s">
        <v>1348</v>
      </c>
      <c r="J10" s="286"/>
      <c r="K10" s="494"/>
    </row>
    <row r="11" customFormat="false" ht="17.35" hidden="false" customHeight="false" outlineLevel="0" collapsed="false">
      <c r="A11" s="484" t="s">
        <v>1624</v>
      </c>
      <c r="B11" s="484"/>
      <c r="C11" s="484"/>
      <c r="D11" s="484"/>
      <c r="E11" s="484"/>
      <c r="F11" s="484"/>
      <c r="G11" s="484"/>
      <c r="H11" s="484"/>
      <c r="I11" s="484"/>
      <c r="J11" s="484"/>
      <c r="K11" s="484"/>
    </row>
    <row r="12" customFormat="false" ht="15" hidden="false" customHeight="false" outlineLevel="0" collapsed="false">
      <c r="A12" s="495" t="s">
        <v>1625</v>
      </c>
      <c r="B12" s="495"/>
      <c r="C12" s="495"/>
      <c r="D12" s="495"/>
      <c r="E12" s="495"/>
      <c r="F12" s="495"/>
      <c r="G12" s="495"/>
      <c r="H12" s="495"/>
      <c r="I12" s="495"/>
      <c r="J12" s="495"/>
      <c r="K12" s="495"/>
    </row>
    <row r="13" customFormat="false" ht="15" hidden="false" customHeight="true" outlineLevel="0" collapsed="false">
      <c r="A13" s="495" t="s">
        <v>30</v>
      </c>
      <c r="B13" s="495" t="s">
        <v>1626</v>
      </c>
      <c r="C13" s="495"/>
      <c r="D13" s="495"/>
      <c r="E13" s="495" t="s">
        <v>1521</v>
      </c>
      <c r="F13" s="495" t="s">
        <v>1627</v>
      </c>
      <c r="G13" s="495" t="s">
        <v>1628</v>
      </c>
      <c r="H13" s="496" t="s">
        <v>1629</v>
      </c>
      <c r="I13" s="495" t="s">
        <v>1630</v>
      </c>
      <c r="J13" s="495"/>
      <c r="K13" s="495"/>
    </row>
    <row r="14" customFormat="false" ht="15" hidden="false" customHeight="false" outlineLevel="0" collapsed="false">
      <c r="A14" s="495"/>
      <c r="B14" s="495"/>
      <c r="C14" s="495"/>
      <c r="D14" s="495"/>
      <c r="E14" s="495"/>
      <c r="F14" s="495"/>
      <c r="G14" s="495"/>
      <c r="H14" s="495"/>
      <c r="I14" s="495" t="s">
        <v>1631</v>
      </c>
      <c r="J14" s="495" t="s">
        <v>1632</v>
      </c>
      <c r="K14" s="495" t="s">
        <v>1633</v>
      </c>
    </row>
    <row r="15" customFormat="false" ht="15" hidden="false" customHeight="false" outlineLevel="0" collapsed="false">
      <c r="A15" s="497" t="n">
        <v>1</v>
      </c>
      <c r="B15" s="498" t="s">
        <v>1634</v>
      </c>
      <c r="C15" s="498"/>
      <c r="D15" s="498"/>
      <c r="E15" s="499" t="s">
        <v>1635</v>
      </c>
      <c r="F15" s="500" t="n">
        <v>0.04</v>
      </c>
      <c r="G15" s="501"/>
      <c r="H15" s="497" t="str">
        <f aca="false">IF(AND(F15&gt;=I15,F15&lt;=K15),"OK","DIFERE")</f>
        <v>OK</v>
      </c>
      <c r="I15" s="502" t="n">
        <v>0.03</v>
      </c>
      <c r="J15" s="502" t="n">
        <v>0.04</v>
      </c>
      <c r="K15" s="502" t="n">
        <v>0.055</v>
      </c>
    </row>
    <row r="16" customFormat="false" ht="15" hidden="false" customHeight="false" outlineLevel="0" collapsed="false">
      <c r="A16" s="497" t="n">
        <v>2</v>
      </c>
      <c r="B16" s="498" t="s">
        <v>1636</v>
      </c>
      <c r="C16" s="498"/>
      <c r="D16" s="498"/>
      <c r="E16" s="499" t="s">
        <v>1635</v>
      </c>
      <c r="F16" s="500" t="n">
        <v>0.008</v>
      </c>
      <c r="G16" s="501"/>
      <c r="H16" s="497" t="str">
        <f aca="false">IF(AND(F16&gt;=I16,F16&lt;=K16),"OK","DIFERE")</f>
        <v>OK</v>
      </c>
      <c r="I16" s="502" t="n">
        <v>0.008</v>
      </c>
      <c r="J16" s="502" t="n">
        <v>0.008</v>
      </c>
      <c r="K16" s="502" t="n">
        <v>0.01</v>
      </c>
    </row>
    <row r="17" customFormat="false" ht="15" hidden="false" customHeight="false" outlineLevel="0" collapsed="false">
      <c r="A17" s="497" t="n">
        <v>3</v>
      </c>
      <c r="B17" s="498" t="s">
        <v>1637</v>
      </c>
      <c r="C17" s="498"/>
      <c r="D17" s="498"/>
      <c r="E17" s="499" t="s">
        <v>1635</v>
      </c>
      <c r="F17" s="500" t="n">
        <v>0.0127</v>
      </c>
      <c r="G17" s="501"/>
      <c r="H17" s="497" t="str">
        <f aca="false">IF(AND(F17&gt;=I17,F17&lt;=K17),"OK","DIFERE")</f>
        <v>OK</v>
      </c>
      <c r="I17" s="502" t="n">
        <v>0.0097</v>
      </c>
      <c r="J17" s="502" t="n">
        <v>0.0127</v>
      </c>
      <c r="K17" s="502" t="n">
        <v>0.0127</v>
      </c>
    </row>
    <row r="18" customFormat="false" ht="15" hidden="false" customHeight="false" outlineLevel="0" collapsed="false">
      <c r="A18" s="497" t="n">
        <v>4</v>
      </c>
      <c r="B18" s="498" t="s">
        <v>1638</v>
      </c>
      <c r="C18" s="498"/>
      <c r="D18" s="498"/>
      <c r="E18" s="499" t="s">
        <v>1635</v>
      </c>
      <c r="F18" s="500" t="n">
        <v>0.0123</v>
      </c>
      <c r="G18" s="501"/>
      <c r="H18" s="497" t="str">
        <f aca="false">IF(AND(F18&gt;=I18,F18&lt;=K18),"OK","DIFERE")</f>
        <v>OK</v>
      </c>
      <c r="I18" s="502" t="n">
        <v>0.0059</v>
      </c>
      <c r="J18" s="502" t="n">
        <v>0.0123</v>
      </c>
      <c r="K18" s="502" t="n">
        <v>0.0139</v>
      </c>
    </row>
    <row r="19" customFormat="false" ht="15" hidden="false" customHeight="false" outlineLevel="0" collapsed="false">
      <c r="A19" s="497" t="n">
        <v>5</v>
      </c>
      <c r="B19" s="498" t="s">
        <v>1639</v>
      </c>
      <c r="C19" s="498"/>
      <c r="D19" s="498"/>
      <c r="E19" s="499" t="s">
        <v>1635</v>
      </c>
      <c r="F19" s="500" t="n">
        <v>0.074</v>
      </c>
      <c r="G19" s="501"/>
      <c r="H19" s="497" t="str">
        <f aca="false">IF(AND(F19&gt;=I19,F19&lt;=K19),"OK","DIFERE")</f>
        <v>OK</v>
      </c>
      <c r="I19" s="502" t="n">
        <v>0.0616</v>
      </c>
      <c r="J19" s="502" t="n">
        <v>0.074</v>
      </c>
      <c r="K19" s="502" t="n">
        <v>0.0896</v>
      </c>
    </row>
    <row r="20" customFormat="false" ht="15" hidden="false" customHeight="false" outlineLevel="0" collapsed="false">
      <c r="A20" s="497" t="n">
        <v>6</v>
      </c>
      <c r="B20" s="498" t="s">
        <v>1640</v>
      </c>
      <c r="C20" s="498"/>
      <c r="D20" s="498"/>
      <c r="E20" s="499" t="s">
        <v>1635</v>
      </c>
      <c r="F20" s="500" t="n">
        <f aca="false">SUM(F21:F24)</f>
        <v>0.0665</v>
      </c>
      <c r="G20" s="503" t="s">
        <v>1641</v>
      </c>
      <c r="H20" s="503"/>
      <c r="I20" s="503"/>
      <c r="J20" s="503"/>
      <c r="K20" s="503"/>
    </row>
    <row r="21" customFormat="false" ht="15" hidden="false" customHeight="false" outlineLevel="0" collapsed="false">
      <c r="A21" s="504" t="n">
        <v>43836</v>
      </c>
      <c r="B21" s="498" t="s">
        <v>1642</v>
      </c>
      <c r="C21" s="498"/>
      <c r="D21" s="498"/>
      <c r="E21" s="498"/>
      <c r="F21" s="500" t="n">
        <v>0.0065</v>
      </c>
      <c r="G21" s="503"/>
      <c r="H21" s="503"/>
      <c r="I21" s="503"/>
      <c r="J21" s="503"/>
      <c r="K21" s="503"/>
    </row>
    <row r="22" customFormat="false" ht="15" hidden="false" customHeight="false" outlineLevel="0" collapsed="false">
      <c r="A22" s="504" t="n">
        <v>43867</v>
      </c>
      <c r="B22" s="498" t="s">
        <v>1643</v>
      </c>
      <c r="C22" s="498"/>
      <c r="D22" s="498"/>
      <c r="E22" s="498"/>
      <c r="F22" s="500" t="n">
        <v>0.03</v>
      </c>
      <c r="G22" s="503"/>
      <c r="H22" s="503"/>
      <c r="I22" s="503"/>
      <c r="J22" s="503"/>
      <c r="K22" s="503"/>
    </row>
    <row r="23" customFormat="false" ht="15" hidden="false" customHeight="false" outlineLevel="0" collapsed="false">
      <c r="A23" s="504" t="n">
        <v>43896</v>
      </c>
      <c r="B23" s="498" t="s">
        <v>1644</v>
      </c>
      <c r="C23" s="498"/>
      <c r="D23" s="498"/>
      <c r="E23" s="498"/>
      <c r="F23" s="500" t="n">
        <v>0.03</v>
      </c>
      <c r="G23" s="503"/>
      <c r="H23" s="503"/>
      <c r="I23" s="503"/>
      <c r="J23" s="503"/>
      <c r="K23" s="503"/>
    </row>
    <row r="24" customFormat="false" ht="15" hidden="false" customHeight="false" outlineLevel="0" collapsed="false">
      <c r="A24" s="504" t="n">
        <v>43927</v>
      </c>
      <c r="B24" s="498" t="s">
        <v>1645</v>
      </c>
      <c r="C24" s="498"/>
      <c r="D24" s="498"/>
      <c r="E24" s="498"/>
      <c r="F24" s="500" t="n">
        <v>0</v>
      </c>
      <c r="G24" s="503"/>
      <c r="H24" s="503"/>
      <c r="I24" s="503"/>
      <c r="J24" s="503"/>
      <c r="K24" s="503"/>
    </row>
    <row r="25" customFormat="false" ht="15" hidden="false" customHeight="false" outlineLevel="0" collapsed="false">
      <c r="A25" s="505"/>
      <c r="B25" s="505"/>
      <c r="C25" s="505"/>
      <c r="D25" s="505"/>
      <c r="E25" s="505"/>
      <c r="F25" s="505"/>
      <c r="G25" s="503"/>
      <c r="H25" s="503"/>
      <c r="I25" s="503"/>
      <c r="J25" s="503"/>
      <c r="K25" s="503"/>
    </row>
    <row r="26" customFormat="false" ht="15" hidden="false" customHeight="false" outlineLevel="0" collapsed="false">
      <c r="A26" s="495" t="s">
        <v>1646</v>
      </c>
      <c r="B26" s="495"/>
      <c r="C26" s="495"/>
      <c r="D26" s="495"/>
      <c r="E26" s="499"/>
      <c r="F26" s="501"/>
      <c r="G26" s="503"/>
      <c r="H26" s="503"/>
      <c r="I26" s="503"/>
      <c r="J26" s="503"/>
      <c r="K26" s="503"/>
    </row>
    <row r="27" customFormat="false" ht="15" hidden="false" customHeight="false" outlineLevel="0" collapsed="false">
      <c r="A27" s="495" t="s">
        <v>1647</v>
      </c>
      <c r="B27" s="495"/>
      <c r="C27" s="495"/>
      <c r="D27" s="495"/>
      <c r="E27" s="499"/>
      <c r="F27" s="501"/>
      <c r="G27" s="498" t="s">
        <v>1648</v>
      </c>
      <c r="H27" s="498"/>
      <c r="I27" s="498"/>
      <c r="J27" s="498"/>
      <c r="K27" s="498"/>
    </row>
    <row r="28" customFormat="false" ht="15" hidden="false" customHeight="false" outlineLevel="0" collapsed="false">
      <c r="A28" s="495" t="s">
        <v>1649</v>
      </c>
      <c r="B28" s="495"/>
      <c r="C28" s="495"/>
      <c r="D28" s="495"/>
      <c r="E28" s="495"/>
      <c r="F28" s="506" t="n">
        <f aca="false">ROUND(((((1+(F15+F16+F17))*(1+F18)*(1+F19))/(1-F20))-1),4)</f>
        <v>0.2354</v>
      </c>
      <c r="G28" s="498" t="s">
        <v>1650</v>
      </c>
      <c r="H28" s="498"/>
      <c r="I28" s="498"/>
      <c r="J28" s="498"/>
      <c r="K28" s="498"/>
    </row>
    <row r="29" customFormat="false" ht="15" hidden="false" customHeight="false" outlineLevel="0" collapsed="false">
      <c r="A29" s="419"/>
      <c r="B29" s="419"/>
      <c r="C29" s="419"/>
      <c r="D29" s="419"/>
      <c r="E29" s="419"/>
      <c r="F29" s="507"/>
      <c r="G29" s="498" t="s">
        <v>1651</v>
      </c>
      <c r="H29" s="498"/>
      <c r="I29" s="498"/>
      <c r="J29" s="498"/>
      <c r="K29" s="498"/>
    </row>
    <row r="30" customFormat="false" ht="15" hidden="false" customHeight="false" outlineLevel="0" collapsed="false">
      <c r="A30" s="497" t="s">
        <v>1652</v>
      </c>
      <c r="B30" s="497"/>
      <c r="C30" s="497"/>
      <c r="D30" s="497"/>
      <c r="E30" s="419"/>
      <c r="F30" s="507"/>
      <c r="G30" s="498" t="s">
        <v>1653</v>
      </c>
      <c r="H30" s="498"/>
      <c r="I30" s="498"/>
      <c r="J30" s="498"/>
      <c r="K30" s="498"/>
    </row>
    <row r="31" customFormat="false" ht="15" hidden="false" customHeight="false" outlineLevel="0" collapsed="false">
      <c r="A31" s="508" t="s">
        <v>1654</v>
      </c>
      <c r="B31" s="500" t="n">
        <v>0.2034</v>
      </c>
      <c r="C31" s="500" t="n">
        <v>0.2212</v>
      </c>
      <c r="D31" s="500" t="n">
        <v>0.25</v>
      </c>
      <c r="E31" s="419"/>
      <c r="F31" s="507"/>
      <c r="G31" s="498" t="s">
        <v>1655</v>
      </c>
      <c r="H31" s="498"/>
      <c r="I31" s="498"/>
      <c r="J31" s="498"/>
      <c r="K31" s="498"/>
    </row>
    <row r="32" customFormat="false" ht="15" hidden="false" customHeight="false" outlineLevel="0" collapsed="false">
      <c r="A32" s="508" t="s">
        <v>1656</v>
      </c>
      <c r="B32" s="500" t="n">
        <v>0.2601</v>
      </c>
      <c r="C32" s="500" t="n">
        <v>0.2787</v>
      </c>
      <c r="D32" s="500" t="n">
        <v>0.3089</v>
      </c>
      <c r="E32" s="419"/>
      <c r="F32" s="507"/>
      <c r="G32" s="498" t="s">
        <v>1657</v>
      </c>
      <c r="H32" s="498"/>
      <c r="I32" s="498"/>
      <c r="J32" s="498"/>
      <c r="K32" s="498"/>
    </row>
    <row r="33" customFormat="false" ht="15" hidden="false" customHeight="false" outlineLevel="0" collapsed="false">
      <c r="A33" s="419"/>
      <c r="B33" s="419"/>
      <c r="C33" s="419"/>
      <c r="D33" s="419"/>
      <c r="E33" s="419"/>
      <c r="F33" s="507"/>
      <c r="G33" s="498" t="s">
        <v>1658</v>
      </c>
      <c r="H33" s="498"/>
      <c r="I33" s="498"/>
      <c r="J33" s="498"/>
      <c r="K33" s="498"/>
    </row>
    <row r="34" customFormat="false" ht="15" hidden="false" customHeight="false" outlineLevel="0" collapsed="false">
      <c r="A34" s="509"/>
      <c r="B34" s="509"/>
      <c r="C34" s="509"/>
      <c r="D34" s="509"/>
      <c r="E34" s="509"/>
      <c r="F34" s="505"/>
      <c r="G34" s="498" t="s">
        <v>1659</v>
      </c>
      <c r="H34" s="498"/>
      <c r="I34" s="498"/>
      <c r="J34" s="498"/>
      <c r="K34" s="498"/>
    </row>
    <row r="35" customFormat="false" ht="15" hidden="false" customHeight="false" outlineLevel="0" collapsed="false">
      <c r="A35" s="510"/>
      <c r="B35" s="510"/>
      <c r="C35" s="510"/>
      <c r="D35" s="510"/>
      <c r="E35" s="510"/>
      <c r="F35" s="510"/>
      <c r="G35" s="510"/>
      <c r="H35" s="510"/>
      <c r="I35" s="510"/>
      <c r="J35" s="510"/>
      <c r="K35" s="510"/>
    </row>
    <row r="37" customFormat="false" ht="17.35" hidden="false" customHeight="false" outlineLevel="0" collapsed="false">
      <c r="A37" s="484" t="s">
        <v>1660</v>
      </c>
      <c r="B37" s="484"/>
      <c r="C37" s="484"/>
      <c r="D37" s="484"/>
      <c r="E37" s="484"/>
      <c r="F37" s="484"/>
      <c r="G37" s="484"/>
      <c r="H37" s="484"/>
      <c r="I37" s="484"/>
      <c r="J37" s="484"/>
      <c r="K37" s="484"/>
    </row>
    <row r="38" customFormat="false" ht="15" hidden="false" customHeight="false" outlineLevel="0" collapsed="false">
      <c r="A38" s="495" t="s">
        <v>1625</v>
      </c>
      <c r="B38" s="495"/>
      <c r="C38" s="495"/>
      <c r="D38" s="495"/>
      <c r="E38" s="495"/>
      <c r="F38" s="495"/>
      <c r="G38" s="495"/>
      <c r="H38" s="495"/>
      <c r="I38" s="495"/>
      <c r="J38" s="495"/>
      <c r="K38" s="495"/>
    </row>
    <row r="39" customFormat="false" ht="15" hidden="false" customHeight="true" outlineLevel="0" collapsed="false">
      <c r="A39" s="511" t="s">
        <v>30</v>
      </c>
      <c r="B39" s="495" t="s">
        <v>1626</v>
      </c>
      <c r="C39" s="495"/>
      <c r="D39" s="495"/>
      <c r="E39" s="495" t="s">
        <v>1521</v>
      </c>
      <c r="F39" s="495" t="s">
        <v>1627</v>
      </c>
      <c r="G39" s="495" t="s">
        <v>1628</v>
      </c>
      <c r="H39" s="496" t="s">
        <v>1629</v>
      </c>
      <c r="I39" s="495" t="s">
        <v>1630</v>
      </c>
      <c r="J39" s="495"/>
      <c r="K39" s="495"/>
    </row>
    <row r="40" customFormat="false" ht="15" hidden="false" customHeight="false" outlineLevel="0" collapsed="false">
      <c r="A40" s="511"/>
      <c r="B40" s="495"/>
      <c r="C40" s="495"/>
      <c r="D40" s="495"/>
      <c r="E40" s="495"/>
      <c r="F40" s="495"/>
      <c r="G40" s="495"/>
      <c r="H40" s="495"/>
      <c r="I40" s="495" t="s">
        <v>1631</v>
      </c>
      <c r="J40" s="495" t="s">
        <v>1632</v>
      </c>
      <c r="K40" s="495" t="s">
        <v>1633</v>
      </c>
    </row>
    <row r="41" customFormat="false" ht="15" hidden="false" customHeight="false" outlineLevel="0" collapsed="false">
      <c r="A41" s="497" t="n">
        <v>1</v>
      </c>
      <c r="B41" s="498" t="s">
        <v>1634</v>
      </c>
      <c r="C41" s="498"/>
      <c r="D41" s="498"/>
      <c r="E41" s="501"/>
      <c r="F41" s="506" t="n">
        <v>0.015</v>
      </c>
      <c r="G41" s="501"/>
      <c r="H41" s="497" t="str">
        <f aca="false">IF(AND(F41&gt;=I41,F41&lt;=K41),"OK","DIFERE")</f>
        <v>OK</v>
      </c>
      <c r="I41" s="502" t="n">
        <v>0.015</v>
      </c>
      <c r="J41" s="502" t="n">
        <v>0.0345</v>
      </c>
      <c r="K41" s="502" t="n">
        <v>0.0449</v>
      </c>
    </row>
    <row r="42" customFormat="false" ht="15" hidden="false" customHeight="false" outlineLevel="0" collapsed="false">
      <c r="A42" s="497" t="n">
        <v>2</v>
      </c>
      <c r="B42" s="498" t="s">
        <v>1636</v>
      </c>
      <c r="C42" s="498"/>
      <c r="D42" s="498"/>
      <c r="E42" s="501"/>
      <c r="F42" s="500" t="n">
        <v>0.003</v>
      </c>
      <c r="G42" s="501"/>
      <c r="H42" s="497" t="str">
        <f aca="false">IF(AND(F42&gt;=I42,F42&lt;=K42),"OK","DIFERE")</f>
        <v>OK</v>
      </c>
      <c r="I42" s="502" t="n">
        <v>0.003</v>
      </c>
      <c r="J42" s="502" t="n">
        <v>0.0048</v>
      </c>
      <c r="K42" s="502" t="n">
        <v>0.0082</v>
      </c>
    </row>
    <row r="43" customFormat="false" ht="15" hidden="false" customHeight="false" outlineLevel="0" collapsed="false">
      <c r="A43" s="497" t="n">
        <v>3</v>
      </c>
      <c r="B43" s="498" t="s">
        <v>1637</v>
      </c>
      <c r="C43" s="498"/>
      <c r="D43" s="498"/>
      <c r="E43" s="501"/>
      <c r="F43" s="500" t="n">
        <v>0.0056</v>
      </c>
      <c r="G43" s="501"/>
      <c r="H43" s="497" t="str">
        <f aca="false">IF(AND(F43&gt;=I43,F43&lt;=K43),"OK","DIFERE")</f>
        <v>OK</v>
      </c>
      <c r="I43" s="502" t="n">
        <v>0.0056</v>
      </c>
      <c r="J43" s="502" t="n">
        <v>0.0085</v>
      </c>
      <c r="K43" s="502" t="n">
        <v>0.0089</v>
      </c>
    </row>
    <row r="44" customFormat="false" ht="15" hidden="false" customHeight="false" outlineLevel="0" collapsed="false">
      <c r="A44" s="497" t="n">
        <v>4</v>
      </c>
      <c r="B44" s="498" t="s">
        <v>1638</v>
      </c>
      <c r="C44" s="498"/>
      <c r="D44" s="498"/>
      <c r="E44" s="501"/>
      <c r="F44" s="500" t="n">
        <v>0.0085</v>
      </c>
      <c r="G44" s="501"/>
      <c r="H44" s="497" t="str">
        <f aca="false">IF(AND(F44&gt;=I44,F44&lt;=K44),"OK","DIFERE")</f>
        <v>OK</v>
      </c>
      <c r="I44" s="502" t="n">
        <v>0.0085</v>
      </c>
      <c r="J44" s="502" t="n">
        <v>0.0085</v>
      </c>
      <c r="K44" s="502" t="n">
        <v>0.0111</v>
      </c>
    </row>
    <row r="45" customFormat="false" ht="15" hidden="false" customHeight="false" outlineLevel="0" collapsed="false">
      <c r="A45" s="497" t="n">
        <v>5</v>
      </c>
      <c r="B45" s="498" t="s">
        <v>1639</v>
      </c>
      <c r="C45" s="498"/>
      <c r="D45" s="498"/>
      <c r="E45" s="501"/>
      <c r="F45" s="506" t="n">
        <v>0.0352</v>
      </c>
      <c r="G45" s="501"/>
      <c r="H45" s="497" t="str">
        <f aca="false">IF(AND(F45&gt;=I45,F45&lt;=K45),"OK","DIFERE")</f>
        <v>OK</v>
      </c>
      <c r="I45" s="502" t="n">
        <v>0.035</v>
      </c>
      <c r="J45" s="502" t="n">
        <v>0.0511</v>
      </c>
      <c r="K45" s="502" t="n">
        <v>0.0622</v>
      </c>
    </row>
    <row r="46" customFormat="false" ht="15" hidden="false" customHeight="false" outlineLevel="0" collapsed="false">
      <c r="A46" s="497" t="n">
        <v>6</v>
      </c>
      <c r="B46" s="498" t="s">
        <v>1640</v>
      </c>
      <c r="C46" s="498"/>
      <c r="D46" s="498"/>
      <c r="E46" s="501"/>
      <c r="F46" s="500" t="n">
        <f aca="false">SUM(F47:F50)</f>
        <v>0.0365</v>
      </c>
      <c r="G46" s="503" t="s">
        <v>1641</v>
      </c>
      <c r="H46" s="503"/>
      <c r="I46" s="503"/>
      <c r="J46" s="503"/>
      <c r="K46" s="503"/>
    </row>
    <row r="47" customFormat="false" ht="15" hidden="false" customHeight="false" outlineLevel="0" collapsed="false">
      <c r="A47" s="504" t="n">
        <v>43836</v>
      </c>
      <c r="B47" s="498" t="s">
        <v>1642</v>
      </c>
      <c r="C47" s="498"/>
      <c r="D47" s="498"/>
      <c r="E47" s="498"/>
      <c r="F47" s="500" t="n">
        <v>0.0065</v>
      </c>
      <c r="G47" s="503"/>
      <c r="H47" s="503"/>
      <c r="I47" s="503"/>
      <c r="J47" s="503"/>
      <c r="K47" s="503"/>
    </row>
    <row r="48" customFormat="false" ht="15" hidden="false" customHeight="false" outlineLevel="0" collapsed="false">
      <c r="A48" s="504" t="n">
        <v>43867</v>
      </c>
      <c r="B48" s="498" t="s">
        <v>1643</v>
      </c>
      <c r="C48" s="498"/>
      <c r="D48" s="498"/>
      <c r="E48" s="498"/>
      <c r="F48" s="500" t="n">
        <v>0.03</v>
      </c>
      <c r="G48" s="503"/>
      <c r="H48" s="503"/>
      <c r="I48" s="503"/>
      <c r="J48" s="503"/>
      <c r="K48" s="503"/>
    </row>
    <row r="49" customFormat="false" ht="15" hidden="false" customHeight="false" outlineLevel="0" collapsed="false">
      <c r="A49" s="504" t="n">
        <v>43896</v>
      </c>
      <c r="B49" s="498" t="s">
        <v>1644</v>
      </c>
      <c r="C49" s="498"/>
      <c r="D49" s="498"/>
      <c r="E49" s="498"/>
      <c r="F49" s="506" t="n">
        <v>0</v>
      </c>
      <c r="G49" s="503"/>
      <c r="H49" s="503"/>
      <c r="I49" s="503"/>
      <c r="J49" s="503"/>
      <c r="K49" s="503"/>
    </row>
    <row r="50" customFormat="false" ht="15" hidden="false" customHeight="false" outlineLevel="0" collapsed="false">
      <c r="A50" s="504" t="n">
        <v>43927</v>
      </c>
      <c r="B50" s="498" t="s">
        <v>1645</v>
      </c>
      <c r="C50" s="498"/>
      <c r="D50" s="498"/>
      <c r="E50" s="498"/>
      <c r="F50" s="500" t="n">
        <v>0</v>
      </c>
      <c r="G50" s="503"/>
      <c r="H50" s="503"/>
      <c r="I50" s="503"/>
      <c r="J50" s="503"/>
      <c r="K50" s="503"/>
    </row>
    <row r="51" customFormat="false" ht="15" hidden="false" customHeight="false" outlineLevel="0" collapsed="false">
      <c r="A51" s="505"/>
      <c r="B51" s="505"/>
      <c r="C51" s="505"/>
      <c r="D51" s="505"/>
      <c r="E51" s="505"/>
      <c r="F51" s="505"/>
      <c r="G51" s="503"/>
      <c r="H51" s="503"/>
      <c r="I51" s="503"/>
      <c r="J51" s="503"/>
      <c r="K51" s="503"/>
    </row>
    <row r="52" customFormat="false" ht="15" hidden="false" customHeight="false" outlineLevel="0" collapsed="false">
      <c r="A52" s="495" t="s">
        <v>1646</v>
      </c>
      <c r="B52" s="495"/>
      <c r="C52" s="495"/>
      <c r="D52" s="495"/>
      <c r="E52" s="501"/>
      <c r="F52" s="501"/>
      <c r="G52" s="503"/>
      <c r="H52" s="503"/>
      <c r="I52" s="503"/>
      <c r="J52" s="503"/>
      <c r="K52" s="503"/>
    </row>
    <row r="53" customFormat="false" ht="15" hidden="false" customHeight="false" outlineLevel="0" collapsed="false">
      <c r="A53" s="495" t="s">
        <v>1647</v>
      </c>
      <c r="B53" s="495"/>
      <c r="C53" s="495"/>
      <c r="D53" s="495"/>
      <c r="E53" s="501"/>
      <c r="F53" s="501"/>
      <c r="G53" s="498" t="s">
        <v>1648</v>
      </c>
      <c r="H53" s="498"/>
      <c r="I53" s="498"/>
      <c r="J53" s="498"/>
      <c r="K53" s="498"/>
    </row>
    <row r="54" customFormat="false" ht="15" hidden="false" customHeight="false" outlineLevel="0" collapsed="false">
      <c r="A54" s="495" t="s">
        <v>1649</v>
      </c>
      <c r="B54" s="495"/>
      <c r="C54" s="495"/>
      <c r="D54" s="495"/>
      <c r="E54" s="495"/>
      <c r="F54" s="500" t="n">
        <f aca="false">ROUND((((1+(F41+F42+F43))*(1+F44)*(1+F45))/(1-F46))-1,4)</f>
        <v>0.1091</v>
      </c>
      <c r="G54" s="498" t="s">
        <v>1650</v>
      </c>
      <c r="H54" s="498"/>
      <c r="I54" s="498"/>
      <c r="J54" s="498"/>
      <c r="K54" s="498"/>
    </row>
    <row r="55" customFormat="false" ht="15" hidden="false" customHeight="false" outlineLevel="0" collapsed="false">
      <c r="A55" s="501"/>
      <c r="B55" s="501"/>
      <c r="C55" s="501"/>
      <c r="D55" s="501"/>
      <c r="E55" s="512"/>
      <c r="F55" s="501"/>
      <c r="G55" s="498" t="s">
        <v>1651</v>
      </c>
      <c r="H55" s="498"/>
      <c r="I55" s="498"/>
      <c r="J55" s="498"/>
      <c r="K55" s="498"/>
    </row>
    <row r="56" customFormat="false" ht="15" hidden="false" customHeight="false" outlineLevel="0" collapsed="false">
      <c r="A56" s="497" t="s">
        <v>1652</v>
      </c>
      <c r="B56" s="497"/>
      <c r="C56" s="497"/>
      <c r="D56" s="497"/>
      <c r="E56" s="512"/>
      <c r="F56" s="501"/>
      <c r="G56" s="498" t="s">
        <v>1653</v>
      </c>
      <c r="H56" s="498"/>
      <c r="I56" s="498"/>
      <c r="J56" s="498"/>
      <c r="K56" s="498"/>
    </row>
    <row r="57" customFormat="false" ht="15" hidden="false" customHeight="false" outlineLevel="0" collapsed="false">
      <c r="A57" s="513" t="s">
        <v>1654</v>
      </c>
      <c r="B57" s="500" t="n">
        <v>0.111</v>
      </c>
      <c r="C57" s="500" t="n">
        <v>0.1402</v>
      </c>
      <c r="D57" s="500" t="n">
        <v>0.168</v>
      </c>
      <c r="E57" s="512"/>
      <c r="F57" s="501"/>
      <c r="G57" s="498" t="s">
        <v>1655</v>
      </c>
      <c r="H57" s="498"/>
      <c r="I57" s="498"/>
      <c r="J57" s="498"/>
      <c r="K57" s="498"/>
    </row>
    <row r="58" customFormat="false" ht="15" hidden="false" customHeight="false" outlineLevel="0" collapsed="false">
      <c r="A58" s="513" t="s">
        <v>1656</v>
      </c>
      <c r="B58" s="500" t="n">
        <v>0.1634</v>
      </c>
      <c r="C58" s="500" t="n">
        <v>0.1939</v>
      </c>
      <c r="D58" s="500" t="n">
        <v>0.223</v>
      </c>
      <c r="E58" s="512"/>
      <c r="F58" s="501"/>
      <c r="G58" s="498" t="s">
        <v>1657</v>
      </c>
      <c r="H58" s="498"/>
      <c r="I58" s="498"/>
      <c r="J58" s="498"/>
      <c r="K58" s="498"/>
    </row>
    <row r="59" customFormat="false" ht="15" hidden="false" customHeight="false" outlineLevel="0" collapsed="false">
      <c r="A59" s="512"/>
      <c r="B59" s="512"/>
      <c r="C59" s="512"/>
      <c r="D59" s="512"/>
      <c r="E59" s="512"/>
      <c r="F59" s="501"/>
      <c r="G59" s="498" t="s">
        <v>1658</v>
      </c>
      <c r="H59" s="498"/>
      <c r="I59" s="498"/>
      <c r="J59" s="498"/>
      <c r="K59" s="498"/>
    </row>
    <row r="60" customFormat="false" ht="15" hidden="false" customHeight="false" outlineLevel="0" collapsed="false">
      <c r="A60" s="501"/>
      <c r="B60" s="501"/>
      <c r="C60" s="501"/>
      <c r="D60" s="501"/>
      <c r="E60" s="501"/>
      <c r="F60" s="501"/>
      <c r="G60" s="498" t="s">
        <v>1659</v>
      </c>
      <c r="H60" s="498"/>
      <c r="I60" s="498"/>
      <c r="J60" s="498"/>
      <c r="K60" s="498"/>
    </row>
    <row r="61" customFormat="false" ht="24.05" hidden="false" customHeight="true" outlineLevel="0" collapsed="false">
      <c r="A61" s="514" t="s">
        <v>1661</v>
      </c>
      <c r="B61" s="514"/>
      <c r="C61" s="514"/>
      <c r="D61" s="514"/>
      <c r="E61" s="514"/>
      <c r="F61" s="514"/>
      <c r="G61" s="514"/>
      <c r="H61" s="514"/>
      <c r="I61" s="514"/>
      <c r="J61" s="514"/>
      <c r="K61" s="514"/>
    </row>
    <row r="63" customFormat="false" ht="15" hidden="false" customHeight="false" outlineLevel="0" collapsed="false">
      <c r="A63" s="510"/>
      <c r="B63" s="510"/>
      <c r="C63" s="510"/>
      <c r="D63" s="510"/>
      <c r="E63" s="510"/>
      <c r="F63" s="510"/>
      <c r="G63" s="510"/>
      <c r="H63" s="510"/>
      <c r="I63" s="510"/>
      <c r="J63" s="510"/>
      <c r="K63" s="510"/>
    </row>
  </sheetData>
  <mergeCells count="82">
    <mergeCell ref="A1:K1"/>
    <mergeCell ref="A3:A9"/>
    <mergeCell ref="C3:D9"/>
    <mergeCell ref="F3:I3"/>
    <mergeCell ref="F4:I4"/>
    <mergeCell ref="F5:I5"/>
    <mergeCell ref="L5:M5"/>
    <mergeCell ref="F6:I6"/>
    <mergeCell ref="F7:I7"/>
    <mergeCell ref="F8:I8"/>
    <mergeCell ref="E10:F10"/>
    <mergeCell ref="G10:H10"/>
    <mergeCell ref="I10:J10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B15:D15"/>
    <mergeCell ref="B16:D16"/>
    <mergeCell ref="B17:D17"/>
    <mergeCell ref="B18:D18"/>
    <mergeCell ref="B19:D19"/>
    <mergeCell ref="B20:D20"/>
    <mergeCell ref="G20:K26"/>
    <mergeCell ref="B21:E21"/>
    <mergeCell ref="B22:E22"/>
    <mergeCell ref="B23:E23"/>
    <mergeCell ref="B24:E24"/>
    <mergeCell ref="A25:F25"/>
    <mergeCell ref="A26:D26"/>
    <mergeCell ref="A27:D27"/>
    <mergeCell ref="G27:K27"/>
    <mergeCell ref="A28:E28"/>
    <mergeCell ref="G28:K28"/>
    <mergeCell ref="G29:K29"/>
    <mergeCell ref="A30:D30"/>
    <mergeCell ref="G30:K30"/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1:D41"/>
    <mergeCell ref="B42:D42"/>
    <mergeCell ref="B43:D43"/>
    <mergeCell ref="B44:D44"/>
    <mergeCell ref="B45:D45"/>
    <mergeCell ref="B46:D46"/>
    <mergeCell ref="G46:K52"/>
    <mergeCell ref="B47:E47"/>
    <mergeCell ref="B48:E48"/>
    <mergeCell ref="B49:E49"/>
    <mergeCell ref="B50:E50"/>
    <mergeCell ref="A51:F51"/>
    <mergeCell ref="A52:D52"/>
    <mergeCell ref="A53:D53"/>
    <mergeCell ref="G53:K53"/>
    <mergeCell ref="A54:E54"/>
    <mergeCell ref="G54:K54"/>
    <mergeCell ref="G55:K55"/>
    <mergeCell ref="A56:D56"/>
    <mergeCell ref="G56:K56"/>
    <mergeCell ref="G57:K57"/>
    <mergeCell ref="G58:K58"/>
    <mergeCell ref="G59:K59"/>
    <mergeCell ref="G60:K60"/>
    <mergeCell ref="A61:K61"/>
    <mergeCell ref="A63:K6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  <dc:description/>
  <dc:language>pt-BR</dc:language>
  <cp:lastModifiedBy/>
  <dcterms:modified xsi:type="dcterms:W3CDTF">2026-10-21T16:05:56Z</dcterms:modified>
  <cp:revision>1</cp:revision>
  <dc:subject/>
  <dc:title/>
</cp:coreProperties>
</file>