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0115" windowHeight="7740" activeTab="1"/>
  </bookViews>
  <sheets>
    <sheet name="ORÇAMENTO" sheetId="1" r:id="rId1"/>
    <sheet name="CRONOGRAMA FISICO FINANCEIRO" sheetId="2" r:id="rId2"/>
    <sheet name="Plan3" sheetId="3" r:id="rId3"/>
  </sheets>
  <definedNames>
    <definedName name="_xlnm.Print_Area" localSheetId="1">'CRONOGRAMA FISICO FINANCEIRO'!$A$1:$I$27</definedName>
    <definedName name="_xlnm.Print_Area" localSheetId="0">ORÇAMENTO!$A$1:$K$71</definedName>
  </definedNames>
  <calcPr calcId="125725"/>
</workbook>
</file>

<file path=xl/calcChain.xml><?xml version="1.0" encoding="utf-8"?>
<calcChain xmlns="http://schemas.openxmlformats.org/spreadsheetml/2006/main">
  <c r="C11" i="1"/>
  <c r="H66"/>
  <c r="G66"/>
  <c r="F66"/>
  <c r="J43"/>
  <c r="G30"/>
  <c r="G70"/>
  <c r="F70"/>
  <c r="F30" s="1"/>
  <c r="F31" s="1"/>
  <c r="H69"/>
  <c r="I69" s="1"/>
  <c r="J69" s="1"/>
  <c r="H67"/>
  <c r="I67" s="1"/>
  <c r="J67" s="1"/>
  <c r="E56"/>
  <c r="D56"/>
  <c r="G64"/>
  <c r="G56" s="1"/>
  <c r="G27" s="1"/>
  <c r="F60"/>
  <c r="F59"/>
  <c r="F58"/>
  <c r="F62" s="1"/>
  <c r="F64" s="1"/>
  <c r="F56" s="1"/>
  <c r="F27" s="1"/>
  <c r="H51"/>
  <c r="I51" s="1"/>
  <c r="J51" s="1"/>
  <c r="G18" i="2"/>
  <c r="G17"/>
  <c r="B16"/>
  <c r="B15"/>
  <c r="B14"/>
  <c r="B13"/>
  <c r="B11"/>
  <c r="B12"/>
  <c r="H38" i="1"/>
  <c r="I38" s="1"/>
  <c r="J38" s="1"/>
  <c r="K19"/>
  <c r="C11" i="2" s="1"/>
  <c r="G11" s="1"/>
  <c r="H50" i="1"/>
  <c r="I50" s="1"/>
  <c r="J50" s="1"/>
  <c r="H49"/>
  <c r="I49" s="1"/>
  <c r="J49" s="1"/>
  <c r="H48"/>
  <c r="I48" s="1"/>
  <c r="J48" s="1"/>
  <c r="H47"/>
  <c r="I47" s="1"/>
  <c r="J47" s="1"/>
  <c r="H46"/>
  <c r="I46" s="1"/>
  <c r="J46" s="1"/>
  <c r="H45"/>
  <c r="I45" s="1"/>
  <c r="J45" s="1"/>
  <c r="H44"/>
  <c r="I44" s="1"/>
  <c r="J44" s="1"/>
  <c r="H42"/>
  <c r="I42" s="1"/>
  <c r="J42" s="1"/>
  <c r="K41" s="1"/>
  <c r="H39"/>
  <c r="I39" s="1"/>
  <c r="J39" s="1"/>
  <c r="H37"/>
  <c r="I37" s="1"/>
  <c r="J37" s="1"/>
  <c r="J36"/>
  <c r="I36"/>
  <c r="H36"/>
  <c r="D33"/>
  <c r="I25"/>
  <c r="I26"/>
  <c r="I32"/>
  <c r="J32" s="1"/>
  <c r="I35"/>
  <c r="H68"/>
  <c r="I68" s="1"/>
  <c r="J68" s="1"/>
  <c r="H23"/>
  <c r="I23" s="1"/>
  <c r="G6" i="2"/>
  <c r="B8"/>
  <c r="B7"/>
  <c r="B6"/>
  <c r="G20"/>
  <c r="G19"/>
  <c r="H23"/>
  <c r="I21"/>
  <c r="H70" i="1" l="1"/>
  <c r="F28"/>
  <c r="F33"/>
  <c r="H64"/>
  <c r="G33"/>
  <c r="H27"/>
  <c r="G28"/>
  <c r="K43"/>
  <c r="C16" i="2" s="1"/>
  <c r="G16" s="1"/>
  <c r="C15"/>
  <c r="G15" s="1"/>
  <c r="K35" i="1"/>
  <c r="C14" i="2" s="1"/>
  <c r="G14" s="1"/>
  <c r="H30" i="1"/>
  <c r="I30" s="1"/>
  <c r="J30" s="1"/>
  <c r="G31"/>
  <c r="H31" s="1"/>
  <c r="I31" s="1"/>
  <c r="J31" s="1"/>
  <c r="J23"/>
  <c r="K22" s="1"/>
  <c r="C12" i="2" s="1"/>
  <c r="G12" s="1"/>
  <c r="E18"/>
  <c r="E11"/>
  <c r="H56" i="1" l="1"/>
  <c r="I27"/>
  <c r="H33"/>
  <c r="I33" s="1"/>
  <c r="H28"/>
  <c r="E12" i="2"/>
  <c r="J56" i="1" l="1"/>
  <c r="I56"/>
  <c r="J27"/>
  <c r="I28"/>
  <c r="J28" s="1"/>
  <c r="J33"/>
  <c r="E17" i="2"/>
  <c r="E16"/>
  <c r="E15"/>
  <c r="E14"/>
  <c r="K25" i="1" l="1"/>
  <c r="J53"/>
  <c r="C13" i="2" l="1"/>
  <c r="K14" i="1"/>
  <c r="G7" i="2" l="1"/>
  <c r="G13"/>
  <c r="G21" s="1"/>
  <c r="E13"/>
  <c r="E21" s="1"/>
  <c r="C21"/>
  <c r="C25" s="1"/>
  <c r="F22" l="1"/>
  <c r="G23"/>
  <c r="D22"/>
  <c r="E23"/>
</calcChain>
</file>

<file path=xl/sharedStrings.xml><?xml version="1.0" encoding="utf-8"?>
<sst xmlns="http://schemas.openxmlformats.org/spreadsheetml/2006/main" count="145" uniqueCount="116">
  <si>
    <t>m²</t>
  </si>
  <si>
    <t>m</t>
  </si>
  <si>
    <t>R$ -unit.</t>
  </si>
  <si>
    <t>R$ -unit</t>
  </si>
  <si>
    <t>R$ -total</t>
  </si>
  <si>
    <t>ítem</t>
  </si>
  <si>
    <t>qde.</t>
  </si>
  <si>
    <t>unid.</t>
  </si>
  <si>
    <t>materiais</t>
  </si>
  <si>
    <t>mão de obra</t>
  </si>
  <si>
    <t>MAT+MO</t>
  </si>
  <si>
    <t>ítem c/ BDI</t>
  </si>
  <si>
    <t>COD.</t>
  </si>
  <si>
    <t/>
  </si>
  <si>
    <t>Universidade Estadual do Norte do Paraná - UENP</t>
  </si>
  <si>
    <t xml:space="preserve">                                      Decreto Estadual n.º3909, Publicado no Diario Oficial do Estado do     Paraná em 01/12/08</t>
  </si>
  <si>
    <t>CRONOGRAMA FÍSICO-FINANCEIRO</t>
  </si>
  <si>
    <t>OBRA</t>
  </si>
  <si>
    <t>DATA:</t>
  </si>
  <si>
    <t>LOCAL</t>
  </si>
  <si>
    <t xml:space="preserve">VALOR DA OBRA: </t>
  </si>
  <si>
    <t>ITEM</t>
  </si>
  <si>
    <t>DESCRIÇÃO DOS SERVIÇOS</t>
  </si>
  <si>
    <t>VALOR DOS SERVIÇOS</t>
  </si>
  <si>
    <t>SERVIÇOS A EXECUTAR</t>
  </si>
  <si>
    <t>1.º MÊS</t>
  </si>
  <si>
    <t>2.º MÊS</t>
  </si>
  <si>
    <t>TOTAL SIMPLES EM R$</t>
  </si>
  <si>
    <t>TOTAL ACUMULADO EM %</t>
  </si>
  <si>
    <t>TOTAL ACUMULADO EM R$</t>
  </si>
  <si>
    <t xml:space="preserve">Valor Total = </t>
  </si>
  <si>
    <t xml:space="preserve">Prazo de execução = </t>
  </si>
  <si>
    <t>2 meses</t>
  </si>
  <si>
    <t xml:space="preserve">                            CLM - Campus Bandeirantes PR</t>
  </si>
  <si>
    <t>m³</t>
  </si>
  <si>
    <t xml:space="preserve">BDI = </t>
  </si>
  <si>
    <t>CLM</t>
  </si>
  <si>
    <t>OBRA:</t>
  </si>
  <si>
    <t>LOCAL:</t>
  </si>
  <si>
    <t>TIPO:</t>
  </si>
  <si>
    <t>DIMENSÃO:</t>
  </si>
  <si>
    <t>VALOR MÁX.:</t>
  </si>
  <si>
    <t>CAMPUS:</t>
  </si>
  <si>
    <t>1.1</t>
  </si>
  <si>
    <t>2.1</t>
  </si>
  <si>
    <t>3.1</t>
  </si>
  <si>
    <t>3.2</t>
  </si>
  <si>
    <t>4.1</t>
  </si>
  <si>
    <t>4.2</t>
  </si>
  <si>
    <t>4.3</t>
  </si>
  <si>
    <t>5.1</t>
  </si>
  <si>
    <t>6.1</t>
  </si>
  <si>
    <t>6.2</t>
  </si>
  <si>
    <t>SUBTOTAL</t>
  </si>
  <si>
    <t>R$ TOTAL=</t>
  </si>
  <si>
    <t>APRISCO</t>
  </si>
  <si>
    <t xml:space="preserve"> VETERINÁRIA </t>
  </si>
  <si>
    <t>CONSTRUÇÃO_BARRACÃO</t>
  </si>
  <si>
    <t>8X20m  = 160,0m²</t>
  </si>
  <si>
    <t>PRELIMINARES</t>
  </si>
  <si>
    <t>COMP.2</t>
  </si>
  <si>
    <t>COMP.1</t>
  </si>
  <si>
    <t>COMPOSIÇÕES</t>
  </si>
  <si>
    <t>CHAPISCO APLICADO EM ALVENARIAS E ESTRUTURAS DE CONCRETO INTERNAS, COM COLHER DE PEDREIRO. ARGAMASSA TRAÇO 1:3 COM PREPARO EM BETONEIRA 400L. AF_06/2014</t>
  </si>
  <si>
    <t>(COMPOSIÇÃO REPRESENTATIVA) DO SERVIÇO DE EMBOÇO/MASSA ÚNICA, APLICADO MANUALMENTE, TRAÇO 1:2:8, EM BETONEIRA DE 400L, PAREDES INTERNAS, COM EXECUÇÃO DE TALISCAS, EDIFICAÇÃO HABITACIONAL UNIFAMILIAR (CASAS) E EDIFICAÇÃO PÚBLICA PADRÃO.</t>
  </si>
  <si>
    <t>LAJE PRE-MOLD BETA 12 P/3,5KN/M2 VAO 4,1M INCL VIGOTAS TIJOLOS ARMADU-RA NEGATIVA CAPEAMENTO 3CM CONCRETO 15MPA ESCORAMENTO MATERIAIS E MAO DE OBRA.</t>
  </si>
  <si>
    <t>COMP.2 -  LAJE TETO COM ACABAMENTO</t>
  </si>
  <si>
    <t>ALVENARIA DE TIJOLOS E LAJE DO TETO</t>
  </si>
  <si>
    <t>Laje teto em concreto pré moldado, chapiscado e emboçado</t>
  </si>
  <si>
    <t>COMP.3</t>
  </si>
  <si>
    <t>PORTÃO DE FERRO, DE ABRIR, (3,0x2,0)m, fechamento em tela artística</t>
  </si>
  <si>
    <t xml:space="preserve">un </t>
  </si>
  <si>
    <t>PORTA DE FERRO, (80X210)cm, fechamento em lambril metálico, com guarnições</t>
  </si>
  <si>
    <t>ESQUADRIAS METÁLICAS</t>
  </si>
  <si>
    <t xml:space="preserve"> JANELA DE AÇO BASCULANTE, FIXAÇÃO COM ARGAMASSA, COM VIDROS, PADRONIZADA. </t>
  </si>
  <si>
    <t xml:space="preserve"> un</t>
  </si>
  <si>
    <t>LIGAÇÃO DOMICILIAR DE ESGOTO DN 100MM, DA CASA ATÉ A CAIXA, COMPOSTO POR 10,0M TUBO DE PVC ESGOTO PREDIAL DN 100MM E CAIXA DE ALVENARIA COM TAMPA DE CONCRETO -</t>
  </si>
  <si>
    <t>VASO SANITÁRIO SIFONADO COM CAIXA ACOPLADA LOUÇA BRANCA, INCLUSO ENGATE FLEXÍVEL EM PLÁSTICO BRANCO, 1/2 X 40CM - FORNECIMENTO E INSTALAÇÃO. AF_12/2013</t>
  </si>
  <si>
    <t>LAVATÓRIO LOUÇA BRANCA COM COLUNA, *44 X 35,5* CM, PADRÃO POPULAR, INCLUSO SIFÃO FLEXÍVEL EM PVC, VÁLVULA E ENGATE FLEXÍVEL 30CM EM PLÁSTICO E COM TORNEIRA CROMADA PADRÃO POPULAR - FORNECIMENTO E INSTALAÇÃO. AF_12/2013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</si>
  <si>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</si>
  <si>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EXECUÇÃO DE PASSEIO (CALÇADA) OU PISO DE CONCRETO COM CONCRETO MOLDADO IN LOCO, ESPESSURA 5CM, FEITO EM OBRA, ACABAMENTO CONVENCIONAL, NÃO ARMADO. AF_07/2016</t>
  </si>
  <si>
    <t>PORTA DE FERRO, (70X210)cm, fechamento em lambril metálico, com guarnições</t>
  </si>
  <si>
    <t>Limpeza e regularização do terreno e barracão de obra</t>
  </si>
  <si>
    <t>3.4</t>
  </si>
  <si>
    <t>4.4</t>
  </si>
  <si>
    <t>6.3</t>
  </si>
  <si>
    <t>6.4</t>
  </si>
  <si>
    <t>6.5</t>
  </si>
  <si>
    <t>6.6</t>
  </si>
  <si>
    <t>6.7</t>
  </si>
  <si>
    <t>PISO CONCRETADO - corredor central (3,0X20,0)m + Escritório (3,0x3,0)m + Depósito (3,0x3,0)m = 78 m² &gt;&gt;&gt;[x5cm] = 3,9 m³</t>
  </si>
  <si>
    <t>LAJE TETO DO ESCRITÓRIO (chapiscado e emboçado)</t>
  </si>
  <si>
    <t>LAJE TETO DO DEPÓSITO (chapiscado e emboçado)</t>
  </si>
  <si>
    <t>PAREDE DO APRISCO (h=1,5m) - tijolo aparente</t>
  </si>
  <si>
    <t>ÁGUA FRIA, PEÇAS SANITÁRIAS E ESGOTO, TORNEIRAS</t>
  </si>
  <si>
    <t xml:space="preserve">COMP. 1 - PAREDE DE ALVENARIA </t>
  </si>
  <si>
    <t>TIJOLO 6 FUROS</t>
  </si>
  <si>
    <t>CIMENTO</t>
  </si>
  <si>
    <t>CAL</t>
  </si>
  <si>
    <t>AREIA</t>
  </si>
  <si>
    <t>kg</t>
  </si>
  <si>
    <t>ALVENARIA DE VEDAÇÃO DE BLOCOS CERÂMICOS FURADOS NA HORIZONTAL DE 9X19X19CM CERÂMICA DE 14X9X19CM (ESPESSURA 14CM, BLOCO DEITADO)</t>
  </si>
  <si>
    <t xml:space="preserve">TOTAL MATERIAIS = </t>
  </si>
  <si>
    <t xml:space="preserve">MÃO DE OBRA = </t>
  </si>
  <si>
    <t>TOTAIS</t>
  </si>
  <si>
    <t>un.</t>
  </si>
  <si>
    <t>Parede em alvenaria, tijolo furado assentado a chato (e=14cm)</t>
  </si>
  <si>
    <t xml:space="preserve">total com BDI = </t>
  </si>
  <si>
    <t>BARRACÃO PRE-MOLDADO COBERTO</t>
  </si>
  <si>
    <t>Barracão (9x20)m, pilares de concreto armado, estrutura da cobertura -tesouras e terças -  em perfis "U" e "L" metálicos, pintados, telhado e fechamento dos eitões em telha de metal galvalume 0,4mm, fornecimento e montagem</t>
  </si>
  <si>
    <t>PAREDE DO ESCRITÓRIO (h=2,70m) - tijolo aparente</t>
  </si>
  <si>
    <t>PAREDE DO DEPÓSITO (h=2,70m) - tijolo aparente</t>
  </si>
  <si>
    <t>KIT TORNEIRA de PVC 1/2" FORNECIMENTO E INSTALAÇÃO [ 16 PARA BEBEDOUROS + 1 PARA JARDIM]</t>
  </si>
  <si>
    <t>KIT DE REGISTRO DE GAVETA BRUTO DE LATÃO ¾", INCLUSIVE CONEXÕES, ROSCÁVEL, INSTALADO EM RAMAL DE ÁGUA FRIA - FORNECIMENTO E INSTALAÇÃO. AF_12/2014 [1 PARA ENTRADA GERAL + 1 PARA WC + 2 PARA BEBEDOUROS]</t>
  </si>
  <si>
    <t>PONTO DE CONSUMO TERMINAL DE ÁGUA FRIA (SUBRAMAL) COM TUBULAÇÃO DE PVC, DN 25 MM, INSTALADO EM RAMAL DE ÁGUA, INCLUSOS FIXAÇÃO EM ALVENARIA. AF_12/2014 [1 PARA VASO, 1 PARA LAVAT., 1 PARA JARDIM, 2 PARA BEBEDOUROS]</t>
  </si>
  <si>
    <t>FOSSA SÉPTICA EM ALVENARIA DE TIJOLO CERÂMICO MACIÇO, DIMENSÕES EXTERNAS DE 1,00X1,00X1,40 M, VOLUME DE 1.400 LITROS, COM TAMPA DE CONCRETO ARMADO COM ESPESSURA DE 8 CM, INSTALADO A 5 M AFASTADO DO WC.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</si>
</sst>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-* #,##0_-;\-* #,##0_-;_-* &quot;-&quot;??_-;_-@_-"/>
    <numFmt numFmtId="165" formatCode="&quot;R$&quot;\ #,##0.00"/>
    <numFmt numFmtId="166" formatCode="0.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indexed="8"/>
      <name val="UniversalBlack"/>
      <family val="2"/>
    </font>
    <font>
      <sz val="12"/>
      <name val="Calibri"/>
      <family val="2"/>
      <scheme val="minor"/>
    </font>
    <font>
      <b/>
      <sz val="13"/>
      <color indexed="8"/>
      <name val="Times New Roman"/>
      <family val="1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i/>
      <sz val="10.4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363636"/>
      <name val="Segoe UI Light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2">
    <xf numFmtId="0" fontId="0" fillId="0" borderId="0" xfId="0"/>
    <xf numFmtId="43" fontId="0" fillId="0" borderId="0" xfId="1" applyFont="1"/>
    <xf numFmtId="0" fontId="0" fillId="0" borderId="2" xfId="0" applyBorder="1"/>
    <xf numFmtId="43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0" xfId="0" applyBorder="1"/>
    <xf numFmtId="43" fontId="0" fillId="0" borderId="0" xfId="1" applyFont="1" applyBorder="1"/>
    <xf numFmtId="0" fontId="0" fillId="0" borderId="15" xfId="0" applyBorder="1"/>
    <xf numFmtId="0" fontId="0" fillId="0" borderId="10" xfId="0" applyBorder="1"/>
    <xf numFmtId="0" fontId="0" fillId="0" borderId="16" xfId="0" applyBorder="1"/>
    <xf numFmtId="0" fontId="0" fillId="0" borderId="2" xfId="0" applyBorder="1" applyAlignment="1">
      <alignment wrapText="1"/>
    </xf>
    <xf numFmtId="0" fontId="0" fillId="0" borderId="2" xfId="0" applyFill="1" applyBorder="1"/>
    <xf numFmtId="0" fontId="2" fillId="0" borderId="7" xfId="0" applyFont="1" applyFill="1" applyBorder="1"/>
    <xf numFmtId="0" fontId="4" fillId="0" borderId="8" xfId="0" applyFont="1" applyFill="1" applyBorder="1"/>
    <xf numFmtId="0" fontId="0" fillId="0" borderId="8" xfId="0" applyFill="1" applyBorder="1"/>
    <xf numFmtId="0" fontId="0" fillId="0" borderId="9" xfId="0" applyFill="1" applyBorder="1"/>
    <xf numFmtId="0" fontId="7" fillId="0" borderId="1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15" xfId="0" applyFont="1" applyFill="1" applyBorder="1"/>
    <xf numFmtId="0" fontId="6" fillId="0" borderId="34" xfId="0" applyFont="1" applyFill="1" applyBorder="1" applyAlignment="1">
      <alignment horizontal="center"/>
    </xf>
    <xf numFmtId="165" fontId="6" fillId="0" borderId="35" xfId="0" applyNumberFormat="1" applyFont="1" applyFill="1" applyBorder="1"/>
    <xf numFmtId="166" fontId="6" fillId="0" borderId="34" xfId="0" applyNumberFormat="1" applyFont="1" applyFill="1" applyBorder="1"/>
    <xf numFmtId="43" fontId="8" fillId="0" borderId="12" xfId="1" applyFont="1" applyFill="1" applyBorder="1"/>
    <xf numFmtId="166" fontId="6" fillId="0" borderId="20" xfId="0" applyNumberFormat="1" applyFont="1" applyFill="1" applyBorder="1"/>
    <xf numFmtId="166" fontId="6" fillId="0" borderId="3" xfId="0" applyNumberFormat="1" applyFont="1" applyFill="1" applyBorder="1"/>
    <xf numFmtId="43" fontId="6" fillId="0" borderId="3" xfId="1" applyFont="1" applyFill="1" applyBorder="1"/>
    <xf numFmtId="0" fontId="0" fillId="0" borderId="32" xfId="0" applyBorder="1"/>
    <xf numFmtId="0" fontId="6" fillId="0" borderId="36" xfId="0" applyFont="1" applyFill="1" applyBorder="1" applyAlignment="1">
      <alignment horizontal="right"/>
    </xf>
    <xf numFmtId="165" fontId="8" fillId="0" borderId="1" xfId="0" applyNumberFormat="1" applyFont="1" applyFill="1" applyBorder="1"/>
    <xf numFmtId="43" fontId="8" fillId="0" borderId="32" xfId="1" applyFont="1" applyFill="1" applyBorder="1"/>
    <xf numFmtId="43" fontId="8" fillId="0" borderId="33" xfId="1" applyFont="1" applyFill="1" applyBorder="1"/>
    <xf numFmtId="4" fontId="6" fillId="0" borderId="1" xfId="0" applyNumberFormat="1" applyFont="1" applyFill="1" applyBorder="1"/>
    <xf numFmtId="9" fontId="6" fillId="0" borderId="32" xfId="2" applyFont="1" applyFill="1" applyBorder="1"/>
    <xf numFmtId="4" fontId="6" fillId="0" borderId="33" xfId="0" applyNumberFormat="1" applyFont="1" applyFill="1" applyBorder="1"/>
    <xf numFmtId="0" fontId="6" fillId="0" borderId="1" xfId="0" applyFont="1" applyFill="1" applyBorder="1"/>
    <xf numFmtId="43" fontId="6" fillId="0" borderId="32" xfId="1" applyFont="1" applyFill="1" applyBorder="1"/>
    <xf numFmtId="0" fontId="0" fillId="0" borderId="7" xfId="0" applyFont="1" applyFill="1" applyBorder="1"/>
    <xf numFmtId="0" fontId="6" fillId="0" borderId="13" xfId="0" applyFont="1" applyFill="1" applyBorder="1" applyAlignment="1">
      <alignment horizontal="right"/>
    </xf>
    <xf numFmtId="165" fontId="0" fillId="0" borderId="13" xfId="0" applyNumberFormat="1" applyFont="1" applyFill="1" applyBorder="1" applyAlignment="1">
      <alignment horizontal="center"/>
    </xf>
    <xf numFmtId="0" fontId="0" fillId="0" borderId="13" xfId="0" applyFont="1" applyFill="1" applyBorder="1"/>
    <xf numFmtId="0" fontId="0" fillId="0" borderId="14" xfId="0" applyFont="1" applyFill="1" applyBorder="1"/>
    <xf numFmtId="0" fontId="9" fillId="0" borderId="18" xfId="0" applyFont="1" applyBorder="1" applyAlignment="1">
      <alignment horizontal="left" wrapText="1"/>
    </xf>
    <xf numFmtId="0" fontId="6" fillId="0" borderId="0" xfId="0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10" fillId="0" borderId="0" xfId="0" applyFont="1"/>
    <xf numFmtId="0" fontId="8" fillId="0" borderId="0" xfId="0" applyFont="1" applyFill="1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43" fontId="0" fillId="0" borderId="2" xfId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3" fontId="0" fillId="0" borderId="13" xfId="1" applyFont="1" applyBorder="1" applyAlignment="1">
      <alignment horizontal="left" vertical="center"/>
    </xf>
    <xf numFmtId="43" fontId="0" fillId="0" borderId="14" xfId="1" applyFon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3" fontId="0" fillId="0" borderId="0" xfId="1" applyFont="1" applyBorder="1" applyAlignment="1">
      <alignment horizontal="left" vertical="center"/>
    </xf>
    <xf numFmtId="43" fontId="0" fillId="0" borderId="15" xfId="1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43" fontId="0" fillId="0" borderId="10" xfId="1" applyFont="1" applyBorder="1" applyAlignment="1">
      <alignment horizontal="left" vertical="center"/>
    </xf>
    <xf numFmtId="43" fontId="0" fillId="0" borderId="16" xfId="1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43" fontId="0" fillId="0" borderId="24" xfId="1" applyFont="1" applyBorder="1" applyAlignment="1">
      <alignment horizontal="left" vertical="center"/>
    </xf>
    <xf numFmtId="43" fontId="0" fillId="0" borderId="25" xfId="1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43" fontId="0" fillId="0" borderId="18" xfId="1" applyFont="1" applyBorder="1" applyAlignment="1">
      <alignment horizontal="left" vertical="center"/>
    </xf>
    <xf numFmtId="43" fontId="0" fillId="0" borderId="2" xfId="1" applyFont="1" applyBorder="1" applyAlignment="1">
      <alignment horizontal="left" vertical="center"/>
    </xf>
    <xf numFmtId="43" fontId="0" fillId="0" borderId="19" xfId="1" applyFont="1" applyBorder="1" applyAlignment="1">
      <alignment horizontal="left" vertical="center"/>
    </xf>
    <xf numFmtId="43" fontId="0" fillId="0" borderId="38" xfId="0" applyNumberForma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43" fontId="0" fillId="0" borderId="37" xfId="1" quotePrefix="1" applyFont="1" applyBorder="1" applyAlignment="1">
      <alignment horizontal="left" vertical="center" wrapText="1"/>
    </xf>
    <xf numFmtId="43" fontId="0" fillId="0" borderId="37" xfId="1" applyFont="1" applyBorder="1" applyAlignment="1">
      <alignment horizontal="left" vertical="center" wrapText="1"/>
    </xf>
    <xf numFmtId="43" fontId="0" fillId="0" borderId="37" xfId="1" applyFont="1" applyBorder="1" applyAlignment="1">
      <alignment horizontal="left" vertical="center"/>
    </xf>
    <xf numFmtId="43" fontId="0" fillId="0" borderId="22" xfId="1" applyFont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43" fontId="0" fillId="0" borderId="11" xfId="1" applyFont="1" applyBorder="1" applyAlignment="1">
      <alignment horizontal="left" vertical="center"/>
    </xf>
    <xf numFmtId="43" fontId="0" fillId="0" borderId="12" xfId="1" applyFont="1" applyBorder="1" applyAlignment="1">
      <alignment horizontal="left" vertical="center"/>
    </xf>
    <xf numFmtId="164" fontId="0" fillId="0" borderId="20" xfId="1" applyNumberFormat="1" applyFont="1" applyBorder="1" applyAlignment="1">
      <alignment horizontal="left" vertical="center"/>
    </xf>
    <xf numFmtId="43" fontId="0" fillId="0" borderId="2" xfId="1" applyFont="1" applyFill="1" applyBorder="1" applyAlignment="1">
      <alignment horizontal="left" vertical="center" wrapText="1"/>
    </xf>
    <xf numFmtId="43" fontId="0" fillId="0" borderId="3" xfId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43" fontId="0" fillId="0" borderId="5" xfId="1" applyFont="1" applyBorder="1" applyAlignment="1">
      <alignment horizontal="left" vertical="center"/>
    </xf>
    <xf numFmtId="43" fontId="0" fillId="0" borderId="6" xfId="1" applyFont="1" applyBorder="1" applyAlignment="1">
      <alignment horizontal="left" vertical="center"/>
    </xf>
    <xf numFmtId="43" fontId="0" fillId="0" borderId="39" xfId="1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43" fontId="0" fillId="0" borderId="2" xfId="0" applyNumberFormat="1" applyBorder="1" applyAlignment="1">
      <alignment horizontal="left" vertical="center"/>
    </xf>
    <xf numFmtId="43" fontId="0" fillId="0" borderId="41" xfId="1" applyFont="1" applyBorder="1" applyAlignment="1">
      <alignment horizontal="left" vertical="center"/>
    </xf>
    <xf numFmtId="0" fontId="0" fillId="0" borderId="39" xfId="0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3" fontId="0" fillId="0" borderId="2" xfId="1" applyFont="1" applyFill="1" applyBorder="1" applyAlignment="1">
      <alignment horizontal="left" vertical="center"/>
    </xf>
    <xf numFmtId="0" fontId="0" fillId="0" borderId="41" xfId="0" applyBorder="1" applyAlignment="1">
      <alignment horizontal="left" vertical="center" wrapText="1"/>
    </xf>
    <xf numFmtId="0" fontId="6" fillId="0" borderId="32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0" fillId="0" borderId="40" xfId="0" applyBorder="1" applyAlignment="1">
      <alignment wrapText="1"/>
    </xf>
    <xf numFmtId="165" fontId="6" fillId="0" borderId="42" xfId="0" applyNumberFormat="1" applyFont="1" applyFill="1" applyBorder="1"/>
    <xf numFmtId="43" fontId="8" fillId="0" borderId="3" xfId="1" applyFont="1" applyFill="1" applyBorder="1"/>
    <xf numFmtId="0" fontId="0" fillId="0" borderId="43" xfId="0" applyBorder="1" applyAlignment="1">
      <alignment wrapText="1"/>
    </xf>
    <xf numFmtId="165" fontId="6" fillId="0" borderId="44" xfId="0" applyNumberFormat="1" applyFont="1" applyFill="1" applyBorder="1"/>
    <xf numFmtId="166" fontId="6" fillId="0" borderId="4" xfId="0" applyNumberFormat="1" applyFont="1" applyFill="1" applyBorder="1"/>
    <xf numFmtId="43" fontId="8" fillId="0" borderId="6" xfId="1" applyFont="1" applyFill="1" applyBorder="1"/>
    <xf numFmtId="0" fontId="6" fillId="0" borderId="4" xfId="0" applyFont="1" applyFill="1" applyBorder="1" applyAlignment="1">
      <alignment horizontal="center"/>
    </xf>
    <xf numFmtId="166" fontId="6" fillId="0" borderId="6" xfId="0" applyNumberFormat="1" applyFont="1" applyFill="1" applyBorder="1"/>
    <xf numFmtId="0" fontId="6" fillId="0" borderId="24" xfId="0" applyFont="1" applyFill="1" applyBorder="1"/>
    <xf numFmtId="4" fontId="6" fillId="0" borderId="24" xfId="0" applyNumberFormat="1" applyFont="1" applyFill="1" applyBorder="1"/>
    <xf numFmtId="4" fontId="6" fillId="0" borderId="25" xfId="0" applyNumberFormat="1" applyFont="1" applyFill="1" applyBorder="1"/>
    <xf numFmtId="0" fontId="6" fillId="0" borderId="23" xfId="0" applyFont="1" applyFill="1" applyBorder="1"/>
    <xf numFmtId="0" fontId="6" fillId="0" borderId="24" xfId="0" applyFont="1" applyFill="1" applyBorder="1"/>
    <xf numFmtId="0" fontId="8" fillId="0" borderId="1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right" vertical="center"/>
    </xf>
    <xf numFmtId="0" fontId="6" fillId="0" borderId="24" xfId="0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right" vertical="center"/>
    </xf>
    <xf numFmtId="165" fontId="8" fillId="0" borderId="23" xfId="0" applyNumberFormat="1" applyFont="1" applyFill="1" applyBorder="1" applyAlignment="1">
      <alignment horizontal="center"/>
    </xf>
    <xf numFmtId="165" fontId="8" fillId="0" borderId="24" xfId="0" applyNumberFormat="1" applyFont="1" applyFill="1" applyBorder="1" applyAlignment="1">
      <alignment horizontal="center"/>
    </xf>
    <xf numFmtId="165" fontId="8" fillId="0" borderId="25" xfId="0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wrapText="1"/>
    </xf>
    <xf numFmtId="0" fontId="6" fillId="0" borderId="31" xfId="0" applyFont="1" applyFill="1" applyBorder="1" applyAlignment="1">
      <alignment horizontal="center" wrapText="1"/>
    </xf>
    <xf numFmtId="0" fontId="6" fillId="0" borderId="28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4" fontId="6" fillId="0" borderId="23" xfId="0" applyNumberFormat="1" applyFont="1" applyFill="1" applyBorder="1" applyAlignment="1">
      <alignment horizontal="center" vertical="center"/>
    </xf>
    <xf numFmtId="14" fontId="6" fillId="0" borderId="24" xfId="0" applyNumberFormat="1" applyFont="1" applyFill="1" applyBorder="1" applyAlignment="1">
      <alignment horizontal="center" vertical="center"/>
    </xf>
    <xf numFmtId="14" fontId="6" fillId="0" borderId="25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43" fontId="0" fillId="0" borderId="18" xfId="1" applyFont="1" applyBorder="1" applyAlignment="1">
      <alignment horizontal="right" vertical="center" wrapText="1"/>
    </xf>
    <xf numFmtId="43" fontId="0" fillId="0" borderId="2" xfId="1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43" fontId="0" fillId="0" borderId="41" xfId="1" applyFont="1" applyBorder="1" applyAlignment="1">
      <alignment horizontal="left" vertical="center" wrapText="1"/>
    </xf>
    <xf numFmtId="43" fontId="0" fillId="0" borderId="41" xfId="1" applyFont="1" applyFill="1" applyBorder="1" applyAlignment="1">
      <alignment horizontal="left" vertical="center"/>
    </xf>
    <xf numFmtId="43" fontId="0" fillId="0" borderId="46" xfId="1" applyFont="1" applyBorder="1" applyAlignment="1">
      <alignment horizontal="left" vertical="center"/>
    </xf>
    <xf numFmtId="43" fontId="0" fillId="0" borderId="33" xfId="1" applyFont="1" applyBorder="1" applyAlignment="1">
      <alignment horizontal="left" vertical="center"/>
    </xf>
    <xf numFmtId="43" fontId="0" fillId="0" borderId="47" xfId="1" applyFont="1" applyBorder="1" applyAlignment="1">
      <alignment horizontal="left" vertical="center"/>
    </xf>
    <xf numFmtId="43" fontId="0" fillId="0" borderId="49" xfId="1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7" xfId="0" applyBorder="1" applyAlignment="1">
      <alignment horizontal="left" vertical="center" wrapText="1"/>
    </xf>
    <xf numFmtId="43" fontId="0" fillId="0" borderId="30" xfId="1" applyFont="1" applyBorder="1" applyAlignment="1">
      <alignment horizontal="center" vertical="center"/>
    </xf>
    <xf numFmtId="43" fontId="0" fillId="0" borderId="50" xfId="1" applyFont="1" applyBorder="1" applyAlignment="1">
      <alignment horizontal="center" vertical="center"/>
    </xf>
    <xf numFmtId="0" fontId="0" fillId="0" borderId="20" xfId="0" applyFont="1" applyBorder="1" applyAlignment="1" applyProtection="1">
      <alignment horizontal="left" vertical="center"/>
      <protection locked="0"/>
    </xf>
    <xf numFmtId="0" fontId="0" fillId="0" borderId="2" xfId="0" applyFont="1" applyBorder="1" applyAlignment="1" applyProtection="1">
      <alignment horizontal="left" vertical="center" wrapText="1"/>
      <protection locked="0"/>
    </xf>
    <xf numFmtId="43" fontId="1" fillId="0" borderId="2" xfId="1" applyFont="1" applyBorder="1" applyAlignment="1" applyProtection="1">
      <alignment horizontal="left" vertical="center"/>
      <protection locked="0"/>
    </xf>
    <xf numFmtId="43" fontId="1" fillId="0" borderId="3" xfId="1" applyFont="1" applyBorder="1" applyAlignment="1" applyProtection="1">
      <alignment horizontal="left" vertical="center"/>
      <protection locked="0"/>
    </xf>
    <xf numFmtId="0" fontId="0" fillId="0" borderId="17" xfId="0" applyFont="1" applyBorder="1" applyAlignment="1" applyProtection="1">
      <alignment horizontal="left" vertical="center"/>
      <protection locked="0"/>
    </xf>
    <xf numFmtId="0" fontId="0" fillId="0" borderId="18" xfId="0" applyFont="1" applyBorder="1" applyAlignment="1" applyProtection="1">
      <alignment horizontal="left" vertical="center" wrapText="1"/>
      <protection locked="0"/>
    </xf>
    <xf numFmtId="43" fontId="1" fillId="0" borderId="18" xfId="1" applyFont="1" applyBorder="1" applyAlignment="1" applyProtection="1">
      <alignment horizontal="left" vertical="center"/>
      <protection locked="0"/>
    </xf>
    <xf numFmtId="43" fontId="1" fillId="0" borderId="19" xfId="1" applyFont="1" applyBorder="1" applyAlignment="1" applyProtection="1">
      <alignment horizontal="left" vertical="center"/>
      <protection locked="0"/>
    </xf>
    <xf numFmtId="0" fontId="0" fillId="0" borderId="21" xfId="0" applyFont="1" applyBorder="1" applyAlignment="1" applyProtection="1">
      <alignment horizontal="left" vertical="center"/>
      <protection locked="0"/>
    </xf>
    <xf numFmtId="0" fontId="0" fillId="0" borderId="37" xfId="0" applyFont="1" applyBorder="1" applyAlignment="1" applyProtection="1">
      <alignment horizontal="left" vertical="center" wrapText="1"/>
      <protection locked="0"/>
    </xf>
    <xf numFmtId="43" fontId="1" fillId="0" borderId="37" xfId="1" applyFont="1" applyBorder="1" applyAlignment="1" applyProtection="1">
      <alignment horizontal="left" vertical="center"/>
      <protection locked="0"/>
    </xf>
    <xf numFmtId="43" fontId="1" fillId="0" borderId="22" xfId="1" applyFont="1" applyBorder="1" applyAlignment="1" applyProtection="1">
      <alignment horizontal="left" vertical="center"/>
      <protection locked="0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43" fontId="11" fillId="0" borderId="24" xfId="1" applyFont="1" applyBorder="1" applyAlignment="1">
      <alignment horizontal="left" vertical="center"/>
    </xf>
    <xf numFmtId="43" fontId="11" fillId="0" borderId="25" xfId="1" applyFont="1" applyBorder="1" applyAlignment="1">
      <alignment horizontal="left" vertical="center"/>
    </xf>
    <xf numFmtId="43" fontId="0" fillId="0" borderId="43" xfId="1" applyFont="1" applyBorder="1" applyAlignment="1">
      <alignment horizontal="center" vertical="center"/>
    </xf>
    <xf numFmtId="43" fontId="0" fillId="0" borderId="51" xfId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43" fontId="0" fillId="0" borderId="37" xfId="1" applyFont="1" applyFill="1" applyBorder="1" applyAlignment="1">
      <alignment horizontal="left" vertical="center"/>
    </xf>
    <xf numFmtId="0" fontId="11" fillId="0" borderId="39" xfId="0" applyFont="1" applyBorder="1" applyAlignment="1">
      <alignment horizontal="left" vertical="center" wrapText="1"/>
    </xf>
    <xf numFmtId="43" fontId="0" fillId="0" borderId="26" xfId="1" applyFont="1" applyBorder="1" applyAlignment="1">
      <alignment horizontal="left" vertical="center"/>
    </xf>
    <xf numFmtId="43" fontId="0" fillId="0" borderId="30" xfId="1" applyFont="1" applyBorder="1" applyAlignment="1">
      <alignment horizontal="left" vertical="center" wrapText="1"/>
    </xf>
    <xf numFmtId="43" fontId="0" fillId="0" borderId="23" xfId="1" applyFont="1" applyBorder="1" applyAlignment="1">
      <alignment horizontal="left" vertical="center"/>
    </xf>
    <xf numFmtId="9" fontId="0" fillId="0" borderId="24" xfId="2" applyFont="1" applyBorder="1" applyAlignment="1">
      <alignment horizontal="center" vertical="center"/>
    </xf>
    <xf numFmtId="43" fontId="0" fillId="0" borderId="0" xfId="1" applyFont="1" applyFill="1" applyBorder="1" applyAlignment="1">
      <alignment horizontal="center" vertical="top"/>
    </xf>
    <xf numFmtId="43" fontId="0" fillId="0" borderId="24" xfId="1" applyFont="1" applyBorder="1" applyAlignment="1">
      <alignment horizontal="left" vertical="center"/>
    </xf>
    <xf numFmtId="43" fontId="0" fillId="0" borderId="52" xfId="1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164" fontId="11" fillId="0" borderId="24" xfId="1" applyNumberFormat="1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0" fontId="0" fillId="0" borderId="18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37" xfId="0" applyFont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4" fontId="0" fillId="0" borderId="32" xfId="1" applyNumberFormat="1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0" borderId="20" xfId="1" applyNumberFormat="1" applyFont="1" applyBorder="1" applyAlignment="1">
      <alignment horizontal="center" vertical="center"/>
    </xf>
    <xf numFmtId="164" fontId="0" fillId="0" borderId="21" xfId="1" applyNumberFormat="1" applyFont="1" applyBorder="1" applyAlignment="1">
      <alignment horizontal="center" vertical="center"/>
    </xf>
    <xf numFmtId="164" fontId="0" fillId="0" borderId="41" xfId="1" applyNumberFormat="1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64" fontId="0" fillId="0" borderId="0" xfId="1" applyNumberFormat="1" applyFont="1" applyBorder="1" applyAlignment="1">
      <alignment horizontal="right" vertical="center"/>
    </xf>
    <xf numFmtId="164" fontId="0" fillId="0" borderId="18" xfId="1" applyNumberFormat="1" applyFont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164" fontId="0" fillId="0" borderId="37" xfId="1" applyNumberFormat="1" applyFont="1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43" fontId="0" fillId="0" borderId="54" xfId="1" applyFont="1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47" xfId="0" applyFill="1" applyBorder="1" applyAlignment="1">
      <alignment horizontal="left" vertical="center" wrapText="1"/>
    </xf>
  </cellXfs>
  <cellStyles count="3">
    <cellStyle name="Normal" xfId="0" builtinId="0"/>
    <cellStyle name="Porcentagem" xfId="2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123825</xdr:rowOff>
    </xdr:from>
    <xdr:to>
      <xdr:col>2</xdr:col>
      <xdr:colOff>757918</xdr:colOff>
      <xdr:row>3</xdr:row>
      <xdr:rowOff>28575</xdr:rowOff>
    </xdr:to>
    <xdr:pic>
      <xdr:nvPicPr>
        <xdr:cNvPr id="2" name="Picture 5" descr="Universidade Estadual do Norte do Paraná | UEN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123825"/>
          <a:ext cx="1700893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19050</xdr:rowOff>
    </xdr:from>
    <xdr:to>
      <xdr:col>1</xdr:col>
      <xdr:colOff>790575</xdr:colOff>
      <xdr:row>2</xdr:row>
      <xdr:rowOff>28575</xdr:rowOff>
    </xdr:to>
    <xdr:pic>
      <xdr:nvPicPr>
        <xdr:cNvPr id="2" name="Picture 1" descr="Universidade Estadual do Norte do Paraná | UEN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1295400" cy="466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1"/>
  <sheetViews>
    <sheetView zoomScaleNormal="100" workbookViewId="0">
      <selection activeCell="M7" sqref="M7"/>
    </sheetView>
  </sheetViews>
  <sheetFormatPr defaultRowHeight="15"/>
  <cols>
    <col min="1" max="1" width="6.42578125" style="58" bestFit="1" customWidth="1"/>
    <col min="2" max="2" width="14.28515625" style="161" bestFit="1" customWidth="1"/>
    <col min="3" max="3" width="64" style="58" customWidth="1"/>
    <col min="4" max="4" width="8" style="76" bestFit="1" customWidth="1"/>
    <col min="5" max="5" width="8.5703125" style="76" customWidth="1"/>
    <col min="6" max="6" width="9.5703125" style="76" bestFit="1" customWidth="1"/>
    <col min="7" max="7" width="9.140625" style="76"/>
    <col min="8" max="8" width="9.5703125" style="76" bestFit="1" customWidth="1"/>
    <col min="9" max="9" width="10.5703125" style="76" bestFit="1" customWidth="1"/>
    <col min="10" max="10" width="11" style="76" bestFit="1" customWidth="1"/>
    <col min="11" max="11" width="11.5703125" style="76" bestFit="1" customWidth="1"/>
    <col min="12" max="12" width="5.42578125" style="58" customWidth="1"/>
    <col min="13" max="13" width="11.5703125" style="58" bestFit="1" customWidth="1"/>
    <col min="14" max="14" width="33.42578125" style="58" customWidth="1"/>
    <col min="15" max="15" width="9.140625" style="58"/>
    <col min="16" max="16" width="11.85546875" style="58" customWidth="1"/>
    <col min="17" max="16384" width="9.140625" style="58"/>
  </cols>
  <sheetData>
    <row r="1" spans="1:13">
      <c r="A1" s="53"/>
      <c r="B1" s="196"/>
      <c r="C1" s="54"/>
      <c r="D1" s="55"/>
      <c r="E1" s="55"/>
      <c r="F1" s="55"/>
      <c r="G1" s="55"/>
      <c r="H1" s="55"/>
      <c r="I1" s="55"/>
      <c r="J1" s="55"/>
      <c r="K1" s="56"/>
      <c r="L1" s="57"/>
    </row>
    <row r="2" spans="1:13">
      <c r="A2" s="59"/>
      <c r="B2" s="197"/>
      <c r="C2" s="60"/>
      <c r="D2" s="61"/>
      <c r="E2" s="61"/>
      <c r="F2" s="61"/>
      <c r="G2" s="61"/>
      <c r="H2" s="61"/>
      <c r="I2" s="61"/>
      <c r="J2" s="61"/>
      <c r="K2" s="62"/>
      <c r="L2" s="57"/>
    </row>
    <row r="3" spans="1:13">
      <c r="A3" s="59"/>
      <c r="B3" s="197"/>
      <c r="C3" s="60"/>
      <c r="D3" s="61"/>
      <c r="E3" s="61"/>
      <c r="F3" s="61"/>
      <c r="G3" s="61"/>
      <c r="H3" s="61"/>
      <c r="I3" s="61"/>
      <c r="J3" s="61"/>
      <c r="K3" s="62"/>
      <c r="L3" s="57"/>
    </row>
    <row r="4" spans="1:13">
      <c r="A4" s="59"/>
      <c r="B4" s="197"/>
      <c r="C4" s="60"/>
      <c r="D4" s="61"/>
      <c r="E4" s="61"/>
      <c r="F4" s="61"/>
      <c r="G4" s="61"/>
      <c r="H4" s="61"/>
      <c r="I4" s="61"/>
      <c r="J4" s="61"/>
      <c r="K4" s="62"/>
      <c r="L4" s="57"/>
    </row>
    <row r="5" spans="1:13">
      <c r="A5" s="59"/>
      <c r="B5" s="222" t="s">
        <v>42</v>
      </c>
      <c r="C5" s="60" t="s">
        <v>36</v>
      </c>
      <c r="D5" s="61"/>
      <c r="E5" s="61"/>
      <c r="F5" s="61"/>
      <c r="G5" s="61"/>
      <c r="H5" s="61"/>
      <c r="I5" s="61"/>
      <c r="J5" s="61"/>
      <c r="K5" s="62"/>
      <c r="L5" s="57"/>
    </row>
    <row r="6" spans="1:13">
      <c r="A6" s="59"/>
      <c r="B6" s="222"/>
      <c r="C6" s="60"/>
      <c r="D6" s="61"/>
      <c r="E6" s="61"/>
      <c r="F6" s="61"/>
      <c r="G6" s="61"/>
      <c r="H6" s="61"/>
      <c r="I6" s="61"/>
      <c r="J6" s="61"/>
      <c r="K6" s="62"/>
      <c r="L6" s="57"/>
    </row>
    <row r="7" spans="1:13">
      <c r="A7" s="59"/>
      <c r="B7" s="223" t="s">
        <v>37</v>
      </c>
      <c r="C7" s="60" t="s">
        <v>55</v>
      </c>
      <c r="D7" s="61"/>
      <c r="E7" s="61"/>
      <c r="F7" s="61"/>
      <c r="G7" s="61"/>
      <c r="H7" s="61"/>
      <c r="I7" s="61"/>
      <c r="J7" s="61"/>
      <c r="K7" s="62"/>
      <c r="L7" s="57"/>
    </row>
    <row r="8" spans="1:13">
      <c r="A8" s="59"/>
      <c r="B8" s="223" t="s">
        <v>38</v>
      </c>
      <c r="C8" s="60" t="s">
        <v>56</v>
      </c>
      <c r="D8" s="61"/>
      <c r="E8" s="61"/>
      <c r="F8" s="61"/>
      <c r="G8" s="61"/>
      <c r="H8" s="61"/>
      <c r="I8" s="61"/>
      <c r="J8" s="61"/>
      <c r="K8" s="62"/>
      <c r="L8" s="57"/>
    </row>
    <row r="9" spans="1:13">
      <c r="A9" s="59"/>
      <c r="B9" s="223" t="s">
        <v>39</v>
      </c>
      <c r="C9" s="63" t="s">
        <v>57</v>
      </c>
      <c r="D9" s="61"/>
      <c r="E9" s="61"/>
      <c r="F9" s="61"/>
      <c r="G9" s="61"/>
      <c r="H9" s="61"/>
      <c r="I9" s="61"/>
      <c r="J9" s="61"/>
      <c r="K9" s="62"/>
      <c r="L9" s="57"/>
      <c r="M9" s="76"/>
    </row>
    <row r="10" spans="1:13">
      <c r="A10" s="59"/>
      <c r="B10" s="223" t="s">
        <v>40</v>
      </c>
      <c r="C10" s="64" t="s">
        <v>58</v>
      </c>
      <c r="D10" s="61"/>
      <c r="E10" s="61"/>
      <c r="F10" s="61"/>
      <c r="G10" s="61"/>
      <c r="H10" s="61"/>
      <c r="I10" s="61"/>
      <c r="J10" s="61"/>
      <c r="K10" s="62"/>
      <c r="L10" s="57"/>
      <c r="M10" s="76"/>
    </row>
    <row r="11" spans="1:13">
      <c r="A11" s="59"/>
      <c r="B11" s="223" t="s">
        <v>41</v>
      </c>
      <c r="C11" s="193">
        <f>K14</f>
        <v>49999.99684</v>
      </c>
      <c r="D11" s="61"/>
      <c r="E11" s="61"/>
      <c r="F11" s="61"/>
      <c r="G11" s="61"/>
      <c r="H11" s="61"/>
      <c r="I11" s="61"/>
      <c r="J11" s="61"/>
      <c r="K11" s="62"/>
      <c r="L11" s="57"/>
      <c r="M11" s="76"/>
    </row>
    <row r="12" spans="1:13">
      <c r="A12" s="65"/>
      <c r="B12" s="198"/>
      <c r="C12" s="66"/>
      <c r="D12" s="67"/>
      <c r="E12" s="67"/>
      <c r="F12" s="67"/>
      <c r="G12" s="67"/>
      <c r="H12" s="67"/>
      <c r="I12" s="67"/>
      <c r="J12" s="67"/>
      <c r="K12" s="68"/>
      <c r="L12" s="57"/>
    </row>
    <row r="13" spans="1:13">
      <c r="A13" s="69"/>
      <c r="B13" s="199"/>
      <c r="C13" s="70"/>
      <c r="D13" s="71"/>
      <c r="E13" s="71"/>
      <c r="F13" s="71"/>
      <c r="G13" s="71"/>
      <c r="H13" s="71"/>
      <c r="I13" s="71"/>
      <c r="J13" s="71"/>
      <c r="K13" s="72"/>
      <c r="L13" s="57"/>
    </row>
    <row r="14" spans="1:13">
      <c r="A14" s="73"/>
      <c r="B14" s="200"/>
      <c r="C14" s="74"/>
      <c r="D14" s="75"/>
      <c r="E14" s="75"/>
      <c r="F14" s="75"/>
      <c r="G14" s="75"/>
      <c r="H14" s="189"/>
      <c r="I14" s="194" t="s">
        <v>54</v>
      </c>
      <c r="J14" s="195"/>
      <c r="K14" s="72">
        <f>SUM(K19:K50)</f>
        <v>49999.99684</v>
      </c>
      <c r="L14" s="78"/>
      <c r="M14" s="99"/>
    </row>
    <row r="15" spans="1:13">
      <c r="A15" s="79"/>
      <c r="B15" s="201"/>
      <c r="C15" s="80"/>
      <c r="D15" s="81" t="s">
        <v>13</v>
      </c>
      <c r="E15" s="82"/>
      <c r="F15" s="82"/>
      <c r="G15" s="82"/>
      <c r="H15" s="190"/>
      <c r="I15" s="191" t="s">
        <v>35</v>
      </c>
      <c r="J15" s="192">
        <v>0.3</v>
      </c>
      <c r="K15" s="72"/>
      <c r="L15" s="57"/>
      <c r="M15" s="99"/>
    </row>
    <row r="16" spans="1:13">
      <c r="A16" s="85"/>
      <c r="B16" s="202"/>
      <c r="C16" s="86"/>
      <c r="D16" s="87"/>
      <c r="E16" s="87"/>
      <c r="F16" s="87" t="s">
        <v>2</v>
      </c>
      <c r="G16" s="87" t="s">
        <v>2</v>
      </c>
      <c r="H16" s="87" t="s">
        <v>3</v>
      </c>
      <c r="I16" s="87" t="s">
        <v>4</v>
      </c>
      <c r="J16" s="87" t="s">
        <v>4</v>
      </c>
      <c r="K16" s="88"/>
      <c r="L16" s="57"/>
      <c r="M16" s="99"/>
    </row>
    <row r="17" spans="1:14" ht="30">
      <c r="A17" s="89" t="s">
        <v>5</v>
      </c>
      <c r="B17" s="161" t="s">
        <v>12</v>
      </c>
      <c r="D17" s="76" t="s">
        <v>6</v>
      </c>
      <c r="E17" s="76" t="s">
        <v>7</v>
      </c>
      <c r="F17" s="52" t="s">
        <v>8</v>
      </c>
      <c r="G17" s="52" t="s">
        <v>9</v>
      </c>
      <c r="H17" s="90" t="s">
        <v>10</v>
      </c>
      <c r="I17" s="90" t="s">
        <v>5</v>
      </c>
      <c r="J17" s="90" t="s">
        <v>11</v>
      </c>
      <c r="K17" s="91" t="s">
        <v>53</v>
      </c>
      <c r="L17" s="57"/>
      <c r="M17" s="99"/>
    </row>
    <row r="18" spans="1:14">
      <c r="A18" s="92"/>
      <c r="B18" s="183"/>
      <c r="C18" s="93"/>
      <c r="D18" s="94"/>
      <c r="E18" s="94"/>
      <c r="F18" s="94"/>
      <c r="G18" s="94"/>
      <c r="H18" s="94"/>
      <c r="I18" s="94"/>
      <c r="J18" s="94"/>
      <c r="K18" s="95"/>
      <c r="L18" s="57"/>
      <c r="M18" s="99"/>
    </row>
    <row r="19" spans="1:14">
      <c r="A19" s="177">
        <v>1</v>
      </c>
      <c r="B19" s="203"/>
      <c r="C19" s="178" t="s">
        <v>59</v>
      </c>
      <c r="D19" s="179"/>
      <c r="E19" s="179"/>
      <c r="F19" s="179"/>
      <c r="G19" s="179"/>
      <c r="H19" s="179"/>
      <c r="I19" s="179"/>
      <c r="J19" s="71"/>
      <c r="K19" s="180">
        <f>SUM(J20:J21)</f>
        <v>300</v>
      </c>
      <c r="L19" s="57"/>
      <c r="M19" s="99"/>
    </row>
    <row r="20" spans="1:14" ht="15" customHeight="1">
      <c r="A20" s="85" t="s">
        <v>43</v>
      </c>
      <c r="B20" s="202"/>
      <c r="C20" s="97" t="s">
        <v>82</v>
      </c>
      <c r="D20" s="87"/>
      <c r="E20" s="87"/>
      <c r="F20" s="87"/>
      <c r="G20" s="87"/>
      <c r="H20" s="87"/>
      <c r="I20" s="87"/>
      <c r="J20" s="87">
        <v>300</v>
      </c>
      <c r="K20" s="88"/>
      <c r="L20" s="57"/>
      <c r="M20" s="99"/>
      <c r="N20" s="99"/>
    </row>
    <row r="21" spans="1:14" ht="15" customHeight="1">
      <c r="A21" s="98"/>
      <c r="B21" s="204"/>
      <c r="C21" s="51"/>
      <c r="K21" s="91"/>
      <c r="L21" s="57"/>
      <c r="M21" s="99"/>
    </row>
    <row r="22" spans="1:14" ht="15" customHeight="1">
      <c r="A22" s="177">
        <v>2</v>
      </c>
      <c r="B22" s="203"/>
      <c r="C22" s="178" t="s">
        <v>108</v>
      </c>
      <c r="D22" s="179"/>
      <c r="E22" s="179"/>
      <c r="F22" s="179"/>
      <c r="G22" s="179"/>
      <c r="H22" s="179"/>
      <c r="I22" s="179"/>
      <c r="J22" s="71"/>
      <c r="K22" s="180">
        <f>SUM(J23)</f>
        <v>23400</v>
      </c>
      <c r="L22" s="57"/>
      <c r="M22" s="99"/>
    </row>
    <row r="23" spans="1:14" ht="68.25" customHeight="1">
      <c r="A23" s="98" t="s">
        <v>44</v>
      </c>
      <c r="B23" s="204" t="s">
        <v>61</v>
      </c>
      <c r="C23" s="51" t="s">
        <v>109</v>
      </c>
      <c r="D23" s="76">
        <v>180</v>
      </c>
      <c r="E23" s="76" t="s">
        <v>0</v>
      </c>
      <c r="F23" s="76">
        <v>75</v>
      </c>
      <c r="G23" s="76">
        <v>25</v>
      </c>
      <c r="H23" s="76">
        <f>F23+G23</f>
        <v>100</v>
      </c>
      <c r="I23" s="76">
        <f>H23*D23</f>
        <v>18000</v>
      </c>
      <c r="J23" s="76">
        <f>I23*(1+$J$15)</f>
        <v>23400</v>
      </c>
      <c r="K23" s="91"/>
      <c r="L23" s="57"/>
      <c r="M23" s="99"/>
    </row>
    <row r="24" spans="1:14">
      <c r="A24" s="98"/>
      <c r="B24" s="204"/>
      <c r="C24" s="51"/>
      <c r="K24" s="91"/>
      <c r="L24" s="57"/>
      <c r="M24" s="99"/>
    </row>
    <row r="25" spans="1:14">
      <c r="A25" s="177">
        <v>3</v>
      </c>
      <c r="B25" s="203"/>
      <c r="C25" s="178" t="s">
        <v>67</v>
      </c>
      <c r="D25" s="179"/>
      <c r="E25" s="179"/>
      <c r="F25" s="179"/>
      <c r="G25" s="179"/>
      <c r="H25" s="179"/>
      <c r="I25" s="179">
        <f t="shared" ref="I25:I68" si="0">H25*D25</f>
        <v>0</v>
      </c>
      <c r="J25" s="71"/>
      <c r="K25" s="180">
        <f>SUM(J27:J34)</f>
        <v>12780.68064</v>
      </c>
      <c r="L25" s="57"/>
      <c r="M25" s="99"/>
    </row>
    <row r="26" spans="1:14">
      <c r="A26" s="73" t="s">
        <v>45</v>
      </c>
      <c r="B26" s="224" t="s">
        <v>60</v>
      </c>
      <c r="C26" s="225" t="s">
        <v>106</v>
      </c>
      <c r="D26" s="75"/>
      <c r="E26" s="75"/>
      <c r="F26" s="75"/>
      <c r="G26" s="75"/>
      <c r="H26" s="75"/>
      <c r="I26" s="75">
        <f t="shared" si="0"/>
        <v>0</v>
      </c>
      <c r="J26" s="75"/>
      <c r="K26" s="77"/>
      <c r="L26" s="57"/>
      <c r="M26" s="99"/>
    </row>
    <row r="27" spans="1:14" ht="15" customHeight="1">
      <c r="A27" s="98"/>
      <c r="B27" s="204"/>
      <c r="C27" s="51" t="s">
        <v>110</v>
      </c>
      <c r="D27" s="76">
        <v>33.6</v>
      </c>
      <c r="E27" s="76" t="s">
        <v>0</v>
      </c>
      <c r="F27" s="76">
        <f>F56</f>
        <v>18.073999999999998</v>
      </c>
      <c r="G27" s="76">
        <f>G56</f>
        <v>44.4</v>
      </c>
      <c r="H27" s="76">
        <f>F27+G27</f>
        <v>62.473999999999997</v>
      </c>
      <c r="I27" s="76">
        <f t="shared" si="0"/>
        <v>2099.1264000000001</v>
      </c>
      <c r="J27" s="76">
        <f t="shared" ref="J27:J49" si="1">I27*(1+$J$15)</f>
        <v>2728.8643200000001</v>
      </c>
      <c r="K27" s="91"/>
      <c r="L27" s="57"/>
      <c r="M27" s="99"/>
    </row>
    <row r="28" spans="1:14" ht="15" customHeight="1">
      <c r="A28" s="98"/>
      <c r="B28" s="204"/>
      <c r="C28" s="51" t="s">
        <v>111</v>
      </c>
      <c r="D28" s="76">
        <v>33.6</v>
      </c>
      <c r="E28" s="76" t="s">
        <v>0</v>
      </c>
      <c r="F28" s="76">
        <f>F27</f>
        <v>18.073999999999998</v>
      </c>
      <c r="G28" s="76">
        <f t="shared" ref="G28:I28" si="2">G27</f>
        <v>44.4</v>
      </c>
      <c r="H28" s="76">
        <f t="shared" si="2"/>
        <v>62.473999999999997</v>
      </c>
      <c r="I28" s="76">
        <f t="shared" si="2"/>
        <v>2099.1264000000001</v>
      </c>
      <c r="J28" s="76">
        <f t="shared" si="1"/>
        <v>2728.8643200000001</v>
      </c>
      <c r="K28" s="91"/>
      <c r="L28" s="57"/>
      <c r="M28" s="99"/>
    </row>
    <row r="29" spans="1:14" ht="15" customHeight="1">
      <c r="A29" s="98" t="s">
        <v>46</v>
      </c>
      <c r="B29" s="204" t="s">
        <v>69</v>
      </c>
      <c r="C29" s="51" t="s">
        <v>68</v>
      </c>
      <c r="K29" s="91"/>
      <c r="L29" s="57"/>
      <c r="M29" s="99"/>
    </row>
    <row r="30" spans="1:14" ht="15" customHeight="1">
      <c r="A30" s="98"/>
      <c r="C30" s="51" t="s">
        <v>91</v>
      </c>
      <c r="D30" s="76">
        <v>9</v>
      </c>
      <c r="E30" s="76" t="s">
        <v>0</v>
      </c>
      <c r="F30" s="76">
        <f>F70</f>
        <v>72.86</v>
      </c>
      <c r="G30" s="76">
        <f>G70</f>
        <v>31.84</v>
      </c>
      <c r="H30" s="76">
        <f t="shared" ref="H30" si="3">F30+G30</f>
        <v>104.7</v>
      </c>
      <c r="I30" s="76">
        <f t="shared" ref="I30" si="4">H30*D30</f>
        <v>942.30000000000007</v>
      </c>
      <c r="J30" s="76">
        <f t="shared" si="1"/>
        <v>1224.9900000000002</v>
      </c>
      <c r="K30" s="91"/>
      <c r="L30" s="57"/>
      <c r="M30" s="99"/>
    </row>
    <row r="31" spans="1:14" ht="15" customHeight="1">
      <c r="A31" s="98"/>
      <c r="C31" s="51" t="s">
        <v>92</v>
      </c>
      <c r="D31" s="76">
        <v>9</v>
      </c>
      <c r="E31" s="76" t="s">
        <v>0</v>
      </c>
      <c r="F31" s="76">
        <f>F30</f>
        <v>72.86</v>
      </c>
      <c r="G31" s="76">
        <f>G30</f>
        <v>31.84</v>
      </c>
      <c r="H31" s="76">
        <f t="shared" ref="H31" si="5">F31+G31</f>
        <v>104.7</v>
      </c>
      <c r="I31" s="76">
        <f t="shared" ref="I31" si="6">H31*D31</f>
        <v>942.30000000000007</v>
      </c>
      <c r="J31" s="76">
        <f t="shared" si="1"/>
        <v>1224.9900000000002</v>
      </c>
      <c r="K31" s="91"/>
      <c r="L31" s="57"/>
      <c r="M31" s="99"/>
    </row>
    <row r="32" spans="1:14">
      <c r="A32" s="98" t="s">
        <v>83</v>
      </c>
      <c r="B32" s="204" t="s">
        <v>60</v>
      </c>
      <c r="C32" s="51" t="s">
        <v>106</v>
      </c>
      <c r="I32" s="76">
        <f t="shared" si="0"/>
        <v>0</v>
      </c>
      <c r="J32" s="76">
        <f t="shared" si="1"/>
        <v>0</v>
      </c>
      <c r="K32" s="91"/>
      <c r="L32" s="57"/>
      <c r="M32" s="99"/>
    </row>
    <row r="33" spans="1:13" ht="15" customHeight="1">
      <c r="A33" s="98"/>
      <c r="B33" s="204"/>
      <c r="C33" s="51" t="s">
        <v>93</v>
      </c>
      <c r="D33" s="76">
        <f>40*1.5</f>
        <v>60</v>
      </c>
      <c r="E33" s="76" t="s">
        <v>0</v>
      </c>
      <c r="F33" s="76">
        <f>F27</f>
        <v>18.073999999999998</v>
      </c>
      <c r="G33" s="76">
        <f>G27</f>
        <v>44.4</v>
      </c>
      <c r="H33" s="76">
        <f>H27</f>
        <v>62.473999999999997</v>
      </c>
      <c r="I33" s="76">
        <f>H33*D33</f>
        <v>3748.4399999999996</v>
      </c>
      <c r="J33" s="76">
        <f t="shared" si="1"/>
        <v>4872.9719999999998</v>
      </c>
      <c r="K33" s="91"/>
      <c r="L33" s="57"/>
      <c r="M33" s="99"/>
    </row>
    <row r="34" spans="1:13" ht="15" customHeight="1">
      <c r="A34" s="79"/>
      <c r="B34" s="226"/>
      <c r="C34" s="162"/>
      <c r="D34" s="83"/>
      <c r="E34" s="83"/>
      <c r="F34" s="83"/>
      <c r="G34" s="83"/>
      <c r="H34" s="83"/>
      <c r="I34" s="83"/>
      <c r="J34" s="83"/>
      <c r="K34" s="84"/>
      <c r="L34" s="57"/>
      <c r="M34" s="99"/>
    </row>
    <row r="35" spans="1:13" ht="15" customHeight="1">
      <c r="A35" s="177">
        <v>4</v>
      </c>
      <c r="B35" s="203"/>
      <c r="C35" s="178" t="s">
        <v>73</v>
      </c>
      <c r="D35" s="179"/>
      <c r="E35" s="179"/>
      <c r="F35" s="179"/>
      <c r="G35" s="179"/>
      <c r="H35" s="179"/>
      <c r="I35" s="179">
        <f t="shared" si="0"/>
        <v>0</v>
      </c>
      <c r="J35" s="71"/>
      <c r="K35" s="180">
        <f>SUM(J36:J39)</f>
        <v>6133.5871999999999</v>
      </c>
      <c r="L35" s="57"/>
      <c r="M35" s="99"/>
    </row>
    <row r="36" spans="1:13" ht="15" customHeight="1">
      <c r="A36" s="169" t="s">
        <v>47</v>
      </c>
      <c r="B36" s="205"/>
      <c r="C36" s="170" t="s">
        <v>70</v>
      </c>
      <c r="D36" s="171">
        <v>2</v>
      </c>
      <c r="E36" s="171" t="s">
        <v>71</v>
      </c>
      <c r="F36" s="171">
        <v>700</v>
      </c>
      <c r="G36" s="171">
        <v>483</v>
      </c>
      <c r="H36" s="171">
        <f t="shared" ref="H36" si="7">F36+G36</f>
        <v>1183</v>
      </c>
      <c r="I36" s="171">
        <f t="shared" ref="I36" si="8">H36*D36</f>
        <v>2366</v>
      </c>
      <c r="J36" s="171">
        <f t="shared" si="1"/>
        <v>3075.8</v>
      </c>
      <c r="K36" s="172"/>
      <c r="L36" s="57"/>
      <c r="M36" s="99"/>
    </row>
    <row r="37" spans="1:13" ht="30" customHeight="1">
      <c r="A37" s="165" t="s">
        <v>48</v>
      </c>
      <c r="B37" s="206"/>
      <c r="C37" s="166" t="s">
        <v>72</v>
      </c>
      <c r="D37" s="167">
        <v>2</v>
      </c>
      <c r="E37" s="167" t="s">
        <v>71</v>
      </c>
      <c r="F37" s="167">
        <v>300</v>
      </c>
      <c r="G37" s="167">
        <v>100</v>
      </c>
      <c r="H37" s="167">
        <f t="shared" ref="H37" si="9">F37+G37</f>
        <v>400</v>
      </c>
      <c r="I37" s="167">
        <f t="shared" ref="I37" si="10">H37*D37</f>
        <v>800</v>
      </c>
      <c r="J37" s="167">
        <f t="shared" si="1"/>
        <v>1040</v>
      </c>
      <c r="K37" s="168"/>
      <c r="L37" s="57"/>
      <c r="M37" s="99"/>
    </row>
    <row r="38" spans="1:13" ht="30" customHeight="1">
      <c r="A38" s="165" t="s">
        <v>49</v>
      </c>
      <c r="B38" s="206"/>
      <c r="C38" s="166" t="s">
        <v>81</v>
      </c>
      <c r="D38" s="167">
        <v>1</v>
      </c>
      <c r="E38" s="167" t="s">
        <v>71</v>
      </c>
      <c r="F38" s="167">
        <v>200</v>
      </c>
      <c r="G38" s="167">
        <v>80</v>
      </c>
      <c r="H38" s="167">
        <f t="shared" ref="H38" si="11">F38+G38</f>
        <v>280</v>
      </c>
      <c r="I38" s="167">
        <f t="shared" ref="I38" si="12">H38*D38</f>
        <v>280</v>
      </c>
      <c r="J38" s="167">
        <f t="shared" si="1"/>
        <v>364</v>
      </c>
      <c r="K38" s="168"/>
      <c r="L38" s="57"/>
      <c r="M38" s="99"/>
    </row>
    <row r="39" spans="1:13" ht="35.25" customHeight="1">
      <c r="A39" s="165" t="s">
        <v>84</v>
      </c>
      <c r="B39" s="206">
        <v>94559</v>
      </c>
      <c r="C39" s="166" t="s">
        <v>74</v>
      </c>
      <c r="D39" s="167">
        <v>1.36</v>
      </c>
      <c r="E39" s="167" t="s">
        <v>0</v>
      </c>
      <c r="F39" s="167">
        <v>839</v>
      </c>
      <c r="G39" s="167">
        <v>96.4</v>
      </c>
      <c r="H39" s="167">
        <f t="shared" ref="H39" si="13">F39+G39</f>
        <v>935.4</v>
      </c>
      <c r="I39" s="167">
        <f t="shared" ref="I39" si="14">H39*D39</f>
        <v>1272.144</v>
      </c>
      <c r="J39" s="167">
        <f t="shared" si="1"/>
        <v>1653.7872</v>
      </c>
      <c r="K39" s="168"/>
      <c r="L39" s="57"/>
      <c r="M39" s="99"/>
    </row>
    <row r="40" spans="1:13" ht="15" customHeight="1">
      <c r="A40" s="165"/>
      <c r="B40" s="206"/>
      <c r="C40" s="166"/>
      <c r="D40" s="167"/>
      <c r="E40" s="167"/>
      <c r="F40" s="167"/>
      <c r="G40" s="167"/>
      <c r="H40" s="167"/>
      <c r="I40" s="167"/>
      <c r="J40" s="167"/>
      <c r="K40" s="168"/>
      <c r="L40" s="57"/>
      <c r="M40" s="99"/>
    </row>
    <row r="41" spans="1:13" ht="36" customHeight="1">
      <c r="A41" s="177">
        <v>5</v>
      </c>
      <c r="B41" s="203"/>
      <c r="C41" s="178" t="s">
        <v>90</v>
      </c>
      <c r="D41" s="179"/>
      <c r="E41" s="179"/>
      <c r="F41" s="179"/>
      <c r="G41" s="179"/>
      <c r="H41" s="179"/>
      <c r="I41" s="179"/>
      <c r="J41" s="71"/>
      <c r="K41" s="180">
        <f>SUM(J42)</f>
        <v>2545.14</v>
      </c>
      <c r="L41" s="57"/>
      <c r="M41" s="99"/>
    </row>
    <row r="42" spans="1:13" ht="42.75" customHeight="1">
      <c r="A42" s="173" t="s">
        <v>50</v>
      </c>
      <c r="B42" s="207">
        <v>94990</v>
      </c>
      <c r="C42" s="174" t="s">
        <v>80</v>
      </c>
      <c r="D42" s="175">
        <v>3.9</v>
      </c>
      <c r="E42" s="175" t="s">
        <v>34</v>
      </c>
      <c r="F42" s="175">
        <v>363.5</v>
      </c>
      <c r="G42" s="175">
        <v>138.5</v>
      </c>
      <c r="H42" s="175">
        <f t="shared" ref="H42" si="15">F42+G42</f>
        <v>502</v>
      </c>
      <c r="I42" s="175">
        <f t="shared" ref="I42" si="16">H42*D42</f>
        <v>1957.8</v>
      </c>
      <c r="J42" s="175">
        <f t="shared" si="1"/>
        <v>2545.14</v>
      </c>
      <c r="K42" s="176"/>
      <c r="L42" s="57"/>
      <c r="M42" s="99"/>
    </row>
    <row r="43" spans="1:13">
      <c r="A43" s="177">
        <v>6</v>
      </c>
      <c r="B43" s="203"/>
      <c r="C43" s="178" t="s">
        <v>94</v>
      </c>
      <c r="D43" s="179"/>
      <c r="E43" s="179"/>
      <c r="F43" s="179"/>
      <c r="G43" s="179"/>
      <c r="H43" s="179"/>
      <c r="I43" s="179"/>
      <c r="J43" s="71">
        <f t="shared" si="1"/>
        <v>0</v>
      </c>
      <c r="K43" s="180">
        <f>SUM(J44:J51)</f>
        <v>4840.5889999999999</v>
      </c>
      <c r="L43" s="57"/>
      <c r="M43" s="99"/>
    </row>
    <row r="44" spans="1:13" ht="75" customHeight="1">
      <c r="A44" s="85" t="s">
        <v>51</v>
      </c>
      <c r="B44" s="208">
        <v>95463</v>
      </c>
      <c r="C44" s="97" t="s">
        <v>115</v>
      </c>
      <c r="D44" s="87">
        <v>1</v>
      </c>
      <c r="E44" s="87" t="s">
        <v>75</v>
      </c>
      <c r="F44" s="87">
        <v>250</v>
      </c>
      <c r="G44" s="87">
        <v>146</v>
      </c>
      <c r="H44" s="87">
        <f t="shared" ref="H44" si="17">F44+G44</f>
        <v>396</v>
      </c>
      <c r="I44" s="87">
        <f t="shared" ref="I44" si="18">H44*D44</f>
        <v>396</v>
      </c>
      <c r="J44" s="87">
        <f t="shared" si="1"/>
        <v>514.80000000000007</v>
      </c>
      <c r="K44" s="88"/>
      <c r="L44" s="57"/>
      <c r="M44" s="99"/>
    </row>
    <row r="45" spans="1:13" ht="42.75" customHeight="1">
      <c r="A45" s="98" t="s">
        <v>52</v>
      </c>
      <c r="B45" s="161">
        <v>73658</v>
      </c>
      <c r="C45" s="51" t="s">
        <v>76</v>
      </c>
      <c r="D45" s="76">
        <v>1</v>
      </c>
      <c r="E45" s="76" t="s">
        <v>75</v>
      </c>
      <c r="F45" s="76">
        <v>150</v>
      </c>
      <c r="G45" s="76">
        <v>120</v>
      </c>
      <c r="H45" s="76">
        <f t="shared" ref="H45" si="19">F45+G45</f>
        <v>270</v>
      </c>
      <c r="I45" s="76">
        <f t="shared" ref="I45" si="20">H45*D45</f>
        <v>270</v>
      </c>
      <c r="J45" s="76">
        <f t="shared" si="1"/>
        <v>351</v>
      </c>
      <c r="K45" s="91"/>
      <c r="L45" s="57"/>
      <c r="M45" s="99"/>
    </row>
    <row r="46" spans="1:13" ht="42.75" customHeight="1">
      <c r="A46" s="98" t="s">
        <v>85</v>
      </c>
      <c r="B46" s="161">
        <v>86931</v>
      </c>
      <c r="C46" s="51" t="s">
        <v>77</v>
      </c>
      <c r="D46" s="76">
        <v>1</v>
      </c>
      <c r="E46" s="76" t="s">
        <v>75</v>
      </c>
      <c r="F46" s="76">
        <v>322.89999999999998</v>
      </c>
      <c r="G46" s="76">
        <v>19.399999999999999</v>
      </c>
      <c r="H46" s="76">
        <f t="shared" ref="H46" si="21">F46+G46</f>
        <v>342.29999999999995</v>
      </c>
      <c r="I46" s="76">
        <f t="shared" ref="I46" si="22">H46*D46</f>
        <v>342.29999999999995</v>
      </c>
      <c r="J46" s="76">
        <f t="shared" si="1"/>
        <v>444.98999999999995</v>
      </c>
      <c r="K46" s="91"/>
      <c r="L46" s="57"/>
      <c r="M46" s="99"/>
    </row>
    <row r="47" spans="1:13" ht="45" customHeight="1">
      <c r="A47" s="98" t="s">
        <v>86</v>
      </c>
      <c r="B47" s="161">
        <v>86939</v>
      </c>
      <c r="C47" s="51" t="s">
        <v>78</v>
      </c>
      <c r="D47" s="76">
        <v>1</v>
      </c>
      <c r="E47" s="76" t="s">
        <v>75</v>
      </c>
      <c r="F47" s="76">
        <v>205.6</v>
      </c>
      <c r="G47" s="76">
        <v>27.04</v>
      </c>
      <c r="H47" s="76">
        <f t="shared" ref="H47" si="23">F47+G47</f>
        <v>232.64</v>
      </c>
      <c r="I47" s="76">
        <f t="shared" ref="I47" si="24">H47*D47</f>
        <v>232.64</v>
      </c>
      <c r="J47" s="76">
        <f t="shared" si="1"/>
        <v>302.43200000000002</v>
      </c>
      <c r="K47" s="91"/>
      <c r="L47" s="57"/>
      <c r="M47" s="99"/>
    </row>
    <row r="48" spans="1:13" ht="67.5" customHeight="1">
      <c r="A48" s="98" t="s">
        <v>87</v>
      </c>
      <c r="C48" s="51" t="s">
        <v>114</v>
      </c>
      <c r="D48" s="76">
        <v>5</v>
      </c>
      <c r="E48" s="76" t="s">
        <v>75</v>
      </c>
      <c r="F48" s="76">
        <v>20</v>
      </c>
      <c r="G48" s="76">
        <v>10</v>
      </c>
      <c r="H48" s="76">
        <f t="shared" ref="H48:H49" si="25">F48+G48</f>
        <v>30</v>
      </c>
      <c r="I48" s="76">
        <f t="shared" ref="I48" si="26">H48*D48</f>
        <v>150</v>
      </c>
      <c r="J48" s="76">
        <f t="shared" si="1"/>
        <v>195</v>
      </c>
      <c r="K48" s="91"/>
      <c r="L48" s="57"/>
      <c r="M48" s="99"/>
    </row>
    <row r="49" spans="1:13" ht="66.75" customHeight="1">
      <c r="A49" s="98" t="s">
        <v>88</v>
      </c>
      <c r="B49" s="209">
        <v>91785</v>
      </c>
      <c r="C49" s="51" t="s">
        <v>79</v>
      </c>
      <c r="D49" s="76">
        <v>50</v>
      </c>
      <c r="E49" s="76" t="s">
        <v>1</v>
      </c>
      <c r="F49" s="76">
        <v>14.9</v>
      </c>
      <c r="G49" s="76">
        <v>18.48</v>
      </c>
      <c r="H49" s="76">
        <f t="shared" si="25"/>
        <v>33.380000000000003</v>
      </c>
      <c r="I49" s="76">
        <f t="shared" ref="I49" si="27">H49*D49</f>
        <v>1669.0000000000002</v>
      </c>
      <c r="J49" s="76">
        <f t="shared" si="1"/>
        <v>2169.7000000000003</v>
      </c>
      <c r="K49" s="91"/>
      <c r="L49" s="57"/>
      <c r="M49" s="99"/>
    </row>
    <row r="50" spans="1:13" ht="69" customHeight="1">
      <c r="A50" s="98" t="s">
        <v>89</v>
      </c>
      <c r="B50" s="161">
        <v>89972</v>
      </c>
      <c r="C50" s="51" t="s">
        <v>113</v>
      </c>
      <c r="D50" s="76">
        <v>4</v>
      </c>
      <c r="E50" s="76" t="s">
        <v>75</v>
      </c>
      <c r="F50" s="76">
        <v>26.27</v>
      </c>
      <c r="G50" s="76">
        <v>10.64</v>
      </c>
      <c r="H50" s="76">
        <f t="shared" ref="H50:H51" si="28">F50+G50</f>
        <v>36.909999999999997</v>
      </c>
      <c r="I50" s="76">
        <f t="shared" ref="I50:I51" si="29">H50*D50</f>
        <v>147.63999999999999</v>
      </c>
      <c r="J50" s="76">
        <f t="shared" ref="J50:J51" si="30">I50*(1+$J$15)</f>
        <v>191.93199999999999</v>
      </c>
      <c r="K50" s="91"/>
      <c r="L50" s="57"/>
      <c r="M50" s="99"/>
    </row>
    <row r="51" spans="1:13" ht="30">
      <c r="A51" s="98"/>
      <c r="C51" s="51" t="s">
        <v>112</v>
      </c>
      <c r="D51" s="76">
        <v>17</v>
      </c>
      <c r="E51" s="76" t="s">
        <v>75</v>
      </c>
      <c r="F51" s="76">
        <v>20</v>
      </c>
      <c r="G51" s="76">
        <v>10.35</v>
      </c>
      <c r="H51" s="76">
        <f t="shared" si="28"/>
        <v>30.35</v>
      </c>
      <c r="I51" s="76">
        <f t="shared" si="29"/>
        <v>515.95000000000005</v>
      </c>
      <c r="J51" s="76">
        <f t="shared" si="30"/>
        <v>670.73500000000013</v>
      </c>
      <c r="K51" s="91"/>
      <c r="L51" s="57"/>
      <c r="M51" s="99"/>
    </row>
    <row r="52" spans="1:13">
      <c r="A52" s="98"/>
      <c r="C52" s="51"/>
      <c r="K52" s="91"/>
      <c r="L52" s="57"/>
      <c r="M52" s="99"/>
    </row>
    <row r="53" spans="1:13" ht="15" customHeight="1">
      <c r="A53" s="79"/>
      <c r="B53" s="201"/>
      <c r="C53" s="162"/>
      <c r="D53" s="83"/>
      <c r="E53" s="83"/>
      <c r="F53" s="83"/>
      <c r="G53" s="83"/>
      <c r="H53" s="163" t="s">
        <v>107</v>
      </c>
      <c r="I53" s="164"/>
      <c r="J53" s="83">
        <f>SUM(J20:J51)</f>
        <v>49999.996840000007</v>
      </c>
      <c r="K53" s="84"/>
      <c r="L53" s="57"/>
      <c r="M53" s="99"/>
    </row>
    <row r="54" spans="1:13" ht="15" customHeight="1">
      <c r="A54" s="92"/>
      <c r="B54" s="210"/>
      <c r="C54" s="105"/>
      <c r="D54" s="94"/>
      <c r="E54" s="94"/>
      <c r="F54" s="94"/>
      <c r="G54" s="94"/>
      <c r="H54" s="181"/>
      <c r="I54" s="182"/>
      <c r="J54" s="94"/>
      <c r="K54" s="95"/>
      <c r="L54" s="57"/>
      <c r="M54" s="99"/>
    </row>
    <row r="55" spans="1:13" ht="15" customHeight="1">
      <c r="A55" s="227"/>
      <c r="B55" s="184" t="s">
        <v>62</v>
      </c>
      <c r="C55" s="185"/>
      <c r="D55" s="185"/>
      <c r="E55" s="185"/>
      <c r="F55" s="185"/>
      <c r="G55" s="185"/>
      <c r="H55" s="185"/>
      <c r="I55" s="185"/>
      <c r="J55" s="186"/>
      <c r="K55" s="228"/>
      <c r="L55" s="57"/>
    </row>
    <row r="56" spans="1:13">
      <c r="A56" s="227"/>
      <c r="B56" s="211">
        <v>89168</v>
      </c>
      <c r="C56" s="188" t="s">
        <v>95</v>
      </c>
      <c r="D56" s="96">
        <f>D64</f>
        <v>1</v>
      </c>
      <c r="E56" s="96" t="str">
        <f t="shared" ref="E56:J56" si="31">E64</f>
        <v>m²</v>
      </c>
      <c r="F56" s="96">
        <f t="shared" si="31"/>
        <v>18.073999999999998</v>
      </c>
      <c r="G56" s="96">
        <f t="shared" si="31"/>
        <v>44.4</v>
      </c>
      <c r="H56" s="96">
        <f t="shared" si="31"/>
        <v>62.473999999999997</v>
      </c>
      <c r="I56" s="96">
        <f t="shared" si="31"/>
        <v>0</v>
      </c>
      <c r="J56" s="158">
        <f t="shared" si="31"/>
        <v>0</v>
      </c>
      <c r="K56" s="228"/>
      <c r="L56" s="57"/>
    </row>
    <row r="57" spans="1:13" ht="64.5" customHeight="1">
      <c r="A57" s="227"/>
      <c r="B57" s="212">
        <v>87511</v>
      </c>
      <c r="C57" s="155" t="s">
        <v>101</v>
      </c>
      <c r="D57" s="100"/>
      <c r="E57" s="100"/>
      <c r="F57" s="156"/>
      <c r="G57" s="156"/>
      <c r="H57" s="156"/>
      <c r="I57" s="100"/>
      <c r="J57" s="157"/>
      <c r="K57" s="229"/>
      <c r="L57" s="78"/>
    </row>
    <row r="58" spans="1:13">
      <c r="A58" s="227"/>
      <c r="B58" s="213"/>
      <c r="C58" s="152" t="s">
        <v>96</v>
      </c>
      <c r="D58" s="75">
        <v>45</v>
      </c>
      <c r="E58" s="75" t="s">
        <v>105</v>
      </c>
      <c r="F58" s="75">
        <f>310/1000</f>
        <v>0.31</v>
      </c>
      <c r="G58" s="75"/>
      <c r="H58" s="75"/>
      <c r="I58" s="75"/>
      <c r="J58" s="77"/>
      <c r="K58" s="229"/>
      <c r="L58" s="78"/>
    </row>
    <row r="59" spans="1:13" ht="15" customHeight="1">
      <c r="A59" s="227"/>
      <c r="B59" s="214"/>
      <c r="C59" s="153" t="s">
        <v>97</v>
      </c>
      <c r="D59" s="76">
        <v>2.6</v>
      </c>
      <c r="E59" s="76" t="s">
        <v>100</v>
      </c>
      <c r="F59" s="76">
        <f>22/50</f>
        <v>0.44</v>
      </c>
      <c r="J59" s="91"/>
      <c r="K59" s="229"/>
      <c r="L59" s="78"/>
    </row>
    <row r="60" spans="1:13" ht="15" customHeight="1">
      <c r="A60" s="227"/>
      <c r="B60" s="215"/>
      <c r="C60" s="154" t="s">
        <v>98</v>
      </c>
      <c r="D60" s="76">
        <v>3.6</v>
      </c>
      <c r="E60" s="76" t="s">
        <v>100</v>
      </c>
      <c r="F60" s="76">
        <f>8/20</f>
        <v>0.4</v>
      </c>
      <c r="J60" s="91"/>
      <c r="K60" s="228"/>
      <c r="L60" s="78"/>
      <c r="M60" s="99"/>
    </row>
    <row r="61" spans="1:13" ht="15" customHeight="1">
      <c r="A61" s="227"/>
      <c r="B61" s="215"/>
      <c r="C61" s="154" t="s">
        <v>99</v>
      </c>
      <c r="D61" s="76">
        <v>2.1999999999999999E-2</v>
      </c>
      <c r="E61" s="76" t="s">
        <v>34</v>
      </c>
      <c r="F61" s="76">
        <v>70</v>
      </c>
      <c r="J61" s="91"/>
      <c r="K61" s="228"/>
      <c r="L61" s="78"/>
    </row>
    <row r="62" spans="1:13" ht="15" customHeight="1">
      <c r="A62" s="227"/>
      <c r="B62" s="215"/>
      <c r="C62" s="151" t="s">
        <v>102</v>
      </c>
      <c r="F62" s="76">
        <f>F58*D58+F59*D59+F60*D60+F61*D61</f>
        <v>18.073999999999998</v>
      </c>
      <c r="J62" s="91"/>
      <c r="K62" s="228"/>
      <c r="L62" s="78"/>
    </row>
    <row r="63" spans="1:13" ht="15" customHeight="1">
      <c r="A63" s="227"/>
      <c r="B63" s="215"/>
      <c r="C63" s="154" t="s">
        <v>103</v>
      </c>
      <c r="G63" s="76">
        <v>44.4</v>
      </c>
      <c r="J63" s="91"/>
      <c r="K63" s="228"/>
      <c r="L63" s="78"/>
    </row>
    <row r="64" spans="1:13" ht="15" customHeight="1">
      <c r="A64" s="227"/>
      <c r="B64" s="216"/>
      <c r="C64" s="80" t="s">
        <v>104</v>
      </c>
      <c r="D64" s="83">
        <v>1</v>
      </c>
      <c r="E64" s="83" t="s">
        <v>0</v>
      </c>
      <c r="F64" s="83">
        <f>F62</f>
        <v>18.073999999999998</v>
      </c>
      <c r="G64" s="83">
        <f>G63</f>
        <v>44.4</v>
      </c>
      <c r="H64" s="83">
        <f>G64+F64</f>
        <v>62.473999999999997</v>
      </c>
      <c r="I64" s="83"/>
      <c r="J64" s="84"/>
      <c r="K64" s="228"/>
      <c r="L64" s="78"/>
    </row>
    <row r="65" spans="1:12" ht="15" customHeight="1">
      <c r="A65" s="98"/>
      <c r="B65" s="217"/>
      <c r="C65" s="105"/>
      <c r="D65" s="100"/>
      <c r="E65" s="100"/>
      <c r="F65" s="100"/>
      <c r="G65" s="100"/>
      <c r="H65" s="100"/>
      <c r="I65" s="100"/>
      <c r="J65" s="100"/>
      <c r="K65" s="91"/>
      <c r="L65" s="78"/>
    </row>
    <row r="66" spans="1:12">
      <c r="A66" s="227"/>
      <c r="B66" s="218"/>
      <c r="C66" s="101" t="s">
        <v>66</v>
      </c>
      <c r="D66" s="96">
        <v>1</v>
      </c>
      <c r="E66" s="96" t="s">
        <v>0</v>
      </c>
      <c r="F66" s="96">
        <f>F70</f>
        <v>72.86</v>
      </c>
      <c r="G66" s="96">
        <f>G70</f>
        <v>31.84</v>
      </c>
      <c r="H66" s="96">
        <f>H70</f>
        <v>104.7</v>
      </c>
      <c r="I66" s="96"/>
      <c r="J66" s="158"/>
      <c r="K66" s="228"/>
      <c r="L66" s="57"/>
    </row>
    <row r="67" spans="1:12" ht="51.75" customHeight="1">
      <c r="A67" s="227"/>
      <c r="B67" s="215">
        <v>87879</v>
      </c>
      <c r="C67" s="52" t="s">
        <v>65</v>
      </c>
      <c r="D67" s="76">
        <v>1</v>
      </c>
      <c r="E67" s="76" t="s">
        <v>0</v>
      </c>
      <c r="F67" s="76">
        <v>56.94</v>
      </c>
      <c r="G67" s="76">
        <v>19.91</v>
      </c>
      <c r="H67" s="76">
        <f>F67+G67</f>
        <v>76.849999999999994</v>
      </c>
      <c r="I67" s="76">
        <f t="shared" ref="I67" si="32">H67*D67</f>
        <v>76.849999999999994</v>
      </c>
      <c r="J67" s="91">
        <f>I67*(1+$J$15)</f>
        <v>99.905000000000001</v>
      </c>
      <c r="K67" s="228"/>
      <c r="L67" s="57"/>
    </row>
    <row r="68" spans="1:12" ht="63" customHeight="1">
      <c r="A68" s="227"/>
      <c r="B68" s="219">
        <v>87903</v>
      </c>
      <c r="C68" s="52" t="s">
        <v>63</v>
      </c>
      <c r="D68" s="76">
        <v>1</v>
      </c>
      <c r="E68" s="76" t="s">
        <v>0</v>
      </c>
      <c r="F68" s="76">
        <v>3.28</v>
      </c>
      <c r="G68" s="76">
        <v>0.7</v>
      </c>
      <c r="H68" s="76">
        <f>F68+G68</f>
        <v>3.9799999999999995</v>
      </c>
      <c r="I68" s="76">
        <f t="shared" si="0"/>
        <v>3.9799999999999995</v>
      </c>
      <c r="J68" s="91">
        <f>I68*(1+$J$15)</f>
        <v>5.1739999999999995</v>
      </c>
      <c r="K68" s="228"/>
      <c r="L68" s="57"/>
    </row>
    <row r="69" spans="1:12" ht="63" customHeight="1">
      <c r="A69" s="227"/>
      <c r="B69" s="220">
        <v>89173</v>
      </c>
      <c r="C69" s="82" t="s">
        <v>64</v>
      </c>
      <c r="D69" s="83">
        <v>1</v>
      </c>
      <c r="E69" s="83" t="s">
        <v>0</v>
      </c>
      <c r="F69" s="187">
        <v>12.64</v>
      </c>
      <c r="G69" s="187">
        <v>11.23</v>
      </c>
      <c r="H69" s="83">
        <f>F69+G69</f>
        <v>23.87</v>
      </c>
      <c r="I69" s="83">
        <f t="shared" ref="I69" si="33">H69*D69</f>
        <v>23.87</v>
      </c>
      <c r="J69" s="84">
        <f>I69*(1+$J$15)</f>
        <v>31.031000000000002</v>
      </c>
      <c r="K69" s="228"/>
      <c r="L69" s="57"/>
    </row>
    <row r="70" spans="1:12" ht="15" customHeight="1">
      <c r="A70" s="227"/>
      <c r="B70" s="221"/>
      <c r="C70" s="80" t="s">
        <v>104</v>
      </c>
      <c r="D70" s="83">
        <v>1</v>
      </c>
      <c r="E70" s="83" t="s">
        <v>0</v>
      </c>
      <c r="F70" s="159">
        <f>SUM(F67:F69)</f>
        <v>72.86</v>
      </c>
      <c r="G70" s="159">
        <f t="shared" ref="G70:H70" si="34">SUM(G67:G69)</f>
        <v>31.84</v>
      </c>
      <c r="H70" s="159">
        <f t="shared" si="34"/>
        <v>104.7</v>
      </c>
      <c r="I70" s="159"/>
      <c r="J70" s="160"/>
      <c r="K70" s="228"/>
      <c r="L70" s="57"/>
    </row>
    <row r="71" spans="1:12" ht="15" customHeight="1">
      <c r="A71" s="79"/>
      <c r="B71" s="230"/>
      <c r="C71" s="231"/>
      <c r="D71" s="159"/>
      <c r="E71" s="159"/>
      <c r="F71" s="159"/>
      <c r="G71" s="159"/>
      <c r="H71" s="159"/>
      <c r="I71" s="159"/>
      <c r="J71" s="159"/>
      <c r="K71" s="84"/>
      <c r="L71" s="57"/>
    </row>
    <row r="72" spans="1:12" ht="15" customHeight="1">
      <c r="A72" s="86"/>
      <c r="B72" s="208"/>
      <c r="C72" s="102"/>
      <c r="D72" s="87"/>
      <c r="E72" s="87"/>
      <c r="F72" s="87"/>
      <c r="G72" s="87"/>
      <c r="H72" s="87"/>
      <c r="I72" s="87"/>
      <c r="J72" s="87"/>
      <c r="K72" s="87"/>
    </row>
    <row r="73" spans="1:12" ht="15" customHeight="1">
      <c r="C73" s="103"/>
      <c r="E73" s="104"/>
    </row>
    <row r="74" spans="1:12" ht="15" customHeight="1">
      <c r="C74" s="103"/>
      <c r="E74" s="104"/>
    </row>
    <row r="75" spans="1:12" ht="15" customHeight="1">
      <c r="C75" s="103"/>
    </row>
    <row r="76" spans="1:12" ht="15" customHeight="1">
      <c r="C76" s="51"/>
    </row>
    <row r="77" spans="1:12" ht="15" customHeight="1">
      <c r="C77" s="51"/>
    </row>
    <row r="78" spans="1:12" ht="15" customHeight="1">
      <c r="C78" s="103"/>
    </row>
    <row r="79" spans="1:12" ht="15" customHeight="1">
      <c r="C79" s="51"/>
      <c r="E79" s="104"/>
    </row>
    <row r="80" spans="1:12" ht="15" customHeight="1">
      <c r="C80" s="51"/>
      <c r="E80" s="104"/>
    </row>
    <row r="81" spans="3:5" ht="15" customHeight="1">
      <c r="C81" s="51"/>
      <c r="E81" s="104"/>
    </row>
    <row r="82" spans="3:5" ht="15" customHeight="1">
      <c r="C82" s="51"/>
    </row>
    <row r="83" spans="3:5" ht="15" customHeight="1">
      <c r="C83" s="51"/>
    </row>
    <row r="84" spans="3:5" ht="15" customHeight="1">
      <c r="C84" s="103"/>
    </row>
    <row r="85" spans="3:5" ht="15" customHeight="1">
      <c r="C85" s="103"/>
    </row>
    <row r="86" spans="3:5" ht="15" customHeight="1">
      <c r="C86" s="103"/>
    </row>
    <row r="87" spans="3:5" ht="15" customHeight="1">
      <c r="C87" s="103"/>
    </row>
    <row r="88" spans="3:5" ht="15" customHeight="1">
      <c r="C88" s="103"/>
    </row>
    <row r="89" spans="3:5" ht="15" customHeight="1"/>
    <row r="90" spans="3:5" ht="15" customHeight="1">
      <c r="C90" s="51"/>
    </row>
    <row r="91" spans="3:5" ht="15" customHeight="1"/>
    <row r="92" spans="3:5" ht="15" customHeight="1"/>
    <row r="93" spans="3:5" ht="15" customHeight="1">
      <c r="C93" s="51"/>
    </row>
    <row r="94" spans="3:5" ht="15" customHeight="1">
      <c r="C94" s="51"/>
    </row>
    <row r="95" spans="3:5" ht="15" customHeight="1">
      <c r="C95" s="51"/>
    </row>
    <row r="96" spans="3:5" ht="15" customHeight="1">
      <c r="C96" s="51"/>
    </row>
    <row r="97" spans="3:3" ht="15" customHeight="1"/>
    <row r="98" spans="3:3" ht="15" customHeight="1"/>
    <row r="99" spans="3:3" ht="15" customHeight="1">
      <c r="C99" s="51"/>
    </row>
    <row r="100" spans="3:3" ht="15" customHeight="1">
      <c r="C100" s="51"/>
    </row>
    <row r="101" spans="3:3" ht="15" customHeight="1">
      <c r="C101" s="51"/>
    </row>
    <row r="102" spans="3:3" ht="15" customHeight="1"/>
    <row r="103" spans="3:3" ht="15" customHeight="1">
      <c r="C103" s="51"/>
    </row>
    <row r="104" spans="3:3" ht="15" customHeight="1">
      <c r="C104" s="51"/>
    </row>
    <row r="105" spans="3:3" ht="15" customHeight="1">
      <c r="C105" s="51"/>
    </row>
    <row r="106" spans="3:3" ht="15" customHeight="1"/>
    <row r="107" spans="3:3" ht="15" customHeight="1"/>
    <row r="108" spans="3:3" ht="15" customHeight="1"/>
    <row r="109" spans="3:3" ht="15" customHeight="1"/>
    <row r="110" spans="3:3" ht="15" customHeight="1"/>
    <row r="111" spans="3:3" ht="15" customHeight="1"/>
    <row r="112" spans="3:3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</sheetData>
  <mergeCells count="3">
    <mergeCell ref="H53:I53"/>
    <mergeCell ref="B55:J55"/>
    <mergeCell ref="I14:J14"/>
  </mergeCells>
  <pageMargins left="0.51181102362204722" right="0.19685039370078741" top="0.78740157480314965" bottom="0.78740157480314965" header="0.31496062992125984" footer="0.31496062992125984"/>
  <pageSetup paperSize="9" scale="80" orientation="landscape" r:id="rId1"/>
  <headerFooter>
    <oddHeader>&amp;R&amp;F</oddHeader>
    <oddFooter>&amp;L&amp;D&amp;C&amp;A&amp;R&amp;P</oddFooter>
  </headerFooter>
  <drawing r:id="rId2"/>
  <legacyDrawing r:id="rId3"/>
  <oleObjects>
    <oleObject progId="StaticMetafile" shapeId="1029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tabSelected="1" topLeftCell="A7" workbookViewId="0">
      <selection activeCell="B16" sqref="B16"/>
    </sheetView>
  </sheetViews>
  <sheetFormatPr defaultRowHeight="15"/>
  <cols>
    <col min="2" max="2" width="53.140625" customWidth="1"/>
    <col min="3" max="3" width="16.28515625" customWidth="1"/>
    <col min="5" max="5" width="12.140625" customWidth="1"/>
    <col min="7" max="7" width="11.5703125" customWidth="1"/>
    <col min="11" max="11" width="12.140625" customWidth="1"/>
  </cols>
  <sheetData>
    <row r="1" spans="1:11" ht="19.5">
      <c r="A1" s="13"/>
      <c r="B1" s="141" t="s">
        <v>14</v>
      </c>
      <c r="C1" s="141"/>
      <c r="D1" s="141"/>
      <c r="E1" s="141"/>
      <c r="F1" s="141"/>
      <c r="G1" s="141"/>
      <c r="H1" s="141"/>
      <c r="I1" s="142"/>
    </row>
    <row r="2" spans="1:11" ht="16.5">
      <c r="A2" s="14"/>
      <c r="B2" s="143" t="s">
        <v>15</v>
      </c>
      <c r="C2" s="143"/>
      <c r="D2" s="143"/>
      <c r="E2" s="143"/>
      <c r="F2" s="143"/>
      <c r="G2" s="143"/>
      <c r="H2" s="143"/>
      <c r="I2" s="144"/>
    </row>
    <row r="3" spans="1:11">
      <c r="A3" s="15"/>
      <c r="B3" s="145" t="s">
        <v>33</v>
      </c>
      <c r="C3" s="145"/>
      <c r="D3" s="145"/>
      <c r="E3" s="145"/>
      <c r="F3" s="145"/>
      <c r="G3" s="145"/>
      <c r="H3" s="145"/>
      <c r="I3" s="146"/>
    </row>
    <row r="4" spans="1:11">
      <c r="A4" s="16"/>
      <c r="B4" s="17"/>
      <c r="C4" s="17"/>
      <c r="D4" s="17"/>
      <c r="E4" s="17"/>
      <c r="F4" s="17"/>
      <c r="G4" s="17"/>
      <c r="H4" s="17"/>
      <c r="I4" s="18"/>
    </row>
    <row r="5" spans="1:11">
      <c r="A5" s="147" t="s">
        <v>16</v>
      </c>
      <c r="B5" s="147"/>
      <c r="C5" s="147"/>
      <c r="D5" s="147"/>
      <c r="E5" s="147"/>
      <c r="F5" s="147"/>
      <c r="G5" s="147"/>
      <c r="H5" s="147"/>
      <c r="I5" s="147"/>
    </row>
    <row r="6" spans="1:11">
      <c r="A6" s="19" t="s">
        <v>17</v>
      </c>
      <c r="B6" s="122" t="str">
        <f>ORÇAMENTO!C7</f>
        <v>APRISCO</v>
      </c>
      <c r="C6" s="122"/>
      <c r="D6" s="123" t="s">
        <v>18</v>
      </c>
      <c r="E6" s="124"/>
      <c r="F6" s="125"/>
      <c r="G6" s="148">
        <f ca="1">TODAY()</f>
        <v>42965</v>
      </c>
      <c r="H6" s="149"/>
      <c r="I6" s="150"/>
    </row>
    <row r="7" spans="1:11">
      <c r="A7" s="19" t="s">
        <v>19</v>
      </c>
      <c r="B7" s="122" t="str">
        <f>ORÇAMENTO!C8</f>
        <v xml:space="preserve"> VETERINÁRIA </v>
      </c>
      <c r="C7" s="122"/>
      <c r="D7" s="123" t="s">
        <v>20</v>
      </c>
      <c r="E7" s="124"/>
      <c r="F7" s="125"/>
      <c r="G7" s="126">
        <f>ORÇAMENTO!K14</f>
        <v>49999.99684</v>
      </c>
      <c r="H7" s="127"/>
      <c r="I7" s="128"/>
    </row>
    <row r="8" spans="1:11">
      <c r="A8" s="20" t="s">
        <v>42</v>
      </c>
      <c r="B8" s="50" t="str">
        <f>ORÇAMENTO!C5</f>
        <v>CLM</v>
      </c>
      <c r="C8" s="21"/>
      <c r="D8" s="21"/>
      <c r="E8" s="21"/>
      <c r="F8" s="21"/>
      <c r="G8" s="21"/>
      <c r="H8" s="21"/>
      <c r="I8" s="22"/>
    </row>
    <row r="9" spans="1:11">
      <c r="A9" s="129" t="s">
        <v>21</v>
      </c>
      <c r="B9" s="131" t="s">
        <v>22</v>
      </c>
      <c r="C9" s="133" t="s">
        <v>23</v>
      </c>
      <c r="D9" s="135" t="s">
        <v>24</v>
      </c>
      <c r="E9" s="136"/>
      <c r="F9" s="137"/>
      <c r="G9" s="137"/>
      <c r="H9" s="137"/>
      <c r="I9" s="138"/>
    </row>
    <row r="10" spans="1:11" ht="16.5">
      <c r="A10" s="130"/>
      <c r="B10" s="132"/>
      <c r="C10" s="134"/>
      <c r="D10" s="139" t="s">
        <v>25</v>
      </c>
      <c r="E10" s="140"/>
      <c r="F10" s="139" t="s">
        <v>26</v>
      </c>
      <c r="G10" s="140"/>
      <c r="H10" s="139"/>
      <c r="I10" s="140"/>
      <c r="K10" s="49"/>
    </row>
    <row r="11" spans="1:11">
      <c r="A11" s="23">
        <v>1</v>
      </c>
      <c r="B11" s="45" t="str">
        <f>ORÇAMENTO!C19</f>
        <v>PRELIMINARES</v>
      </c>
      <c r="C11" s="24">
        <f>ORÇAMENTO!K19</f>
        <v>300</v>
      </c>
      <c r="D11" s="25">
        <v>1</v>
      </c>
      <c r="E11" s="26">
        <f>D11*C11</f>
        <v>300</v>
      </c>
      <c r="F11" s="25"/>
      <c r="G11" s="26">
        <f t="shared" ref="G11:G13" si="0">F11*C11</f>
        <v>0</v>
      </c>
      <c r="H11" s="25"/>
      <c r="I11" s="26"/>
    </row>
    <row r="12" spans="1:11">
      <c r="A12" s="23">
        <v>2</v>
      </c>
      <c r="B12" s="12" t="str">
        <f>ORÇAMENTO!C22</f>
        <v>BARRACÃO PRE-MOLDADO COBERTO</v>
      </c>
      <c r="C12" s="24">
        <f>ORÇAMENTO!K22</f>
        <v>23400</v>
      </c>
      <c r="D12" s="25">
        <v>1</v>
      </c>
      <c r="E12" s="26">
        <f t="shared" ref="E12:E18" si="1">D12*C12</f>
        <v>23400</v>
      </c>
      <c r="F12" s="25"/>
      <c r="G12" s="26">
        <f t="shared" si="0"/>
        <v>0</v>
      </c>
      <c r="H12" s="25"/>
      <c r="I12" s="26"/>
    </row>
    <row r="13" spans="1:11">
      <c r="A13" s="23">
        <v>3</v>
      </c>
      <c r="B13" s="11" t="str">
        <f>ORÇAMENTO!C25</f>
        <v>ALVENARIA DE TIJOLOS E LAJE DO TETO</v>
      </c>
      <c r="C13" s="24">
        <f>ORÇAMENTO!K25</f>
        <v>12780.68064</v>
      </c>
      <c r="D13" s="25">
        <v>1</v>
      </c>
      <c r="E13" s="26">
        <f t="shared" si="1"/>
        <v>12780.68064</v>
      </c>
      <c r="F13" s="25"/>
      <c r="G13" s="26">
        <f t="shared" si="0"/>
        <v>0</v>
      </c>
      <c r="H13" s="25"/>
      <c r="I13" s="26"/>
    </row>
    <row r="14" spans="1:11">
      <c r="A14" s="23">
        <v>4</v>
      </c>
      <c r="B14" s="2" t="str">
        <f>ORÇAMENTO!C35</f>
        <v>ESQUADRIAS METÁLICAS</v>
      </c>
      <c r="C14" s="24">
        <f>ORÇAMENTO!K35</f>
        <v>6133.5871999999999</v>
      </c>
      <c r="D14" s="25"/>
      <c r="E14" s="26">
        <f t="shared" si="1"/>
        <v>0</v>
      </c>
      <c r="F14" s="25">
        <v>1</v>
      </c>
      <c r="G14" s="26">
        <f>F14*C14</f>
        <v>6133.5871999999999</v>
      </c>
      <c r="H14" s="25"/>
      <c r="I14" s="26"/>
    </row>
    <row r="15" spans="1:11" ht="45">
      <c r="A15" s="23">
        <v>5</v>
      </c>
      <c r="B15" s="11" t="str">
        <f>ORÇAMENTO!C41</f>
        <v>PISO CONCRETADO - corredor central (3,0X20,0)m + Escritório (3,0x3,0)m + Depósito (3,0x3,0)m = 78 m² &gt;&gt;&gt;[x5cm] = 3,9 m³</v>
      </c>
      <c r="C15" s="24">
        <f>ORÇAMENTO!K41</f>
        <v>2545.14</v>
      </c>
      <c r="D15" s="25"/>
      <c r="E15" s="26">
        <f t="shared" si="1"/>
        <v>0</v>
      </c>
      <c r="F15" s="25">
        <v>1</v>
      </c>
      <c r="G15" s="26">
        <f t="shared" ref="G15:G18" si="2">F15*C15</f>
        <v>2545.14</v>
      </c>
      <c r="H15" s="25"/>
      <c r="I15" s="26"/>
    </row>
    <row r="16" spans="1:11">
      <c r="A16" s="23">
        <v>6</v>
      </c>
      <c r="B16" s="11" t="str">
        <f>ORÇAMENTO!C43</f>
        <v>ÁGUA FRIA, PEÇAS SANITÁRIAS E ESGOTO, TORNEIRAS</v>
      </c>
      <c r="C16" s="24">
        <f>ORÇAMENTO!K43</f>
        <v>4840.5889999999999</v>
      </c>
      <c r="D16" s="25"/>
      <c r="E16" s="26">
        <f t="shared" si="1"/>
        <v>0</v>
      </c>
      <c r="F16" s="25">
        <v>1</v>
      </c>
      <c r="G16" s="26">
        <f t="shared" si="2"/>
        <v>4840.5889999999999</v>
      </c>
      <c r="H16" s="25"/>
      <c r="I16" s="26"/>
    </row>
    <row r="17" spans="1:11">
      <c r="A17" s="23"/>
      <c r="B17" s="11"/>
      <c r="C17" s="24"/>
      <c r="D17" s="25"/>
      <c r="E17" s="26">
        <f t="shared" si="1"/>
        <v>0</v>
      </c>
      <c r="F17" s="27"/>
      <c r="G17" s="26">
        <f t="shared" si="2"/>
        <v>0</v>
      </c>
      <c r="H17" s="27"/>
      <c r="I17" s="28"/>
      <c r="K17" s="3"/>
    </row>
    <row r="18" spans="1:11">
      <c r="A18" s="23"/>
      <c r="B18" s="11"/>
      <c r="C18" s="24"/>
      <c r="D18" s="25"/>
      <c r="E18" s="26">
        <f t="shared" si="1"/>
        <v>0</v>
      </c>
      <c r="F18" s="27"/>
      <c r="G18" s="26">
        <f t="shared" si="2"/>
        <v>0</v>
      </c>
      <c r="H18" s="27"/>
      <c r="I18" s="29"/>
      <c r="K18" s="3"/>
    </row>
    <row r="19" spans="1:11">
      <c r="A19" s="107"/>
      <c r="B19" s="108"/>
      <c r="C19" s="109"/>
      <c r="D19" s="27"/>
      <c r="E19" s="110"/>
      <c r="F19" s="27"/>
      <c r="G19" s="110">
        <f t="shared" ref="G19:G20" si="3">F19*C19</f>
        <v>0</v>
      </c>
      <c r="H19" s="27"/>
      <c r="I19" s="28"/>
      <c r="K19" s="1"/>
    </row>
    <row r="20" spans="1:11">
      <c r="A20" s="115"/>
      <c r="B20" s="111"/>
      <c r="C20" s="112"/>
      <c r="D20" s="113"/>
      <c r="E20" s="114"/>
      <c r="F20" s="113"/>
      <c r="G20" s="114">
        <f t="shared" si="3"/>
        <v>0</v>
      </c>
      <c r="H20" s="113"/>
      <c r="I20" s="116"/>
      <c r="K20" s="1"/>
    </row>
    <row r="21" spans="1:11">
      <c r="A21" s="106"/>
      <c r="B21" s="31" t="s">
        <v>27</v>
      </c>
      <c r="C21" s="32">
        <f>SUM(C11:C19)</f>
        <v>49999.99684</v>
      </c>
      <c r="D21" s="33"/>
      <c r="E21" s="34">
        <f>SUM(E11:E20)</f>
        <v>36480.680639999999</v>
      </c>
      <c r="F21" s="33"/>
      <c r="G21" s="34">
        <f>SUM(G11:G20)</f>
        <v>13519.316199999999</v>
      </c>
      <c r="H21" s="33"/>
      <c r="I21" s="34">
        <f>SUM(I18:I18)</f>
        <v>0</v>
      </c>
    </row>
    <row r="22" spans="1:11">
      <c r="A22" s="30"/>
      <c r="B22" s="31" t="s">
        <v>28</v>
      </c>
      <c r="C22" s="35"/>
      <c r="D22" s="36">
        <f>E21/C21</f>
        <v>0.72961365891158325</v>
      </c>
      <c r="E22" s="37"/>
      <c r="F22" s="36">
        <f>(G21+E21)/C21</f>
        <v>1</v>
      </c>
      <c r="G22" s="37"/>
      <c r="H22" s="36"/>
      <c r="I22" s="37"/>
    </row>
    <row r="23" spans="1:11">
      <c r="A23" s="30"/>
      <c r="B23" s="31" t="s">
        <v>29</v>
      </c>
      <c r="C23" s="38"/>
      <c r="D23" s="39"/>
      <c r="E23" s="34">
        <f>E21</f>
        <v>36480.680639999999</v>
      </c>
      <c r="F23" s="39"/>
      <c r="G23" s="34">
        <f>G21+E21</f>
        <v>49999.99684</v>
      </c>
      <c r="H23" s="39">
        <f>F23+H21</f>
        <v>0</v>
      </c>
      <c r="I23" s="34"/>
    </row>
    <row r="24" spans="1:11">
      <c r="A24" s="120"/>
      <c r="B24" s="121"/>
      <c r="C24" s="117"/>
      <c r="D24" s="118"/>
      <c r="E24" s="118"/>
      <c r="F24" s="118"/>
      <c r="G24" s="118"/>
      <c r="H24" s="118"/>
      <c r="I24" s="119"/>
    </row>
    <row r="25" spans="1:11">
      <c r="A25" s="40"/>
      <c r="B25" s="41" t="s">
        <v>30</v>
      </c>
      <c r="C25" s="42">
        <f>C21</f>
        <v>49999.99684</v>
      </c>
      <c r="D25" s="43"/>
      <c r="E25" s="43"/>
      <c r="F25" s="43"/>
      <c r="G25" s="43"/>
      <c r="H25" s="43"/>
      <c r="I25" s="44"/>
    </row>
    <row r="26" spans="1:11">
      <c r="A26" s="4"/>
      <c r="B26" s="46" t="s">
        <v>31</v>
      </c>
      <c r="C26" s="47" t="s">
        <v>32</v>
      </c>
      <c r="D26" s="6"/>
      <c r="E26" s="7"/>
      <c r="F26" s="6"/>
      <c r="G26" s="6"/>
      <c r="H26" s="6"/>
      <c r="I26" s="8"/>
    </row>
    <row r="27" spans="1:11">
      <c r="A27" s="5"/>
      <c r="B27" s="9"/>
      <c r="C27" s="9"/>
      <c r="D27" s="9"/>
      <c r="E27" s="9"/>
      <c r="F27" s="9"/>
      <c r="G27" s="9"/>
      <c r="H27" s="9"/>
      <c r="I27" s="10"/>
      <c r="J27" s="6"/>
    </row>
    <row r="28" spans="1:11">
      <c r="A28" s="6"/>
      <c r="B28" s="48"/>
      <c r="C28" s="6"/>
      <c r="D28" s="6"/>
      <c r="E28" s="6"/>
      <c r="F28" s="6"/>
      <c r="G28" s="6"/>
      <c r="H28" s="6"/>
      <c r="I28" s="6"/>
      <c r="J28" s="6"/>
    </row>
    <row r="29" spans="1:11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1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1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1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6"/>
      <c r="B34" s="6"/>
      <c r="C34" s="6"/>
      <c r="D34" s="6"/>
      <c r="E34" s="6"/>
      <c r="F34" s="6"/>
      <c r="G34" s="6"/>
      <c r="H34" s="6"/>
      <c r="I34" s="6"/>
      <c r="J34" s="6"/>
    </row>
  </sheetData>
  <mergeCells count="18">
    <mergeCell ref="B1:I1"/>
    <mergeCell ref="B2:I2"/>
    <mergeCell ref="B3:I3"/>
    <mergeCell ref="A5:I5"/>
    <mergeCell ref="B6:C6"/>
    <mergeCell ref="D6:F6"/>
    <mergeCell ref="G6:I6"/>
    <mergeCell ref="A24:B24"/>
    <mergeCell ref="B7:C7"/>
    <mergeCell ref="D7:F7"/>
    <mergeCell ref="G7:I7"/>
    <mergeCell ref="A9:A10"/>
    <mergeCell ref="B9:B10"/>
    <mergeCell ref="C9:C10"/>
    <mergeCell ref="D9:I9"/>
    <mergeCell ref="D10:E10"/>
    <mergeCell ref="F10:G10"/>
    <mergeCell ref="H10:I10"/>
  </mergeCells>
  <pageMargins left="0.51181102362204722" right="0.51181102362204722" top="0.78740157480314965" bottom="0.78740157480314965" header="0.31496062992125984" footer="0.31496062992125984"/>
  <pageSetup paperSize="9" scale="90" orientation="landscape" r:id="rId1"/>
  <headerFooter>
    <oddHeader>&amp;L&amp;F&amp;A</oddHeader>
    <oddFooter>&amp;L&amp;F&amp;R&amp;P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ORÇAMENTO</vt:lpstr>
      <vt:lpstr>CRONOGRAMA FISICO FINANCEIRO</vt:lpstr>
      <vt:lpstr>Plan3</vt:lpstr>
      <vt:lpstr>'CRONOGRAMA FISICO FINANCEIRO'!Area_de_impressao</vt:lpstr>
      <vt:lpstr>ORÇAMENTO!Area_de_impressao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2017-08-18T20:30:07Z</cp:lastPrinted>
  <dcterms:created xsi:type="dcterms:W3CDTF">2017-07-12T19:05:53Z</dcterms:created>
  <dcterms:modified xsi:type="dcterms:W3CDTF">2017-08-18T20:32:05Z</dcterms:modified>
</cp:coreProperties>
</file>