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835" windowHeight="7485"/>
  </bookViews>
  <sheets>
    <sheet name="CRONOGRAMA FIS_FIN" sheetId="7" r:id="rId1"/>
    <sheet name="ANEXO RAMPA_CCP CENTRO INFERIOR" sheetId="4" state="hidden" r:id="rId2"/>
    <sheet name="WC_2_alunos CCP CENTRO_SUPERIOR" sheetId="3" state="hidden" r:id="rId3"/>
    <sheet name="LOCAL_AREA" sheetId="8" r:id="rId4"/>
  </sheets>
  <definedNames>
    <definedName name="_xlnm.Print_Area" localSheetId="1">'ANEXO RAMPA_CCP CENTRO INFERIOR'!$A$1:$I$114</definedName>
    <definedName name="_xlnm.Print_Area" localSheetId="0">'CRONOGRAMA FIS_FIN'!$A$1:$I$27</definedName>
    <definedName name="_xlnm.Print_Area" localSheetId="3">LOCAL_AREA!$A$1:$H$81</definedName>
    <definedName name="_xlnm.Print_Area" localSheetId="2">'WC_2_alunos CCP CENTRO_SUPERIOR'!$A$1:$I$118</definedName>
  </definedNames>
  <calcPr calcId="125725"/>
</workbook>
</file>

<file path=xl/calcChain.xml><?xml version="1.0" encoding="utf-8"?>
<calcChain xmlns="http://schemas.openxmlformats.org/spreadsheetml/2006/main">
  <c r="G69" i="8"/>
  <c r="F69"/>
  <c r="E69"/>
  <c r="D69"/>
  <c r="E66"/>
  <c r="G66" s="1"/>
  <c r="G73"/>
  <c r="G34"/>
  <c r="G32"/>
  <c r="D41"/>
  <c r="G41"/>
  <c r="H37"/>
  <c r="F37"/>
  <c r="F36"/>
  <c r="F35"/>
  <c r="H36" l="1"/>
  <c r="H35"/>
  <c r="G75"/>
  <c r="G76" s="1"/>
  <c r="G77" s="1"/>
  <c r="H32" l="1"/>
  <c r="F32"/>
  <c r="F25"/>
  <c r="F39"/>
  <c r="F30"/>
  <c r="F31"/>
  <c r="F33"/>
  <c r="F34"/>
  <c r="F22"/>
  <c r="F23"/>
  <c r="F24"/>
  <c r="F26"/>
  <c r="F27"/>
  <c r="H23" l="1"/>
  <c r="H24"/>
  <c r="H22"/>
  <c r="H27"/>
  <c r="H25"/>
  <c r="H39"/>
  <c r="H26"/>
  <c r="H30"/>
  <c r="H31"/>
  <c r="F29"/>
  <c r="G10"/>
  <c r="G11"/>
  <c r="G12"/>
  <c r="G14"/>
  <c r="G9"/>
  <c r="F13"/>
  <c r="D14"/>
  <c r="F10"/>
  <c r="F11"/>
  <c r="F12"/>
  <c r="F9"/>
  <c r="H29" l="1"/>
  <c r="F14"/>
  <c r="H14" s="1"/>
  <c r="C12" i="7" s="1"/>
  <c r="H9" i="8"/>
  <c r="H11"/>
  <c r="H12"/>
  <c r="H13"/>
  <c r="H21"/>
  <c r="F21"/>
  <c r="H33"/>
  <c r="H10"/>
  <c r="D18" i="7"/>
  <c r="E12" l="1"/>
  <c r="E16" s="1"/>
  <c r="E18" s="1"/>
  <c r="H34" i="8"/>
  <c r="F41"/>
  <c r="H41" s="1"/>
  <c r="C13" i="7" s="1"/>
  <c r="G13" s="1"/>
  <c r="G16" s="1"/>
  <c r="F18"/>
  <c r="G18" l="1"/>
  <c r="F17"/>
  <c r="C16"/>
  <c r="I53" i="3"/>
  <c r="H33"/>
  <c r="H30"/>
  <c r="I27"/>
  <c r="G27"/>
  <c r="H27" s="1"/>
  <c r="H61"/>
  <c r="I61" s="1"/>
  <c r="G61"/>
  <c r="H117"/>
  <c r="H116"/>
  <c r="G117"/>
  <c r="G116"/>
  <c r="G55"/>
  <c r="H55" s="1"/>
  <c r="D17" i="7" l="1"/>
  <c r="C20"/>
  <c r="G8"/>
  <c r="G115" i="3"/>
  <c r="H58" s="1"/>
  <c r="I58" s="1"/>
  <c r="I1" i="4"/>
  <c r="G46"/>
  <c r="H46" s="1"/>
  <c r="E45"/>
  <c r="G45" s="1"/>
  <c r="H45" s="1"/>
  <c r="G58"/>
  <c r="H58" s="1"/>
  <c r="G59"/>
  <c r="H59" s="1"/>
  <c r="G60"/>
  <c r="H60" s="1"/>
  <c r="G61"/>
  <c r="H61" s="1"/>
  <c r="G62"/>
  <c r="H62" s="1"/>
  <c r="G63"/>
  <c r="H63" s="1"/>
  <c r="G64"/>
  <c r="H64" s="1"/>
  <c r="G65"/>
  <c r="H65" s="1"/>
  <c r="G66"/>
  <c r="H66" s="1"/>
  <c r="G67"/>
  <c r="H67" s="1"/>
  <c r="G68"/>
  <c r="H68" s="1"/>
  <c r="G69"/>
  <c r="H69" s="1"/>
  <c r="G70"/>
  <c r="H70" s="1"/>
  <c r="G71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1"/>
  <c r="H81" s="1"/>
  <c r="G82"/>
  <c r="H82" s="1"/>
  <c r="G83"/>
  <c r="H83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95"/>
  <c r="H95" s="1"/>
  <c r="G96"/>
  <c r="H96" s="1"/>
  <c r="G97"/>
  <c r="H97" s="1"/>
  <c r="G98"/>
  <c r="H98" s="1"/>
  <c r="G99"/>
  <c r="H99" s="1"/>
  <c r="G100"/>
  <c r="H100" s="1"/>
  <c r="G101"/>
  <c r="H101" s="1"/>
  <c r="G102"/>
  <c r="H102" s="1"/>
  <c r="G103"/>
  <c r="H103" s="1"/>
  <c r="G104"/>
  <c r="H104" s="1"/>
  <c r="G105"/>
  <c r="H105" s="1"/>
  <c r="G106"/>
  <c r="H106" s="1"/>
  <c r="G107"/>
  <c r="H107" s="1"/>
  <c r="G108"/>
  <c r="H108" s="1"/>
  <c r="G109"/>
  <c r="H109" s="1"/>
  <c r="G110"/>
  <c r="H110" s="1"/>
  <c r="G111"/>
  <c r="H111" s="1"/>
  <c r="G112"/>
  <c r="H112" s="1"/>
  <c r="G113"/>
  <c r="H113" s="1"/>
  <c r="G114"/>
  <c r="H114" s="1"/>
  <c r="G84" l="1"/>
  <c r="I25" s="1"/>
  <c r="G34"/>
  <c r="H34" s="1"/>
  <c r="G32"/>
  <c r="H32" s="1"/>
  <c r="G30"/>
  <c r="H30" s="1"/>
  <c r="G28"/>
  <c r="H28" s="1"/>
  <c r="E21"/>
  <c r="G57"/>
  <c r="H57" s="1"/>
  <c r="G56"/>
  <c r="H56" s="1"/>
  <c r="G55"/>
  <c r="H55" s="1"/>
  <c r="G44"/>
  <c r="H44" s="1"/>
  <c r="G43"/>
  <c r="H43" s="1"/>
  <c r="G41"/>
  <c r="H41" s="1"/>
  <c r="G40"/>
  <c r="H40" s="1"/>
  <c r="G39"/>
  <c r="H39" s="1"/>
  <c r="G35"/>
  <c r="H35" s="1"/>
  <c r="G33"/>
  <c r="H33" s="1"/>
  <c r="G20"/>
  <c r="H20" s="1"/>
  <c r="G19"/>
  <c r="H19" s="1"/>
  <c r="G18"/>
  <c r="H18" s="1"/>
  <c r="G71" i="3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3"/>
  <c r="H83" s="1"/>
  <c r="G84"/>
  <c r="H84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95"/>
  <c r="H95" s="1"/>
  <c r="G96"/>
  <c r="H96" s="1"/>
  <c r="G97"/>
  <c r="H97" s="1"/>
  <c r="G98"/>
  <c r="H98" s="1"/>
  <c r="G99"/>
  <c r="H99" s="1"/>
  <c r="G100"/>
  <c r="H100" s="1"/>
  <c r="G101"/>
  <c r="H101" s="1"/>
  <c r="G102"/>
  <c r="H102" s="1"/>
  <c r="G103"/>
  <c r="H103" s="1"/>
  <c r="G104"/>
  <c r="H104" s="1"/>
  <c r="G105"/>
  <c r="H105" s="1"/>
  <c r="G106"/>
  <c r="H106" s="1"/>
  <c r="G107"/>
  <c r="H107" s="1"/>
  <c r="G108"/>
  <c r="H108" s="1"/>
  <c r="G109"/>
  <c r="H109" s="1"/>
  <c r="G110"/>
  <c r="H110" s="1"/>
  <c r="G111"/>
  <c r="H111" s="1"/>
  <c r="G112"/>
  <c r="H112" s="1"/>
  <c r="H70"/>
  <c r="G70"/>
  <c r="F50"/>
  <c r="G50" s="1"/>
  <c r="H50" s="1"/>
  <c r="E43"/>
  <c r="G43" s="1"/>
  <c r="H43" s="1"/>
  <c r="G40"/>
  <c r="H40" s="1"/>
  <c r="E22"/>
  <c r="G22" s="1"/>
  <c r="H22" s="1"/>
  <c r="G54"/>
  <c r="H54" s="1"/>
  <c r="G53"/>
  <c r="H53" s="1"/>
  <c r="G49"/>
  <c r="H49" s="1"/>
  <c r="G46"/>
  <c r="H46" s="1"/>
  <c r="G44"/>
  <c r="H44" s="1"/>
  <c r="G37"/>
  <c r="H37" s="1"/>
  <c r="G24"/>
  <c r="H24" s="1"/>
  <c r="G23"/>
  <c r="H23" s="1"/>
  <c r="G21"/>
  <c r="H21" s="1"/>
  <c r="I16" l="1"/>
  <c r="G82"/>
  <c r="I30" s="1"/>
  <c r="G67"/>
  <c r="I33" s="1"/>
  <c r="G21" i="4"/>
  <c r="H21" s="1"/>
  <c r="I17" s="1"/>
  <c r="G50"/>
  <c r="I23" s="1"/>
  <c r="I13" s="1"/>
  <c r="I38"/>
  <c r="K38" i="3"/>
  <c r="I42"/>
  <c r="I48"/>
  <c r="G39"/>
  <c r="H39" s="1"/>
  <c r="I35" s="1"/>
  <c r="I20"/>
  <c r="I1" l="1"/>
</calcChain>
</file>

<file path=xl/sharedStrings.xml><?xml version="1.0" encoding="utf-8"?>
<sst xmlns="http://schemas.openxmlformats.org/spreadsheetml/2006/main" count="458" uniqueCount="273">
  <si>
    <t>Lista de materiais do projeto WC  ALUNOS CCP CENTRO</t>
  </si>
  <si>
    <t>4 pç</t>
  </si>
  <si>
    <t>3 pç</t>
  </si>
  <si>
    <t>Esgoto - PVC Esgoto</t>
  </si>
  <si>
    <t>Bucha de redução longa</t>
  </si>
  <si>
    <t>50 mm - 40 mm</t>
  </si>
  <si>
    <t>2 pç</t>
  </si>
  <si>
    <t>Curva 90 curta</t>
  </si>
  <si>
    <t>40 mm</t>
  </si>
  <si>
    <t>6 pç</t>
  </si>
  <si>
    <t>50 mm</t>
  </si>
  <si>
    <t>1 pç</t>
  </si>
  <si>
    <t>Joelho 90</t>
  </si>
  <si>
    <t>100 mm</t>
  </si>
  <si>
    <t>12 pç</t>
  </si>
  <si>
    <t>5 pç</t>
  </si>
  <si>
    <t>Joelho 90 c/anel p/ esgoto secundário</t>
  </si>
  <si>
    <t>40 mm - 1.1/2"</t>
  </si>
  <si>
    <t>Luva</t>
  </si>
  <si>
    <t>8 pç</t>
  </si>
  <si>
    <t>Luva simples</t>
  </si>
  <si>
    <t>Tubo rígido c/ ponta lisa</t>
  </si>
  <si>
    <t>Pluvial - PVC Acessórios</t>
  </si>
  <si>
    <t>3/4"</t>
  </si>
  <si>
    <t>Torneira de Jardim</t>
  </si>
  <si>
    <t>25 mm x 3/4"</t>
  </si>
  <si>
    <t>25 mm - 1/2"</t>
  </si>
  <si>
    <t>Água fria - Metais</t>
  </si>
  <si>
    <t>Registro de gaveta c/ canopla cromada</t>
  </si>
  <si>
    <t>Água fria - PVC misto soldável</t>
  </si>
  <si>
    <t>Joelho de redução soldável c/ rosca</t>
  </si>
  <si>
    <t>Água fria - PVC rígido soldável</t>
  </si>
  <si>
    <t>Adapt sold.curto c/bolsa-rosca p registro</t>
  </si>
  <si>
    <t>25 mm - 3/4"</t>
  </si>
  <si>
    <t>Joelho 90º soldável</t>
  </si>
  <si>
    <t>25 mm</t>
  </si>
  <si>
    <t>Tubos</t>
  </si>
  <si>
    <t>Tê 90 soldável</t>
  </si>
  <si>
    <t>Água fria - PVC soldável azul c/ bucha latão</t>
  </si>
  <si>
    <t>Joelho de redução 90º soldável com bucha de latão</t>
  </si>
  <si>
    <t>25 mm- 1/2"</t>
  </si>
  <si>
    <t>Tê red.90 sold c/ bucha latão B central</t>
  </si>
  <si>
    <t>25 mm -1/2"</t>
  </si>
  <si>
    <t>ÍTEM</t>
  </si>
  <si>
    <t>COD</t>
  </si>
  <si>
    <t>DESCRIÇÃO</t>
  </si>
  <si>
    <t>R$/un.</t>
  </si>
  <si>
    <t>s/BDI</t>
  </si>
  <si>
    <t>c/BDI</t>
  </si>
  <si>
    <t>TOT.  ÍTEM</t>
  </si>
  <si>
    <t>TOTAL</t>
  </si>
  <si>
    <t>RETIRADAS E DEMOLIÇÕES</t>
  </si>
  <si>
    <t>1.1</t>
  </si>
  <si>
    <t>PÇ</t>
  </si>
  <si>
    <t xml:space="preserve">BDI = </t>
  </si>
  <si>
    <t xml:space="preserve"> RETIRADA DE APARELHOS SANITARIOS </t>
  </si>
  <si>
    <t>m³</t>
  </si>
  <si>
    <t>m²</t>
  </si>
  <si>
    <t xml:space="preserve">REMOCAO DE AZULEJO E SUBSTRATO DE ADERENCIA EM ARGAMASSA </t>
  </si>
  <si>
    <t>1.2</t>
  </si>
  <si>
    <t>1.3</t>
  </si>
  <si>
    <t>1.4</t>
  </si>
  <si>
    <t>REDE DE ESGOTO</t>
  </si>
  <si>
    <t>REDE DE ÁGUA FRIA</t>
  </si>
  <si>
    <t>COMPOSIÇÃO ESG. 1</t>
  </si>
  <si>
    <t>COMPOSIÇÃO HID. 1</t>
  </si>
  <si>
    <t>REVESTIMENTOS</t>
  </si>
  <si>
    <t>REVESTIMENTO DE PAREDE</t>
  </si>
  <si>
    <t>Unid.</t>
  </si>
  <si>
    <t>Qde.</t>
  </si>
  <si>
    <t>REGULARIZAÇÃO DE PISO  88470 CONTRAPISO AUTONIVELANTE, APLICADO SOBRE LAJE, NÃO ADERIDO, ESPESSURA 3CM. AF_06/2014 M2 13,99 2,85 16,84</t>
  </si>
  <si>
    <t xml:space="preserve">PEÇAS SANITÁRIAS E METAIS </t>
  </si>
  <si>
    <t>VASO SANITÁRIO SIFONADO COM CAIXA ACOPLADA LOUÇA BRANCA - PADRÃO MÉDIO, INCLUSO ENGATE FLEXÍVEL EM METAL CROMADO, 1/2 X 40CM - FORNECIMENTO E INSTALAÇÃO.</t>
  </si>
  <si>
    <t>pç</t>
  </si>
  <si>
    <t>74234/1</t>
  </si>
  <si>
    <t>MICTORIO SIFONADO DE LOUCA BRANCA COM PERTENCES, COM REGISTRO DE PRESSAO 1/2" COM CANOPLA CROMADA ACABAMENTO SIMPLES E CONJUNTO PARA FIXACAO - FORNECIMENTO E INSTALAÇÃO</t>
  </si>
  <si>
    <t>74229/1</t>
  </si>
  <si>
    <t>DIVISÓRIAS E PORTAS</t>
  </si>
  <si>
    <t>KIT DE PORTA DE MADEIRA PARA PINTURA, SEMI-OCA (LEVE OU MÉDIA), PADRÃO MÉDIO, 80X210CM, ESPESSURA DE 3,5CM, ITENS INCLUSOS: DOBRADIÇAS, MONTAGEM E INSTALAÇÃO DO BATENTE, FECHADURA COM EXECUÇÃO DO FURO - FORNECIMENTO E INSTALAÇÃO. AF_08/2015 (PORTA DE ENTRADA DO WC)</t>
  </si>
  <si>
    <t>74065/3</t>
  </si>
  <si>
    <t>73924/1</t>
  </si>
  <si>
    <t xml:space="preserve"> DEMOLICAO DE ALVENARIA DE ELEMENTOS CERAMICOS </t>
  </si>
  <si>
    <t>PINTURA e VIDROS</t>
  </si>
  <si>
    <t>TOTAL ORÇAMENTÁRIO</t>
  </si>
  <si>
    <t/>
  </si>
  <si>
    <t>REVESTIMENTO DE PISO</t>
  </si>
  <si>
    <t>50 mm - 1.1/2"</t>
  </si>
  <si>
    <t>Tê de redução 90 soldável</t>
  </si>
  <si>
    <t>50 mm - 25 mm</t>
  </si>
  <si>
    <t>Esgoto - PVC Acessórios</t>
  </si>
  <si>
    <t>Água fria - Aparelho</t>
  </si>
  <si>
    <t>1.1/2"</t>
  </si>
  <si>
    <t>ESG.1</t>
  </si>
  <si>
    <t>HID.1</t>
  </si>
  <si>
    <t>KIT DE PORTA DE MADEIRA PARA PINTURA, SEMI-OCA (LEVE OU MÉDIA), PADRÃO MÉDIO, 60X210CM, ESPESSURA DE 3,5CM, ITENS INCLUSOS: DOBRADIÇAS, MONTAGEM E INSTALAÇÃO DO BATENTE, FECHADURA COM EXECUÇÃO DO FURO - FORNECIMENTO E INSTALAÇÃO. AF_08/2015 (BOX)</t>
  </si>
  <si>
    <t xml:space="preserve">ESG 1 = </t>
  </si>
  <si>
    <t>74065/3 PINTURA ESMALTE BRILHANTE PARA MADEIRA, DUAS DEMAOS, SOBRE FUNDO NIVELADOR BRANCO  (portas de madeira)</t>
  </si>
  <si>
    <t xml:space="preserve"> PINTURA ESMALTE ALTO BRILHO, DUAS DEMAOS, SOBRE SUPERFICIE METALICA </t>
  </si>
  <si>
    <t>REVESTIMENTO CERÂMICO PARA PAREDES INTERNAS COM PLACAS TIPO GRÊS OU SEMI-GRÊS DE DIMENSÕES 33X45 CM APLICADAS EM AMBIENTES DE ÁREA MAIOR QUE 5 M² A MEIA ALTURA DAS PAREDES</t>
  </si>
  <si>
    <t>3) trocar toda tubulação hidraulica, por 3/4"</t>
  </si>
  <si>
    <t>REVESTIMENTO CERÂMICO PARA PISO COM PLACAS TIPO GRÊS DE DIMENSÕES 45X45 CM APLICADA EM AMBIENTES DE ÁREA MAIOR QUE 10 M². AF_06/2014</t>
  </si>
  <si>
    <t>KIT DE PORTA DE MADEIRA PARA PINTURA, SEMI-OCA (LEVE OU MÉDIA), PADRÃO MÉDIO, 70X210CM, ESPESSURA DE 3,5CM, ITENS INCLUSOS: DOBRADIÇAS, MONTAGEM E INSTALAÇÃO DO BATENTE, FECHADURA COM EXECUÇÃO DO FURO - FORNECIMENTO E INSTALAÇÃO. AF_08/2015 (BOX)</t>
  </si>
  <si>
    <t>Lista de materiais do pavimento WC ALUNOS</t>
  </si>
  <si>
    <t>3,94 m</t>
  </si>
  <si>
    <t>Tê 90</t>
  </si>
  <si>
    <t>Bucha de redução sold. longa</t>
  </si>
  <si>
    <t>17,68 m</t>
  </si>
  <si>
    <t>5,52 m</t>
  </si>
  <si>
    <t xml:space="preserve">REMOCAO DE PISO CERÂMICO E SUBSTRATO DE ADERENCIA EM ARGAMASSA </t>
  </si>
  <si>
    <t>2) trocar todas portas</t>
  </si>
  <si>
    <t>4)troca de revestimento parede e piso</t>
  </si>
  <si>
    <t>5) Adequação da rede de esgoto</t>
  </si>
  <si>
    <t>6)troca de peças sanitárias</t>
  </si>
  <si>
    <t xml:space="preserve">7) pintura </t>
  </si>
  <si>
    <t>1) adequação de um box sanitário</t>
  </si>
  <si>
    <t>PAREDE</t>
  </si>
  <si>
    <t>ALVENARIA DE VEDAÇÃO DE BLOCOS CERÂMICOS FURADOS NA HORIZONTAL DE 9X19X19CM (ESPESSURA 9CM) DE PAREDES COM ÁREA LÍQUIDA MENOR QUE 6M² SEM VÃOS E ARGAMASSA DE  ASSENTAMENTO COM PREPARO EM BETONEIRA. AF_06/2014</t>
  </si>
  <si>
    <t>REVEST CER. PAREDE  (ALTURA=2,20 m)</t>
  </si>
  <si>
    <t xml:space="preserve">REVEST CER. PISO </t>
  </si>
  <si>
    <t>KIT DE PORTA DE MADEIRA PARA PINTURA, SEMI-OCA (LEVE OU MÉDIA), PADRÃO MÉDIO, 90X210CM, ESPESSURA DE 3,5CM, ITENS INCLUSOS: DOBRADIÇAS, MONTAGEM E INSTALAÇÃO DO BATENTE, FECHADURA COM EXECUÇÃO DO FURO - FORNECIMENTO E INSTALAÇÃO. AF_08/2015 (PORTA DE ENTRADA DO WC)</t>
  </si>
  <si>
    <t>BANCADA GRANITO CINZA POLIDO 50 X 0,60M, INCL. UMA CUBA DE EMBUTIR OVAL LOUÇA BRANCA 35X 50CM, VÁLVULA METAL CROMADO, SIFÃO FLEXÍVEL PVC, ENGATE 30CM FLEXÍVEL PLÁSTICO E TORNEIRA CROMADA DE MESA, PADRÃO MÉDIO - FORNEC. E INSTALAÇÃO. AF_12/2013</t>
  </si>
  <si>
    <t>Joelho 45</t>
  </si>
  <si>
    <t>Joelho 90 c/ visita</t>
  </si>
  <si>
    <t>100 mm - 50 mm</t>
  </si>
  <si>
    <t>Junção simples</t>
  </si>
  <si>
    <t>Tubo PVC ponta-bolsa c/ virola</t>
  </si>
  <si>
    <t>1,40 m</t>
  </si>
  <si>
    <t>3,52 m</t>
  </si>
  <si>
    <t>3,91 m</t>
  </si>
  <si>
    <t>Tê sanitário</t>
  </si>
  <si>
    <t>100 mm - 100 mm</t>
  </si>
  <si>
    <t>50 mm -50 mm</t>
  </si>
  <si>
    <t>25 mm x 1/2"</t>
  </si>
  <si>
    <t>4,67 m</t>
  </si>
  <si>
    <t>6,78 m</t>
  </si>
  <si>
    <t>Luva de red. sold c/ bucha latão</t>
  </si>
  <si>
    <t xml:space="preserve"> TUBO PVC, , DN 50 MM, FORNECIDO E INSTALADO EM RAMAL </t>
  </si>
  <si>
    <t xml:space="preserve"> TUBO PVC,  DN 100 MM, FORNECIDO E INSTALADO EM RAMAL </t>
  </si>
  <si>
    <t xml:space="preserve"> TUBO PVC,  DN 40 MM, FORNECIDO E INSTALADO EM RAMAL </t>
  </si>
  <si>
    <t>RALO SIFONADO, PVC, DN 100 X 40 MM, JUNTA SOLDÁVEL, FORNECIDO E INSTALADO EM RAMAIS . AF_12/2014</t>
  </si>
  <si>
    <t>REGISTRO DE GAVETA BRUTO, LATÃO, ROSCÁVEL, 1 1/2, COM ACABAMENTO E CANOPLA CROMADOS, INSTALADO EM RESERVAÇÃO DE ÁGUA DE EDIFICAÇÃO QUE POSSUA RESERVATÓRIO DE FIBRA/FIBROCIMENTO  FORNECIMENTO E INSTALAÇÃO. AF_06/2016</t>
  </si>
  <si>
    <t>REGISTRO DE GAVETA BRUTO, LATÃO, ROSCÁVEL, 3/4", COM ACABAMENTO E CANOPLA CROMADOS, INSTALADO EM RESERVAÇÃO DE ÁGUA DE EDIFICAÇÃO QUE POSSUA RESERVATÓRIO DE FIBRA/FIBROCIMENTO  FORNECIMENTO E INSTALAÇÃO. AF_06/2016</t>
  </si>
  <si>
    <t>HID.1 =</t>
  </si>
  <si>
    <t xml:space="preserve">88487 APLICAÇÃO MANUAL DE PINTURA COM TINTA LÁTEX PVA EM PAREDES E TETOS, DUAS DEMÃOS. AF_06/2014 </t>
  </si>
  <si>
    <t xml:space="preserve"> LAMPADA LED 2X18W 1,20m COM CALHA- FORNECIMENTO E INSTALACAO </t>
  </si>
  <si>
    <t>8) troca de luminária</t>
  </si>
  <si>
    <t>Reforma</t>
  </si>
  <si>
    <t>REVESTIMENTO CERÂMICO PARA PISO COM PLACAS TIPO GRÊS DE DIMENSÕES 45X45 CM APLICADA EM AMBIENTES DE ÁREA MAIOR QUE 10 M². AF_06/2014 . COR: CINZA CLARO OU AREIA</t>
  </si>
  <si>
    <t>REVESTIMENTO CERÂMICO PARA PAREDES INTERNAS COM PLACAS TIPO GRÊS OU SEMI-GRÊS DE DIMENSÕES 33X45 CM APLICADAS EM AMBIENTES DE ÁREA MAIOR QUE 5 M² ALTURA: 2,20M;  COR: BRANCO; REJUNTE : COR GRAFITE CLARO</t>
  </si>
  <si>
    <t xml:space="preserve"> APLICAÇÃO MANUAL DE PINTURA COM TINTA LÁTEX ACRÍLICA EM PAREDES, DUAS DEMÃOS</t>
  </si>
  <si>
    <t>COMPOSIÇÃO ELE 1</t>
  </si>
  <si>
    <t>91953 INTERRUPTOR SIMPLES (1 MÓDULO), 10A/250V, INCLUINDO SUPORTE E PLACA - FORNECIMENTO E INSTALAÇÃO</t>
  </si>
  <si>
    <t>73953/6</t>
  </si>
  <si>
    <t>LUMINARIA TIPO CALHA, DE SOBREPOR, COM  LAMPADA LED 1,20M, 18W CADA,  2X18W, COMPLETA, FORNECIMENTO E INSTALACAO</t>
  </si>
  <si>
    <t>2pç</t>
  </si>
  <si>
    <t>ELÉTRICA</t>
  </si>
  <si>
    <t>ELE.1</t>
  </si>
  <si>
    <t>COMPOSIÇÃO ELÉTRICA</t>
  </si>
  <si>
    <t>ELE 1</t>
  </si>
  <si>
    <t>5.1</t>
  </si>
  <si>
    <t>5.2</t>
  </si>
  <si>
    <t>5.3</t>
  </si>
  <si>
    <t>6.1</t>
  </si>
  <si>
    <t>6.2</t>
  </si>
  <si>
    <t>6.3</t>
  </si>
  <si>
    <t>7.1</t>
  </si>
  <si>
    <t>7.2</t>
  </si>
  <si>
    <t>LIMPEZA E BOTA FORA</t>
  </si>
  <si>
    <t xml:space="preserve">ELE.1 = </t>
  </si>
  <si>
    <t>WC  2 _ WC alunos ANEXO RAMPA_ CCP CENTRO (INFERIOR) - [Rua Portugal]</t>
  </si>
  <si>
    <t xml:space="preserve">DEMOLICAO DE ALVENARIA DE ELEMENTOS CERAMICOS </t>
  </si>
  <si>
    <t>1)demolição:   porta   do último box - 1 porta</t>
  </si>
  <si>
    <t>2) remoção de  portas e batentes - 5 unidades</t>
  </si>
  <si>
    <t>3) remoção de peças sanitárias e tubulação  hidraulica.</t>
  </si>
  <si>
    <t>5) elevação de parede em alvenaria (frente do último box)</t>
  </si>
  <si>
    <t>7) revestimento de piso e parede cerâmico</t>
  </si>
  <si>
    <t>8) instalação de peças sanitárias</t>
  </si>
  <si>
    <t>9) pintura látex sobre parede  e esmalte sobre janelas</t>
  </si>
  <si>
    <t xml:space="preserve">10) instalação de painel , em granito, 1,50x2,0m </t>
  </si>
  <si>
    <t>6) instalação de rede  hidráulica e esgoto (parte)</t>
  </si>
  <si>
    <t>9) instalação de s e batentes e portas</t>
  </si>
  <si>
    <t>HID. 1</t>
  </si>
  <si>
    <t xml:space="preserve">HID.1 = </t>
  </si>
  <si>
    <t>TUBULAÇÕES ESGOTO [Ligações]</t>
  </si>
  <si>
    <t xml:space="preserve">ESG.1 = </t>
  </si>
  <si>
    <t>DIVISORIA EM MARMORE  POLIDO, ESPESSURA 3 CM, ASSENTADO COM ARGAMASSA TRACO 1:4 (CIMENTO E AREIA), ARREMATE COM CIMENTO BRANCO, EXCLUSIVE FERRAGENS  (PAINEL)</t>
  </si>
  <si>
    <t xml:space="preserve"> PINTURA ESMALTE BRILHANTE PARA MADEIRA, DUAS DEMAOS, SOBRE FUNDO NIVELADOR  (portas de madeira). COR: CINZA CLARO</t>
  </si>
  <si>
    <t xml:space="preserve"> PINTURA ESMALTE ALTO BRILHO, DUAS DEMAOS, SOBRE SUPERFICIE METALICA . COR: GRAFITE</t>
  </si>
  <si>
    <t>PINTURA</t>
  </si>
  <si>
    <t>ALVENARIA DE ELEVAÇÃO</t>
  </si>
  <si>
    <t>(COMPOSIÇÃO REPRESENTATIVA) DO SERVIÇO DE ALVENARIA DE VEDAÇÃO DE BLOCOS VAZADOS DE CERÂMICA DE 9X19X19CM (ESPESSURA 9CM)</t>
  </si>
  <si>
    <t>2.1</t>
  </si>
  <si>
    <t>8.1</t>
  </si>
  <si>
    <t>8.2</t>
  </si>
  <si>
    <t>8.3</t>
  </si>
  <si>
    <t>WC 2 - WC ALUNOS CCP CENTRO (superior - feminino) -[Rua Portyugal]</t>
  </si>
  <si>
    <t>11) instalação elétrica</t>
  </si>
  <si>
    <t>4) remoção:revestimentos de parede e piso ceramico</t>
  </si>
  <si>
    <t>BANCADA GRANITO CINZA POLIDO 1,50 X 0,55M, INCL. TRES CUBAS DE EMBUTIR OVAL LOUÇA BRANCA 35X 50CM, VÁLVULA METAL CROMADO, SIFÃO FLEXÍVEL PVC, ENGATE 30CM FLEXÍVEL PLÁSTICO E TORNEIRA CROMADA DE MESA, PADRÃO MÉDIO - FORNEC. E INSTALAÇÃO. AF_12/2013</t>
  </si>
  <si>
    <t>Universidade Estadual do Norte do Paraná - UENP</t>
  </si>
  <si>
    <t>CRONOGRAMA FÍSICO-FINANCEIRO</t>
  </si>
  <si>
    <t>OBRA</t>
  </si>
  <si>
    <t>LOCAL</t>
  </si>
  <si>
    <t>UENP-CORNÉLIO</t>
  </si>
  <si>
    <t xml:space="preserve">VALOR DA OBRA: </t>
  </si>
  <si>
    <t>ITEM</t>
  </si>
  <si>
    <t>DESCRIÇÃO DOS SERVIÇOS</t>
  </si>
  <si>
    <t>1.º MÊS</t>
  </si>
  <si>
    <t>2.º MÊS</t>
  </si>
  <si>
    <t>TOTAL SIMPLES EM R$</t>
  </si>
  <si>
    <t>TOTAL ACUMULADO EM R$</t>
  </si>
  <si>
    <t>TOTAL ACUMULADO EM %</t>
  </si>
  <si>
    <t xml:space="preserve">                                      Decreto Estadual n.º3909, Publicado no Diario Oficial do Estado do     Paraná em 01/12/08</t>
  </si>
  <si>
    <t>SERVIÇOS A EXECUTAR</t>
  </si>
  <si>
    <t>VALOR DOS SERVIÇOS</t>
  </si>
  <si>
    <t>DATA:</t>
  </si>
  <si>
    <t xml:space="preserve">Valor Total = </t>
  </si>
  <si>
    <t xml:space="preserve">Prazo de execução = </t>
  </si>
  <si>
    <t xml:space="preserve">                             Campus CCP - C.Procópio  /  CCHE -Jacarezinho</t>
  </si>
  <si>
    <t>PASSARELA</t>
  </si>
  <si>
    <t>Local:</t>
  </si>
  <si>
    <t>CCHE - JACAREZINHO</t>
  </si>
  <si>
    <t>TRECHO</t>
  </si>
  <si>
    <t>EXTENSÃO (m)</t>
  </si>
  <si>
    <t>Largura (m)</t>
  </si>
  <si>
    <t>área (m²)</t>
  </si>
  <si>
    <t>TOTAIS</t>
  </si>
  <si>
    <t>R$ -  por m²</t>
  </si>
  <si>
    <t>R$ - trecho</t>
  </si>
  <si>
    <t>CCP - CORNÉLIO PROCÓPIO</t>
  </si>
  <si>
    <t>JACAREZINHO</t>
  </si>
  <si>
    <t>ADM  - BLOCO  A</t>
  </si>
  <si>
    <t>CANTINA - BLOCO D</t>
  </si>
  <si>
    <t>BLOCO C - CEPEL</t>
  </si>
  <si>
    <t>ALTURA LIVRE</t>
  </si>
  <si>
    <t>Estacionamento - Bloco III</t>
  </si>
  <si>
    <t xml:space="preserve"> NIP - LEPHIS</t>
  </si>
  <si>
    <t>LEPHIS - Bloco III</t>
  </si>
  <si>
    <t>Bloco III - Bloco IV</t>
  </si>
  <si>
    <t>(*)Passagem Carga</t>
  </si>
  <si>
    <t>(**)ADM  - BLOCO  A</t>
  </si>
  <si>
    <t xml:space="preserve">preço  (m²) = </t>
  </si>
  <si>
    <t>(**) Trechos com vão de 3m,  altura 3,0m , largura da cobertura de 3,0m destinado a passagem de microonibus -VER ANEXO "DESENHO 3"</t>
  </si>
  <si>
    <t>* No trecho "Passagem de carga", o toldo deverá ser "desmontável" . Em um vão de 3 m, a estrutura da cobertura (arco / toldo) deverá ser fixada com parafusos de tal modo que a cobertura fique removível com a finalidade de permitir passagem  de caminhão de carga. (ver ANEXO,  "DESENHO 2")</t>
  </si>
  <si>
    <t>preço  (m²)=</t>
  </si>
  <si>
    <t>(**)CANTINA - BLOCO D</t>
  </si>
  <si>
    <t>PASSARELA - CCHE  - JACAREZINHO</t>
  </si>
  <si>
    <t>PASSARELA - CCP - CORNÉLIO</t>
  </si>
  <si>
    <t>MODELO ILUSTRATIVO</t>
  </si>
  <si>
    <t>2 meses</t>
  </si>
  <si>
    <t xml:space="preserve">Observações: </t>
  </si>
  <si>
    <t xml:space="preserve">1 -  Fica permitida a alteração na ordem de execução. </t>
  </si>
  <si>
    <t>2 - As medições serão realizadas somente com 100% dos serviços executados em cada passarela.</t>
  </si>
  <si>
    <t>M</t>
  </si>
  <si>
    <t xml:space="preserve">ARCO [tubo retangular [60x60X2MM]  </t>
  </si>
  <si>
    <t>COMPOSIÇÃO DE PREÇOS PARA UM MÓDULO DE 2,0X2,5M, ALTURA 2,2M</t>
  </si>
  <si>
    <t>PESO(KG)</t>
  </si>
  <si>
    <t>R$-ítem</t>
  </si>
  <si>
    <t>peso</t>
  </si>
  <si>
    <t>R$/kg</t>
  </si>
  <si>
    <t>R$/m²</t>
  </si>
  <si>
    <t>(COMPOSIÇÃO REPRESENTATIVA) FABRICAÇÃO E INSTALAÇÃO DE TESOURA INTEIRA EM AÇO, PARA VÃOS DE 3 A 12 M E PARA QUALQUER TIPO DE TELHA, INCLUSO IÇAMENTO. AF_12/2015</t>
  </si>
  <si>
    <t>COBERTURA EM TELHA DE AÇO GALVANIZADO GALVALUME</t>
  </si>
  <si>
    <t>M²</t>
  </si>
  <si>
    <t>TELHAMENTO COM TELHA DE AÇO/ALUMÍNIO E = 0,5 MM, COM ATÉ 2 ÁGUAS, INCLUSO IÇAMENTO</t>
  </si>
  <si>
    <t>Preço de um módulo de 2,5x5,0m</t>
  </si>
  <si>
    <t xml:space="preserve"> =</t>
  </si>
  <si>
    <t>Preço médio por m² sem BDI</t>
  </si>
  <si>
    <t>Preço médio por m² com BDI de 30%</t>
  </si>
  <si>
    <t>Preço médio por m² com arredondamento =</t>
  </si>
  <si>
    <r>
      <t xml:space="preserve">PÉ DIREITO [tubo redondo 2mm </t>
    </r>
    <r>
      <rPr>
        <b/>
        <sz val="11"/>
        <color theme="1"/>
        <rFont val="Calibri"/>
        <family val="2"/>
      </rPr>
      <t>Ø 50mm]</t>
    </r>
  </si>
  <si>
    <t>CORNÉLIO PROCÓPIO</t>
  </si>
  <si>
    <t>REFERÊNCIA:  SINAP -  SEIL/PRED 002/2017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</si>
</sst>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&quot;R$&quot;\ #,##0.00"/>
    <numFmt numFmtId="166" formatCode="0.0%"/>
    <numFmt numFmtId="167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indexed="8"/>
      <name val="UniversalBlack"/>
      <family val="2"/>
    </font>
    <font>
      <b/>
      <sz val="13"/>
      <color indexed="8"/>
      <name val="Times New Roman"/>
      <family val="1"/>
    </font>
    <font>
      <i/>
      <sz val="10.4"/>
      <name val="Arial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4" fontId="0" fillId="0" borderId="0" xfId="2" applyFont="1"/>
    <xf numFmtId="43" fontId="0" fillId="0" borderId="0" xfId="1" applyFont="1"/>
    <xf numFmtId="9" fontId="0" fillId="0" borderId="0" xfId="3" applyFont="1"/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/>
    <xf numFmtId="43" fontId="0" fillId="0" borderId="0" xfId="0" applyNumberFormat="1"/>
    <xf numFmtId="44" fontId="0" fillId="0" borderId="0" xfId="3" applyNumberFormat="1" applyFont="1"/>
    <xf numFmtId="44" fontId="0" fillId="0" borderId="0" xfId="0" applyNumberFormat="1"/>
    <xf numFmtId="164" fontId="0" fillId="0" borderId="0" xfId="1" applyNumberFormat="1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0" fontId="0" fillId="0" borderId="0" xfId="0" applyBorder="1"/>
    <xf numFmtId="43" fontId="0" fillId="0" borderId="0" xfId="1" applyFont="1" applyBorder="1" applyAlignment="1">
      <alignment vertical="center"/>
    </xf>
    <xf numFmtId="44" fontId="0" fillId="0" borderId="0" xfId="2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0" xfId="1" applyFont="1"/>
    <xf numFmtId="0" fontId="2" fillId="0" borderId="0" xfId="0" applyFont="1"/>
    <xf numFmtId="43" fontId="2" fillId="0" borderId="0" xfId="0" applyNumberFormat="1" applyFont="1"/>
    <xf numFmtId="43" fontId="2" fillId="0" borderId="0" xfId="1" applyFont="1" applyBorder="1"/>
    <xf numFmtId="0" fontId="2" fillId="0" borderId="0" xfId="0" applyFont="1" applyBorder="1"/>
    <xf numFmtId="43" fontId="2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3" fontId="4" fillId="0" borderId="0" xfId="1" applyFont="1"/>
    <xf numFmtId="43" fontId="4" fillId="0" borderId="0" xfId="1" applyFont="1" applyAlignment="1">
      <alignment vertical="center"/>
    </xf>
    <xf numFmtId="164" fontId="4" fillId="0" borderId="0" xfId="1" applyNumberFormat="1" applyFont="1"/>
    <xf numFmtId="44" fontId="3" fillId="0" borderId="0" xfId="2" applyFont="1" applyBorder="1" applyAlignment="1">
      <alignment horizontal="left"/>
    </xf>
    <xf numFmtId="164" fontId="3" fillId="0" borderId="0" xfId="1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43" fontId="3" fillId="0" borderId="0" xfId="1" applyFont="1" applyAlignment="1">
      <alignment vertical="center"/>
    </xf>
    <xf numFmtId="0" fontId="3" fillId="0" borderId="0" xfId="0" applyFont="1" applyAlignment="1"/>
    <xf numFmtId="43" fontId="3" fillId="0" borderId="0" xfId="1" applyFont="1" applyAlignment="1"/>
    <xf numFmtId="164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43" fontId="3" fillId="0" borderId="0" xfId="1" applyFont="1" applyBorder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/>
    <xf numFmtId="0" fontId="0" fillId="0" borderId="0" xfId="1" applyNumberFormat="1" applyFont="1"/>
    <xf numFmtId="43" fontId="0" fillId="0" borderId="0" xfId="1" applyFont="1" applyAlignment="1">
      <alignment wrapText="1"/>
    </xf>
    <xf numFmtId="0" fontId="0" fillId="0" borderId="0" xfId="1" applyNumberFormat="1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2" xfId="0" applyBorder="1" applyAlignment="1">
      <alignment horizontal="center" vertical="center"/>
    </xf>
    <xf numFmtId="43" fontId="0" fillId="0" borderId="2" xfId="0" applyNumberFormat="1" applyBorder="1"/>
    <xf numFmtId="0" fontId="0" fillId="0" borderId="2" xfId="0" applyBorder="1"/>
    <xf numFmtId="164" fontId="0" fillId="0" borderId="2" xfId="1" applyNumberFormat="1" applyFont="1" applyBorder="1" applyAlignment="1">
      <alignment horizontal="center" vertical="center"/>
    </xf>
    <xf numFmtId="43" fontId="0" fillId="0" borderId="2" xfId="1" applyFont="1" applyBorder="1" applyAlignment="1">
      <alignment vertical="center"/>
    </xf>
    <xf numFmtId="0" fontId="0" fillId="0" borderId="3" xfId="0" applyBorder="1" applyAlignment="1">
      <alignment horizontal="center"/>
    </xf>
    <xf numFmtId="43" fontId="0" fillId="0" borderId="2" xfId="1" applyFont="1" applyBorder="1"/>
    <xf numFmtId="43" fontId="0" fillId="0" borderId="3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left"/>
    </xf>
    <xf numFmtId="43" fontId="0" fillId="0" borderId="0" xfId="1" applyFont="1" applyBorder="1" applyAlignment="1">
      <alignment horizontal="left" vertical="center"/>
    </xf>
    <xf numFmtId="43" fontId="0" fillId="0" borderId="0" xfId="1" applyFont="1" applyAlignment="1">
      <alignment horizontal="right"/>
    </xf>
    <xf numFmtId="9" fontId="0" fillId="0" borderId="0" xfId="3" applyFont="1" applyAlignment="1">
      <alignment horizontal="left"/>
    </xf>
    <xf numFmtId="0" fontId="0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4" xfId="0" quotePrefix="1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4" fontId="0" fillId="0" borderId="5" xfId="2" applyFont="1" applyBorder="1"/>
    <xf numFmtId="0" fontId="0" fillId="0" borderId="0" xfId="0" applyBorder="1" applyAlignment="1">
      <alignment horizontal="left"/>
    </xf>
    <xf numFmtId="0" fontId="0" fillId="0" borderId="6" xfId="0" quotePrefix="1" applyBorder="1" applyAlignment="1">
      <alignment horizontal="center"/>
    </xf>
    <xf numFmtId="0" fontId="0" fillId="0" borderId="7" xfId="1" applyNumberFormat="1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43" fontId="0" fillId="0" borderId="7" xfId="1" applyFont="1" applyBorder="1" applyAlignment="1">
      <alignment horizontal="center" vertical="center"/>
    </xf>
    <xf numFmtId="43" fontId="0" fillId="0" borderId="7" xfId="1" applyFont="1" applyBorder="1"/>
    <xf numFmtId="44" fontId="0" fillId="0" borderId="8" xfId="2" applyFont="1" applyBorder="1"/>
    <xf numFmtId="0" fontId="0" fillId="0" borderId="0" xfId="0" quotePrefix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6" xfId="0" applyBorder="1"/>
    <xf numFmtId="43" fontId="0" fillId="0" borderId="16" xfId="1" applyFont="1" applyBorder="1"/>
    <xf numFmtId="43" fontId="0" fillId="0" borderId="16" xfId="1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43" fontId="0" fillId="0" borderId="12" xfId="1" applyFont="1" applyBorder="1"/>
    <xf numFmtId="43" fontId="0" fillId="0" borderId="16" xfId="1" applyFont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0" fillId="0" borderId="17" xfId="1" applyFont="1" applyBorder="1"/>
    <xf numFmtId="43" fontId="0" fillId="0" borderId="14" xfId="1" applyFont="1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0" fillId="0" borderId="19" xfId="1" applyFont="1" applyBorder="1"/>
    <xf numFmtId="0" fontId="0" fillId="0" borderId="21" xfId="0" applyBorder="1" applyAlignment="1">
      <alignment horizontal="center" vertical="center"/>
    </xf>
    <xf numFmtId="43" fontId="0" fillId="0" borderId="23" xfId="1" applyFont="1" applyBorder="1"/>
    <xf numFmtId="0" fontId="0" fillId="0" borderId="22" xfId="0" applyBorder="1"/>
    <xf numFmtId="0" fontId="0" fillId="0" borderId="22" xfId="0" applyBorder="1" applyAlignment="1">
      <alignment horizontal="center" vertical="center"/>
    </xf>
    <xf numFmtId="43" fontId="0" fillId="0" borderId="19" xfId="1" applyFont="1" applyBorder="1" applyAlignment="1">
      <alignment vertical="center"/>
    </xf>
    <xf numFmtId="0" fontId="0" fillId="0" borderId="19" xfId="0" applyBorder="1" applyAlignment="1">
      <alignment wrapText="1"/>
    </xf>
    <xf numFmtId="43" fontId="0" fillId="0" borderId="19" xfId="1" applyFont="1" applyBorder="1" applyAlignment="1">
      <alignment horizontal="center" vertical="center"/>
    </xf>
    <xf numFmtId="43" fontId="0" fillId="0" borderId="25" xfId="1" applyFont="1" applyBorder="1"/>
    <xf numFmtId="43" fontId="0" fillId="0" borderId="24" xfId="1" applyFont="1" applyBorder="1" applyAlignment="1">
      <alignment horizontal="center" vertical="center"/>
    </xf>
    <xf numFmtId="43" fontId="0" fillId="0" borderId="21" xfId="1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4" fontId="5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4" fontId="3" fillId="0" borderId="0" xfId="2" applyFont="1"/>
    <xf numFmtId="43" fontId="3" fillId="0" borderId="0" xfId="0" applyNumberFormat="1" applyFont="1"/>
    <xf numFmtId="44" fontId="3" fillId="0" borderId="0" xfId="0" applyNumberFormat="1" applyFont="1"/>
    <xf numFmtId="164" fontId="3" fillId="0" borderId="0" xfId="1" applyNumberFormat="1" applyFont="1" applyBorder="1"/>
    <xf numFmtId="44" fontId="3" fillId="0" borderId="0" xfId="2" applyFont="1" applyBorder="1"/>
    <xf numFmtId="164" fontId="3" fillId="0" borderId="0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43" fontId="3" fillId="0" borderId="2" xfId="1" applyFont="1" applyBorder="1" applyAlignment="1">
      <alignment vertical="center"/>
    </xf>
    <xf numFmtId="43" fontId="3" fillId="0" borderId="3" xfId="1" applyFont="1" applyBorder="1" applyAlignment="1">
      <alignment horizontal="center"/>
    </xf>
    <xf numFmtId="0" fontId="3" fillId="0" borderId="1" xfId="0" applyFont="1" applyBorder="1"/>
    <xf numFmtId="43" fontId="3" fillId="0" borderId="3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/>
    <xf numFmtId="43" fontId="3" fillId="0" borderId="15" xfId="1" applyFont="1" applyBorder="1" applyAlignment="1">
      <alignment horizontal="center" vertical="center"/>
    </xf>
    <xf numFmtId="43" fontId="3" fillId="0" borderId="15" xfId="1" applyFont="1" applyBorder="1"/>
    <xf numFmtId="9" fontId="3" fillId="0" borderId="10" xfId="3" applyFont="1" applyBorder="1"/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/>
    <xf numFmtId="43" fontId="3" fillId="0" borderId="16" xfId="1" applyFont="1" applyBorder="1" applyAlignment="1">
      <alignment horizontal="center" vertical="center"/>
    </xf>
    <xf numFmtId="43" fontId="3" fillId="0" borderId="16" xfId="1" applyFont="1" applyBorder="1"/>
    <xf numFmtId="43" fontId="3" fillId="0" borderId="12" xfId="1" applyFont="1" applyBorder="1"/>
    <xf numFmtId="0" fontId="3" fillId="0" borderId="11" xfId="0" applyFont="1" applyBorder="1" applyAlignment="1">
      <alignment horizontal="right"/>
    </xf>
    <xf numFmtId="0" fontId="3" fillId="0" borderId="16" xfId="0" applyFont="1" applyBorder="1" applyAlignment="1">
      <alignment wrapText="1"/>
    </xf>
    <xf numFmtId="43" fontId="3" fillId="0" borderId="16" xfId="1" applyFont="1" applyBorder="1" applyAlignment="1">
      <alignment vertical="center"/>
    </xf>
    <xf numFmtId="0" fontId="3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6" xfId="0" applyFont="1" applyBorder="1" applyAlignment="1"/>
    <xf numFmtId="0" fontId="3" fillId="0" borderId="13" xfId="0" applyFont="1" applyBorder="1" applyAlignment="1">
      <alignment horizontal="center"/>
    </xf>
    <xf numFmtId="0" fontId="0" fillId="0" borderId="17" xfId="0" applyBorder="1" applyAlignment="1"/>
    <xf numFmtId="43" fontId="0" fillId="0" borderId="17" xfId="1" applyFont="1" applyBorder="1" applyAlignment="1">
      <alignment vertical="center"/>
    </xf>
    <xf numFmtId="0" fontId="0" fillId="0" borderId="15" xfId="0" applyBorder="1"/>
    <xf numFmtId="0" fontId="0" fillId="0" borderId="5" xfId="0" applyBorder="1"/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/>
    <xf numFmtId="4" fontId="3" fillId="0" borderId="0" xfId="0" applyNumberFormat="1" applyFont="1" applyFill="1" applyBorder="1"/>
    <xf numFmtId="0" fontId="3" fillId="0" borderId="0" xfId="0" applyFont="1" applyFill="1" applyBorder="1"/>
    <xf numFmtId="0" fontId="3" fillId="0" borderId="11" xfId="0" applyFont="1" applyFill="1" applyBorder="1" applyAlignment="1">
      <alignment horizontal="center"/>
    </xf>
    <xf numFmtId="166" fontId="3" fillId="0" borderId="12" xfId="0" applyNumberFormat="1" applyFont="1" applyFill="1" applyBorder="1"/>
    <xf numFmtId="43" fontId="3" fillId="0" borderId="12" xfId="1" applyFont="1" applyFill="1" applyBorder="1"/>
    <xf numFmtId="0" fontId="3" fillId="0" borderId="13" xfId="0" applyFont="1" applyFill="1" applyBorder="1" applyAlignment="1">
      <alignment horizontal="center"/>
    </xf>
    <xf numFmtId="166" fontId="3" fillId="0" borderId="14" xfId="0" applyNumberFormat="1" applyFont="1" applyFill="1" applyBorder="1"/>
    <xf numFmtId="0" fontId="3" fillId="0" borderId="33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center"/>
    </xf>
    <xf numFmtId="0" fontId="3" fillId="0" borderId="37" xfId="0" applyFont="1" applyFill="1" applyBorder="1" applyAlignment="1">
      <alignment wrapText="1"/>
    </xf>
    <xf numFmtId="0" fontId="3" fillId="0" borderId="35" xfId="0" applyFont="1" applyFill="1" applyBorder="1" applyAlignment="1">
      <alignment wrapText="1"/>
    </xf>
    <xf numFmtId="165" fontId="3" fillId="0" borderId="39" xfId="0" applyNumberFormat="1" applyFont="1" applyFill="1" applyBorder="1"/>
    <xf numFmtId="165" fontId="3" fillId="0" borderId="41" xfId="0" applyNumberFormat="1" applyFont="1" applyFill="1" applyBorder="1"/>
    <xf numFmtId="165" fontId="3" fillId="0" borderId="42" xfId="0" applyNumberFormat="1" applyFont="1" applyFill="1" applyBorder="1"/>
    <xf numFmtId="0" fontId="0" fillId="0" borderId="21" xfId="0" applyBorder="1"/>
    <xf numFmtId="0" fontId="3" fillId="0" borderId="24" xfId="0" applyFont="1" applyFill="1" applyBorder="1" applyAlignment="1">
      <alignment horizontal="right"/>
    </xf>
    <xf numFmtId="165" fontId="6" fillId="0" borderId="32" xfId="0" applyNumberFormat="1" applyFont="1" applyFill="1" applyBorder="1"/>
    <xf numFmtId="43" fontId="6" fillId="0" borderId="23" xfId="1" applyFont="1" applyFill="1" applyBorder="1"/>
    <xf numFmtId="4" fontId="3" fillId="0" borderId="32" xfId="0" applyNumberFormat="1" applyFont="1" applyFill="1" applyBorder="1"/>
    <xf numFmtId="4" fontId="3" fillId="0" borderId="23" xfId="0" applyNumberFormat="1" applyFont="1" applyFill="1" applyBorder="1"/>
    <xf numFmtId="0" fontId="3" fillId="0" borderId="32" xfId="0" applyFont="1" applyFill="1" applyBorder="1"/>
    <xf numFmtId="166" fontId="3" fillId="0" borderId="18" xfId="0" applyNumberFormat="1" applyFont="1" applyFill="1" applyBorder="1"/>
    <xf numFmtId="43" fontId="6" fillId="0" borderId="20" xfId="1" applyFont="1" applyFill="1" applyBorder="1"/>
    <xf numFmtId="166" fontId="3" fillId="0" borderId="11" xfId="0" applyNumberFormat="1" applyFont="1" applyFill="1" applyBorder="1"/>
    <xf numFmtId="166" fontId="3" fillId="0" borderId="13" xfId="0" applyNumberFormat="1" applyFont="1" applyFill="1" applyBorder="1"/>
    <xf numFmtId="43" fontId="6" fillId="0" borderId="21" xfId="1" applyFont="1" applyFill="1" applyBorder="1"/>
    <xf numFmtId="9" fontId="3" fillId="0" borderId="21" xfId="3" applyFont="1" applyFill="1" applyBorder="1"/>
    <xf numFmtId="43" fontId="3" fillId="0" borderId="21" xfId="1" applyFont="1" applyFill="1" applyBorder="1"/>
    <xf numFmtId="0" fontId="3" fillId="0" borderId="32" xfId="0" applyFont="1" applyFill="1" applyBorder="1" applyAlignment="1">
      <alignment horizontal="center" vertical="center"/>
    </xf>
    <xf numFmtId="0" fontId="7" fillId="0" borderId="45" xfId="0" applyFont="1" applyFill="1" applyBorder="1"/>
    <xf numFmtId="0" fontId="8" fillId="0" borderId="4" xfId="0" applyFont="1" applyFill="1" applyBorder="1"/>
    <xf numFmtId="0" fontId="0" fillId="0" borderId="4" xfId="0" applyFill="1" applyBorder="1"/>
    <xf numFmtId="0" fontId="0" fillId="0" borderId="6" xfId="0" applyFill="1" applyBorder="1"/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0" fillId="0" borderId="45" xfId="0" applyFont="1" applyFill="1" applyBorder="1"/>
    <xf numFmtId="0" fontId="0" fillId="0" borderId="33" xfId="0" applyFont="1" applyFill="1" applyBorder="1"/>
    <xf numFmtId="0" fontId="0" fillId="0" borderId="46" xfId="0" applyFont="1" applyFill="1" applyBorder="1"/>
    <xf numFmtId="0" fontId="0" fillId="0" borderId="6" xfId="0" applyBorder="1"/>
    <xf numFmtId="0" fontId="3" fillId="0" borderId="7" xfId="0" applyFont="1" applyFill="1" applyBorder="1" applyAlignment="1">
      <alignment horizontal="right"/>
    </xf>
    <xf numFmtId="0" fontId="0" fillId="0" borderId="8" xfId="0" applyBorder="1"/>
    <xf numFmtId="165" fontId="0" fillId="0" borderId="33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7" xfId="0" applyBorder="1"/>
    <xf numFmtId="0" fontId="3" fillId="0" borderId="48" xfId="0" applyFont="1" applyFill="1" applyBorder="1" applyAlignment="1">
      <alignment horizontal="left"/>
    </xf>
    <xf numFmtId="0" fontId="0" fillId="0" borderId="48" xfId="0" applyBorder="1"/>
    <xf numFmtId="0" fontId="0" fillId="0" borderId="4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45" xfId="0" applyFill="1" applyBorder="1"/>
    <xf numFmtId="0" fontId="0" fillId="0" borderId="33" xfId="0" applyFill="1" applyBorder="1"/>
    <xf numFmtId="0" fontId="0" fillId="0" borderId="46" xfId="0" applyFill="1" applyBorder="1"/>
    <xf numFmtId="0" fontId="3" fillId="0" borderId="4" xfId="0" applyFont="1" applyFill="1" applyBorder="1" applyAlignment="1">
      <alignment horizontal="center"/>
    </xf>
    <xf numFmtId="0" fontId="0" fillId="0" borderId="5" xfId="0" applyFont="1" applyFill="1" applyBorder="1"/>
    <xf numFmtId="4" fontId="3" fillId="0" borderId="5" xfId="0" applyNumberFormat="1" applyFont="1" applyFill="1" applyBorder="1"/>
    <xf numFmtId="0" fontId="0" fillId="0" borderId="4" xfId="0" applyBorder="1"/>
    <xf numFmtId="0" fontId="11" fillId="0" borderId="0" xfId="0" applyFont="1" applyFill="1" applyBorder="1" applyAlignment="1"/>
    <xf numFmtId="0" fontId="3" fillId="0" borderId="0" xfId="0" applyFont="1" applyFill="1" applyBorder="1" applyAlignment="1"/>
    <xf numFmtId="0" fontId="8" fillId="0" borderId="0" xfId="0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horizontal="center"/>
    </xf>
    <xf numFmtId="0" fontId="0" fillId="0" borderId="15" xfId="0" applyBorder="1" applyAlignment="1">
      <alignment horizontal="right"/>
    </xf>
    <xf numFmtId="44" fontId="0" fillId="0" borderId="12" xfId="2" applyFont="1" applyBorder="1"/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7" fontId="0" fillId="0" borderId="16" xfId="0" applyNumberFormat="1" applyBorder="1"/>
    <xf numFmtId="0" fontId="10" fillId="0" borderId="0" xfId="0" applyFont="1" applyFill="1" applyBorder="1" applyAlignment="1"/>
    <xf numFmtId="0" fontId="0" fillId="0" borderId="45" xfId="0" applyBorder="1"/>
    <xf numFmtId="0" fontId="7" fillId="0" borderId="33" xfId="0" applyFont="1" applyFill="1" applyBorder="1"/>
    <xf numFmtId="0" fontId="0" fillId="0" borderId="7" xfId="0" applyFill="1" applyBorder="1"/>
    <xf numFmtId="2" fontId="9" fillId="0" borderId="0" xfId="0" applyNumberFormat="1" applyFont="1" applyFill="1" applyBorder="1" applyAlignment="1">
      <alignment horizontal="center"/>
    </xf>
    <xf numFmtId="2" fontId="0" fillId="0" borderId="16" xfId="0" applyNumberFormat="1" applyBorder="1"/>
    <xf numFmtId="2" fontId="0" fillId="0" borderId="16" xfId="0" applyNumberFormat="1" applyBorder="1" applyAlignment="1">
      <alignment horizontal="center" wrapText="1"/>
    </xf>
    <xf numFmtId="2" fontId="0" fillId="0" borderId="0" xfId="0" applyNumberFormat="1"/>
    <xf numFmtId="43" fontId="10" fillId="0" borderId="0" xfId="1" applyFont="1" applyFill="1" applyBorder="1" applyAlignment="1"/>
    <xf numFmtId="0" fontId="0" fillId="0" borderId="15" xfId="0" applyBorder="1" applyAlignment="1">
      <alignment horizontal="center"/>
    </xf>
    <xf numFmtId="2" fontId="0" fillId="0" borderId="50" xfId="0" applyNumberFormat="1" applyBorder="1"/>
    <xf numFmtId="167" fontId="0" fillId="0" borderId="50" xfId="0" applyNumberFormat="1" applyBorder="1"/>
    <xf numFmtId="43" fontId="0" fillId="0" borderId="50" xfId="1" applyFont="1" applyBorder="1"/>
    <xf numFmtId="43" fontId="0" fillId="0" borderId="51" xfId="1" applyFont="1" applyBorder="1"/>
    <xf numFmtId="2" fontId="0" fillId="0" borderId="0" xfId="0" applyNumberFormat="1" applyBorder="1"/>
    <xf numFmtId="0" fontId="0" fillId="0" borderId="0" xfId="0" applyBorder="1" applyAlignment="1"/>
    <xf numFmtId="2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7" fontId="0" fillId="0" borderId="0" xfId="0" applyNumberFormat="1" applyBorder="1"/>
    <xf numFmtId="43" fontId="0" fillId="0" borderId="5" xfId="1" applyFont="1" applyBorder="1"/>
    <xf numFmtId="2" fontId="0" fillId="0" borderId="7" xfId="0" applyNumberFormat="1" applyBorder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52" xfId="0" applyBorder="1"/>
    <xf numFmtId="2" fontId="0" fillId="0" borderId="22" xfId="0" applyNumberFormat="1" applyBorder="1"/>
    <xf numFmtId="167" fontId="0" fillId="0" borderId="22" xfId="0" applyNumberFormat="1" applyBorder="1"/>
    <xf numFmtId="43" fontId="0" fillId="0" borderId="22" xfId="1" applyFont="1" applyBorder="1"/>
    <xf numFmtId="43" fontId="0" fillId="0" borderId="0" xfId="1" applyFont="1" applyFill="1" applyBorder="1"/>
    <xf numFmtId="0" fontId="0" fillId="0" borderId="36" xfId="0" applyFill="1" applyBorder="1" applyAlignment="1">
      <alignment horizontal="left" vertical="center"/>
    </xf>
    <xf numFmtId="43" fontId="9" fillId="0" borderId="0" xfId="0" applyNumberFormat="1" applyFont="1" applyFill="1" applyBorder="1" applyAlignment="1">
      <alignment horizontal="center"/>
    </xf>
    <xf numFmtId="0" fontId="10" fillId="0" borderId="33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/>
    </xf>
    <xf numFmtId="165" fontId="6" fillId="0" borderId="2" xfId="0" applyNumberFormat="1" applyFont="1" applyFill="1" applyBorder="1" applyAlignment="1">
      <alignment horizontal="center"/>
    </xf>
    <xf numFmtId="165" fontId="6" fillId="0" borderId="3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43" fontId="0" fillId="0" borderId="0" xfId="1" applyFont="1" applyAlignment="1">
      <alignment horizontal="center"/>
    </xf>
    <xf numFmtId="43" fontId="3" fillId="0" borderId="16" xfId="1" applyFont="1" applyBorder="1" applyAlignment="1">
      <alignment horizontal="center"/>
    </xf>
    <xf numFmtId="0" fontId="0" fillId="0" borderId="11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0" borderId="2" xfId="0" applyNumberFormat="1" applyBorder="1"/>
    <xf numFmtId="0" fontId="0" fillId="0" borderId="3" xfId="0" applyBorder="1"/>
    <xf numFmtId="2" fontId="0" fillId="0" borderId="15" xfId="0" applyNumberForma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43" fontId="0" fillId="0" borderId="12" xfId="1" applyFont="1" applyBorder="1" applyAlignment="1">
      <alignment vertical="center"/>
    </xf>
    <xf numFmtId="43" fontId="0" fillId="0" borderId="16" xfId="1" applyFont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 wrapText="1"/>
    </xf>
    <xf numFmtId="2" fontId="0" fillId="0" borderId="17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6" xfId="0" applyFont="1" applyBorder="1"/>
    <xf numFmtId="0" fontId="5" fillId="0" borderId="15" xfId="0" applyFont="1" applyBorder="1"/>
    <xf numFmtId="2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/>
    <xf numFmtId="0" fontId="0" fillId="0" borderId="17" xfId="0" applyBorder="1"/>
    <xf numFmtId="2" fontId="0" fillId="0" borderId="17" xfId="0" applyNumberFormat="1" applyBorder="1"/>
    <xf numFmtId="0" fontId="0" fillId="0" borderId="14" xfId="0" applyBorder="1"/>
    <xf numFmtId="167" fontId="0" fillId="0" borderId="0" xfId="0" applyNumberFormat="1"/>
    <xf numFmtId="0" fontId="0" fillId="0" borderId="4" xfId="0" applyBorder="1" applyAlignment="1">
      <alignment horizontal="center" vertical="center" textRotation="90"/>
    </xf>
  </cellXfs>
  <cellStyles count="4">
    <cellStyle name="Moeda" xfId="2" builtinId="4"/>
    <cellStyle name="Normal" xfId="0" builtinId="0"/>
    <cellStyle name="Porcentagem" xfId="3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180975</xdr:rowOff>
    </xdr:from>
    <xdr:to>
      <xdr:col>1</xdr:col>
      <xdr:colOff>1219201</xdr:colOff>
      <xdr:row>4</xdr:row>
      <xdr:rowOff>16003</xdr:rowOff>
    </xdr:to>
    <xdr:pic>
      <xdr:nvPicPr>
        <xdr:cNvPr id="4097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371475"/>
          <a:ext cx="1724026" cy="48272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161925</xdr:rowOff>
    </xdr:from>
    <xdr:to>
      <xdr:col>1</xdr:col>
      <xdr:colOff>1104901</xdr:colOff>
      <xdr:row>3</xdr:row>
      <xdr:rowOff>111253</xdr:rowOff>
    </xdr:to>
    <xdr:pic>
      <xdr:nvPicPr>
        <xdr:cNvPr id="2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352425"/>
          <a:ext cx="1114426" cy="40652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66676</xdr:colOff>
      <xdr:row>44</xdr:row>
      <xdr:rowOff>38100</xdr:rowOff>
    </xdr:from>
    <xdr:to>
      <xdr:col>1</xdr:col>
      <xdr:colOff>1343026</xdr:colOff>
      <xdr:row>56</xdr:row>
      <xdr:rowOff>18471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6276" y="9572625"/>
          <a:ext cx="1276350" cy="2266371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44</xdr:row>
      <xdr:rowOff>47626</xdr:rowOff>
    </xdr:from>
    <xdr:to>
      <xdr:col>2</xdr:col>
      <xdr:colOff>304800</xdr:colOff>
      <xdr:row>55</xdr:row>
      <xdr:rowOff>147284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00275" y="9582151"/>
          <a:ext cx="1238250" cy="2195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zoomScale="90" zoomScaleNormal="90" workbookViewId="0">
      <selection activeCell="G13" sqref="G13"/>
    </sheetView>
  </sheetViews>
  <sheetFormatPr defaultRowHeight="15"/>
  <cols>
    <col min="2" max="2" width="58.140625" customWidth="1"/>
    <col min="3" max="3" width="16" customWidth="1"/>
    <col min="4" max="4" width="9.5703125" customWidth="1"/>
    <col min="5" max="5" width="11.140625" customWidth="1"/>
    <col min="7" max="7" width="11.140625" bestFit="1" customWidth="1"/>
    <col min="9" max="9" width="11.5703125" bestFit="1" customWidth="1"/>
  </cols>
  <sheetData>
    <row r="1" spans="1:9">
      <c r="A1" s="215"/>
      <c r="B1" s="216"/>
      <c r="C1" s="216"/>
      <c r="D1" s="216"/>
      <c r="E1" s="216"/>
      <c r="F1" s="216"/>
      <c r="G1" s="216"/>
      <c r="H1" s="216"/>
      <c r="I1" s="217"/>
    </row>
    <row r="2" spans="1:9" ht="19.5">
      <c r="A2" s="191"/>
      <c r="B2" s="265" t="s">
        <v>199</v>
      </c>
      <c r="C2" s="265"/>
      <c r="D2" s="265"/>
      <c r="E2" s="265"/>
      <c r="F2" s="265"/>
      <c r="G2" s="265"/>
      <c r="H2" s="265"/>
      <c r="I2" s="266"/>
    </row>
    <row r="3" spans="1:9" ht="16.5">
      <c r="A3" s="192"/>
      <c r="B3" s="267" t="s">
        <v>212</v>
      </c>
      <c r="C3" s="267"/>
      <c r="D3" s="267"/>
      <c r="E3" s="267"/>
      <c r="F3" s="267"/>
      <c r="G3" s="267"/>
      <c r="H3" s="267"/>
      <c r="I3" s="268"/>
    </row>
    <row r="4" spans="1:9">
      <c r="A4" s="193"/>
      <c r="B4" s="269" t="s">
        <v>218</v>
      </c>
      <c r="C4" s="269"/>
      <c r="D4" s="269"/>
      <c r="E4" s="269"/>
      <c r="F4" s="269"/>
      <c r="G4" s="269"/>
      <c r="H4" s="269"/>
      <c r="I4" s="270"/>
    </row>
    <row r="5" spans="1:9">
      <c r="A5" s="194"/>
      <c r="B5" s="195"/>
      <c r="C5" s="195"/>
      <c r="D5" s="195"/>
      <c r="E5" s="195"/>
      <c r="F5" s="195"/>
      <c r="G5" s="195"/>
      <c r="H5" s="195"/>
      <c r="I5" s="196"/>
    </row>
    <row r="6" spans="1:9" ht="15.75" customHeight="1">
      <c r="A6" s="275" t="s">
        <v>200</v>
      </c>
      <c r="B6" s="275"/>
      <c r="C6" s="275"/>
      <c r="D6" s="275"/>
      <c r="E6" s="275"/>
      <c r="F6" s="275"/>
      <c r="G6" s="275"/>
      <c r="H6" s="275"/>
      <c r="I6" s="275"/>
    </row>
    <row r="7" spans="1:9">
      <c r="A7" s="190" t="s">
        <v>201</v>
      </c>
      <c r="B7" s="292" t="s">
        <v>219</v>
      </c>
      <c r="C7" s="292"/>
      <c r="D7" s="293" t="s">
        <v>215</v>
      </c>
      <c r="E7" s="294"/>
      <c r="F7" s="295"/>
      <c r="G7" s="285">
        <v>42927</v>
      </c>
      <c r="H7" s="286"/>
      <c r="I7" s="287"/>
    </row>
    <row r="8" spans="1:9">
      <c r="A8" s="190" t="s">
        <v>202</v>
      </c>
      <c r="B8" s="292" t="s">
        <v>203</v>
      </c>
      <c r="C8" s="292"/>
      <c r="D8" s="293" t="s">
        <v>204</v>
      </c>
      <c r="E8" s="294"/>
      <c r="F8" s="295"/>
      <c r="G8" s="282">
        <f>C16</f>
        <v>89310</v>
      </c>
      <c r="H8" s="283"/>
      <c r="I8" s="284"/>
    </row>
    <row r="9" spans="1:9">
      <c r="A9" s="218"/>
      <c r="B9" s="160"/>
      <c r="C9" s="161"/>
      <c r="D9" s="161"/>
      <c r="E9" s="161"/>
      <c r="F9" s="161"/>
      <c r="G9" s="161"/>
      <c r="H9" s="161"/>
      <c r="I9" s="219"/>
    </row>
    <row r="10" spans="1:9">
      <c r="A10" s="288" t="s">
        <v>205</v>
      </c>
      <c r="B10" s="290" t="s">
        <v>206</v>
      </c>
      <c r="C10" s="280" t="s">
        <v>214</v>
      </c>
      <c r="D10" s="276" t="s">
        <v>213</v>
      </c>
      <c r="E10" s="277"/>
      <c r="F10" s="278"/>
      <c r="G10" s="278"/>
      <c r="H10" s="278"/>
      <c r="I10" s="279"/>
    </row>
    <row r="11" spans="1:9">
      <c r="A11" s="289"/>
      <c r="B11" s="291"/>
      <c r="C11" s="281"/>
      <c r="D11" s="273" t="s">
        <v>207</v>
      </c>
      <c r="E11" s="274"/>
      <c r="F11" s="273" t="s">
        <v>208</v>
      </c>
      <c r="G11" s="274"/>
      <c r="H11" s="273"/>
      <c r="I11" s="274"/>
    </row>
    <row r="12" spans="1:9">
      <c r="A12" s="170">
        <v>1</v>
      </c>
      <c r="B12" s="263" t="s">
        <v>246</v>
      </c>
      <c r="C12" s="174">
        <f>LOCAL_AREA!H14</f>
        <v>36300</v>
      </c>
      <c r="D12" s="183">
        <v>1</v>
      </c>
      <c r="E12" s="184">
        <f>D12*C12</f>
        <v>36300</v>
      </c>
      <c r="F12" s="183"/>
      <c r="G12" s="184"/>
      <c r="H12" s="183"/>
      <c r="I12" s="184"/>
    </row>
    <row r="13" spans="1:9">
      <c r="A13" s="164">
        <v>2</v>
      </c>
      <c r="B13" s="171" t="s">
        <v>247</v>
      </c>
      <c r="C13" s="173">
        <f>LOCAL_AREA!H41</f>
        <v>53010</v>
      </c>
      <c r="D13" s="185"/>
      <c r="E13" s="165"/>
      <c r="F13" s="185">
        <v>1</v>
      </c>
      <c r="G13" s="166">
        <f>F13*C13</f>
        <v>53010</v>
      </c>
      <c r="H13" s="185"/>
      <c r="I13" s="165"/>
    </row>
    <row r="14" spans="1:9">
      <c r="A14" s="164"/>
      <c r="B14" s="171"/>
      <c r="C14" s="173"/>
      <c r="D14" s="185"/>
      <c r="E14" s="166"/>
      <c r="F14" s="185"/>
      <c r="G14" s="166"/>
      <c r="H14" s="185"/>
      <c r="I14" s="166"/>
    </row>
    <row r="15" spans="1:9">
      <c r="A15" s="167"/>
      <c r="B15" s="172"/>
      <c r="C15" s="175"/>
      <c r="D15" s="186"/>
      <c r="E15" s="168"/>
      <c r="F15" s="186"/>
      <c r="G15" s="168"/>
      <c r="H15" s="186"/>
      <c r="I15" s="168"/>
    </row>
    <row r="16" spans="1:9">
      <c r="A16" s="176"/>
      <c r="B16" s="177" t="s">
        <v>209</v>
      </c>
      <c r="C16" s="178">
        <f>SUM(C12:C15)</f>
        <v>89310</v>
      </c>
      <c r="D16" s="187"/>
      <c r="E16" s="179">
        <f>SUM(E12:E15)</f>
        <v>36300</v>
      </c>
      <c r="F16" s="187"/>
      <c r="G16" s="179">
        <f>SUM(G13:G15)</f>
        <v>53010</v>
      </c>
      <c r="H16" s="187"/>
      <c r="I16" s="179"/>
    </row>
    <row r="17" spans="1:9">
      <c r="A17" s="176"/>
      <c r="B17" s="177" t="s">
        <v>211</v>
      </c>
      <c r="C17" s="180"/>
      <c r="D17" s="188">
        <f>E16/C16</f>
        <v>0.40644944575075581</v>
      </c>
      <c r="E17" s="181"/>
      <c r="F17" s="188">
        <f>(G16+E16)/C16</f>
        <v>1</v>
      </c>
      <c r="G17" s="181"/>
      <c r="H17" s="188"/>
      <c r="I17" s="181"/>
    </row>
    <row r="18" spans="1:9">
      <c r="A18" s="176"/>
      <c r="B18" s="177" t="s">
        <v>210</v>
      </c>
      <c r="C18" s="182"/>
      <c r="D18" s="189">
        <f>D16</f>
        <v>0</v>
      </c>
      <c r="E18" s="179">
        <f>E16</f>
        <v>36300</v>
      </c>
      <c r="F18" s="189">
        <f>D18+F16</f>
        <v>0</v>
      </c>
      <c r="G18" s="179">
        <f>G16+E16</f>
        <v>89310</v>
      </c>
      <c r="H18" s="189"/>
      <c r="I18" s="179"/>
    </row>
    <row r="19" spans="1:9">
      <c r="A19" s="271"/>
      <c r="B19" s="272"/>
      <c r="C19" s="163"/>
      <c r="D19" s="162"/>
      <c r="E19" s="162"/>
      <c r="F19" s="162"/>
      <c r="G19" s="162"/>
      <c r="H19" s="162"/>
      <c r="I19" s="220"/>
    </row>
    <row r="20" spans="1:9">
      <c r="A20" s="197"/>
      <c r="B20" s="169" t="s">
        <v>216</v>
      </c>
      <c r="C20" s="203">
        <f>C16</f>
        <v>89310</v>
      </c>
      <c r="D20" s="198"/>
      <c r="E20" s="198"/>
      <c r="F20" s="198"/>
      <c r="G20" s="198"/>
      <c r="H20" s="198"/>
      <c r="I20" s="199"/>
    </row>
    <row r="21" spans="1:9">
      <c r="A21" s="200"/>
      <c r="B21" s="201" t="s">
        <v>217</v>
      </c>
      <c r="C21" s="204" t="s">
        <v>249</v>
      </c>
      <c r="D21" s="84"/>
      <c r="E21" s="87"/>
      <c r="F21" s="84"/>
      <c r="G21" s="84"/>
      <c r="H21" s="84"/>
      <c r="I21" s="202"/>
    </row>
    <row r="22" spans="1:9">
      <c r="A22" s="221"/>
      <c r="B22" s="18"/>
      <c r="C22" s="18"/>
      <c r="D22" s="18"/>
      <c r="E22" s="18"/>
      <c r="F22" s="18"/>
      <c r="G22" s="18"/>
      <c r="H22" s="18"/>
      <c r="I22" s="159"/>
    </row>
    <row r="23" spans="1:9">
      <c r="A23" s="205"/>
      <c r="B23" s="206" t="s">
        <v>250</v>
      </c>
      <c r="C23" s="207"/>
      <c r="D23" s="207"/>
      <c r="E23" s="207"/>
      <c r="F23" s="207"/>
      <c r="G23" s="207"/>
      <c r="H23" s="207"/>
      <c r="I23" s="208"/>
    </row>
    <row r="24" spans="1:9">
      <c r="A24" s="209"/>
      <c r="B24" s="206" t="s">
        <v>251</v>
      </c>
      <c r="C24" s="210"/>
      <c r="D24" s="210"/>
      <c r="E24" s="210"/>
      <c r="F24" s="210"/>
      <c r="G24" s="210"/>
      <c r="H24" s="210"/>
      <c r="I24" s="211"/>
    </row>
    <row r="25" spans="1:9">
      <c r="A25" s="209"/>
      <c r="B25" s="210" t="s">
        <v>252</v>
      </c>
      <c r="C25" s="210"/>
      <c r="D25" s="210"/>
      <c r="E25" s="210"/>
      <c r="F25" s="210"/>
      <c r="G25" s="210"/>
      <c r="H25" s="210"/>
      <c r="I25" s="211"/>
    </row>
    <row r="26" spans="1:9">
      <c r="A26" s="212"/>
      <c r="B26" s="213"/>
      <c r="C26" s="213"/>
      <c r="D26" s="213"/>
      <c r="E26" s="213"/>
      <c r="F26" s="213"/>
      <c r="G26" s="213"/>
      <c r="H26" s="213"/>
      <c r="I26" s="214"/>
    </row>
  </sheetData>
  <mergeCells count="18">
    <mergeCell ref="B8:C8"/>
    <mergeCell ref="D8:F8"/>
    <mergeCell ref="B2:I2"/>
    <mergeCell ref="B3:I3"/>
    <mergeCell ref="B4:I4"/>
    <mergeCell ref="A19:B19"/>
    <mergeCell ref="D11:E11"/>
    <mergeCell ref="F11:G11"/>
    <mergeCell ref="H11:I11"/>
    <mergeCell ref="A6:I6"/>
    <mergeCell ref="D10:I10"/>
    <mergeCell ref="C10:C11"/>
    <mergeCell ref="G8:I8"/>
    <mergeCell ref="G7:I7"/>
    <mergeCell ref="A10:A11"/>
    <mergeCell ref="B10:B11"/>
    <mergeCell ref="B7:C7"/>
    <mergeCell ref="D7:F7"/>
  </mergeCells>
  <pageMargins left="0.51181102362204722" right="0.51181102362204722" top="0.78740157480314965" bottom="0.78740157480314965" header="0.31496062992125984" footer="0.31496062992125984"/>
  <pageSetup paperSize="9" scale="90" orientation="landscape" r:id="rId1"/>
  <headerFooter>
    <oddFooter>&amp;LReferência SINAPI: DEZEMBRO de 2016 - Vigência: FEVEREIRO de 2017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6"/>
  <sheetViews>
    <sheetView zoomScale="90" zoomScaleNormal="90" workbookViewId="0">
      <selection activeCell="I2" sqref="I2"/>
    </sheetView>
  </sheetViews>
  <sheetFormatPr defaultRowHeight="15"/>
  <cols>
    <col min="1" max="1" width="9.140625" style="1"/>
    <col min="2" max="2" width="10" style="73" customWidth="1"/>
    <col min="3" max="3" width="71" customWidth="1"/>
    <col min="4" max="4" width="9.140625" style="7"/>
    <col min="5" max="5" width="9.140625" style="8"/>
    <col min="6" max="6" width="9.5703125" style="4" bestFit="1" customWidth="1"/>
    <col min="7" max="8" width="12.140625" style="4" bestFit="1" customWidth="1"/>
    <col min="9" max="9" width="13.85546875" style="3" bestFit="1" customWidth="1"/>
    <col min="10" max="10" width="34.140625" style="4" customWidth="1"/>
    <col min="11" max="11" width="13.28515625" bestFit="1" customWidth="1"/>
  </cols>
  <sheetData>
    <row r="1" spans="1:11">
      <c r="A1" s="116"/>
      <c r="B1" s="117"/>
      <c r="C1" s="116" t="s">
        <v>169</v>
      </c>
      <c r="D1" s="117"/>
      <c r="E1" s="117"/>
      <c r="F1" s="117"/>
      <c r="G1" s="117"/>
      <c r="H1" s="117"/>
      <c r="I1" s="118">
        <f>I13</f>
        <v>10154.69325</v>
      </c>
    </row>
    <row r="2" spans="1:11">
      <c r="A2" s="77" t="s">
        <v>84</v>
      </c>
      <c r="B2" s="78"/>
      <c r="C2" s="79"/>
      <c r="D2" s="15"/>
      <c r="E2" s="16"/>
      <c r="F2" s="17"/>
      <c r="G2" s="17"/>
      <c r="H2" s="17"/>
      <c r="I2" s="80"/>
    </row>
    <row r="3" spans="1:11">
      <c r="A3" s="77"/>
      <c r="B3" s="78"/>
      <c r="C3" s="18" t="s">
        <v>114</v>
      </c>
      <c r="D3" s="15"/>
      <c r="E3" s="16"/>
      <c r="F3" s="17"/>
      <c r="G3" s="17"/>
      <c r="H3" s="17"/>
      <c r="I3" s="80"/>
    </row>
    <row r="4" spans="1:11">
      <c r="A4" s="77"/>
      <c r="B4" s="78"/>
      <c r="C4" s="79" t="s">
        <v>109</v>
      </c>
      <c r="D4" s="15"/>
      <c r="E4" s="16"/>
      <c r="F4" s="17"/>
      <c r="G4" s="17"/>
      <c r="H4" s="17"/>
      <c r="I4" s="80"/>
    </row>
    <row r="5" spans="1:11">
      <c r="A5" s="77"/>
      <c r="B5" s="78"/>
      <c r="C5" s="79" t="s">
        <v>99</v>
      </c>
      <c r="D5" s="15"/>
      <c r="E5" s="16"/>
      <c r="F5" s="17"/>
      <c r="G5" s="17"/>
      <c r="H5" s="17"/>
      <c r="I5" s="80"/>
    </row>
    <row r="6" spans="1:11">
      <c r="A6" s="77"/>
      <c r="B6" s="78"/>
      <c r="C6" s="79" t="s">
        <v>110</v>
      </c>
      <c r="D6" s="15"/>
      <c r="E6" s="16"/>
      <c r="F6" s="17"/>
      <c r="G6" s="17"/>
      <c r="H6" s="17"/>
      <c r="I6" s="80"/>
    </row>
    <row r="7" spans="1:11">
      <c r="A7" s="77"/>
      <c r="B7" s="78"/>
      <c r="C7" s="79" t="s">
        <v>111</v>
      </c>
      <c r="D7" s="15"/>
      <c r="E7" s="16"/>
      <c r="F7" s="17"/>
      <c r="G7" s="17"/>
      <c r="H7" s="17"/>
      <c r="I7" s="80"/>
    </row>
    <row r="8" spans="1:11">
      <c r="A8" s="77"/>
      <c r="B8" s="78"/>
      <c r="C8" s="79" t="s">
        <v>112</v>
      </c>
      <c r="D8" s="15"/>
      <c r="E8" s="16"/>
      <c r="F8" s="17"/>
      <c r="G8" s="17"/>
      <c r="H8" s="17"/>
      <c r="I8" s="80"/>
    </row>
    <row r="9" spans="1:11">
      <c r="A9" s="77"/>
      <c r="B9" s="78"/>
      <c r="C9" s="81" t="s">
        <v>113</v>
      </c>
      <c r="D9" s="15"/>
      <c r="E9" s="16"/>
      <c r="F9" s="17"/>
      <c r="G9" s="17"/>
      <c r="H9" s="17"/>
      <c r="I9" s="80"/>
    </row>
    <row r="10" spans="1:11">
      <c r="A10" s="82"/>
      <c r="B10" s="83"/>
      <c r="C10" s="84" t="s">
        <v>145</v>
      </c>
      <c r="D10" s="85"/>
      <c r="E10" s="86"/>
      <c r="F10" s="87"/>
      <c r="G10" s="87"/>
      <c r="H10" s="87"/>
      <c r="I10" s="88"/>
    </row>
    <row r="11" spans="1:11">
      <c r="A11" s="89"/>
      <c r="B11" s="78"/>
      <c r="C11" s="18"/>
      <c r="D11" s="15"/>
      <c r="E11" s="16"/>
      <c r="F11" s="17"/>
      <c r="G11" s="17"/>
      <c r="H11" s="17"/>
      <c r="I11" s="20"/>
    </row>
    <row r="12" spans="1:11">
      <c r="C12" s="21"/>
      <c r="H12" s="71" t="s">
        <v>54</v>
      </c>
      <c r="I12" s="72">
        <v>0.3</v>
      </c>
    </row>
    <row r="13" spans="1:11">
      <c r="G13" s="4" t="s">
        <v>83</v>
      </c>
      <c r="I13" s="11">
        <f>SUM(I16:I48)</f>
        <v>10154.69325</v>
      </c>
      <c r="K13" s="10"/>
    </row>
    <row r="14" spans="1:11">
      <c r="C14" s="21"/>
      <c r="I14" s="5"/>
      <c r="K14" s="12"/>
    </row>
    <row r="15" spans="1:11">
      <c r="G15" s="296" t="s">
        <v>49</v>
      </c>
      <c r="H15" s="296"/>
      <c r="I15" s="3" t="s">
        <v>50</v>
      </c>
    </row>
    <row r="16" spans="1:11">
      <c r="A16" s="1" t="s">
        <v>43</v>
      </c>
      <c r="B16" s="73" t="s">
        <v>44</v>
      </c>
      <c r="C16" t="s">
        <v>45</v>
      </c>
      <c r="D16" s="7" t="s">
        <v>68</v>
      </c>
      <c r="E16" s="8" t="s">
        <v>69</v>
      </c>
      <c r="F16" s="4" t="s">
        <v>46</v>
      </c>
      <c r="G16" s="4" t="s">
        <v>47</v>
      </c>
      <c r="H16" s="4" t="s">
        <v>48</v>
      </c>
    </row>
    <row r="17" spans="1:9">
      <c r="A17" s="1">
        <v>1</v>
      </c>
      <c r="C17" t="s">
        <v>51</v>
      </c>
      <c r="I17" s="3">
        <f>SUM(H18:H21)</f>
        <v>3711.3342499999999</v>
      </c>
    </row>
    <row r="18" spans="1:9">
      <c r="A18" s="1" t="s">
        <v>52</v>
      </c>
      <c r="B18" s="73">
        <v>85333</v>
      </c>
      <c r="C18" t="s">
        <v>55</v>
      </c>
      <c r="D18" s="7" t="s">
        <v>53</v>
      </c>
      <c r="E18" s="8">
        <v>7</v>
      </c>
      <c r="F18" s="4">
        <v>18.45</v>
      </c>
      <c r="G18" s="4">
        <f>F18*E18</f>
        <v>129.15</v>
      </c>
      <c r="H18" s="4">
        <f>G18*(1+$I$12)</f>
        <v>167.89500000000001</v>
      </c>
    </row>
    <row r="19" spans="1:9">
      <c r="A19" s="1" t="s">
        <v>59</v>
      </c>
      <c r="B19" s="73">
        <v>72215</v>
      </c>
      <c r="C19" t="s">
        <v>81</v>
      </c>
      <c r="D19" s="7" t="s">
        <v>56</v>
      </c>
      <c r="E19" s="8">
        <v>0.4</v>
      </c>
      <c r="F19" s="4">
        <v>40.549999999999997</v>
      </c>
      <c r="G19" s="4">
        <f>F19*E19</f>
        <v>16.22</v>
      </c>
      <c r="H19" s="4">
        <f>G19*(1+$I$12)</f>
        <v>21.085999999999999</v>
      </c>
    </row>
    <row r="20" spans="1:9">
      <c r="A20" s="1" t="s">
        <v>60</v>
      </c>
      <c r="B20" s="73">
        <v>85406</v>
      </c>
      <c r="C20" t="s">
        <v>58</v>
      </c>
      <c r="D20" s="7" t="s">
        <v>57</v>
      </c>
      <c r="E20" s="8">
        <v>44</v>
      </c>
      <c r="F20" s="4">
        <v>45.73</v>
      </c>
      <c r="G20" s="4">
        <f t="shared" ref="G20:G21" si="0">F20*E20</f>
        <v>2012.12</v>
      </c>
      <c r="H20" s="4">
        <f t="shared" ref="H20:H21" si="1">G20*(1+$I$12)</f>
        <v>2615.7559999999999</v>
      </c>
    </row>
    <row r="21" spans="1:9">
      <c r="A21" s="1" t="s">
        <v>61</v>
      </c>
      <c r="B21" s="73">
        <v>85406</v>
      </c>
      <c r="C21" t="s">
        <v>108</v>
      </c>
      <c r="D21" s="7" t="s">
        <v>57</v>
      </c>
      <c r="E21" s="8">
        <f>2.5*6.1</f>
        <v>15.25</v>
      </c>
      <c r="F21" s="4">
        <v>45.73</v>
      </c>
      <c r="G21" s="4">
        <f t="shared" si="0"/>
        <v>697.38249999999994</v>
      </c>
      <c r="H21" s="4">
        <f t="shared" si="1"/>
        <v>906.59724999999992</v>
      </c>
    </row>
    <row r="22" spans="1:9">
      <c r="A22" s="1">
        <v>2</v>
      </c>
      <c r="C22" t="s">
        <v>62</v>
      </c>
    </row>
    <row r="23" spans="1:9">
      <c r="B23" s="73" t="s">
        <v>92</v>
      </c>
      <c r="C23" t="s">
        <v>64</v>
      </c>
      <c r="I23" s="3">
        <f>G50</f>
        <v>460.32999999999993</v>
      </c>
    </row>
    <row r="24" spans="1:9">
      <c r="A24" s="1">
        <v>3</v>
      </c>
      <c r="C24" t="s">
        <v>63</v>
      </c>
    </row>
    <row r="25" spans="1:9">
      <c r="B25" s="73" t="s">
        <v>93</v>
      </c>
      <c r="C25" t="s">
        <v>65</v>
      </c>
      <c r="I25" s="3">
        <f>G84</f>
        <v>998.25700000000006</v>
      </c>
    </row>
    <row r="26" spans="1:9">
      <c r="C26" t="s">
        <v>66</v>
      </c>
    </row>
    <row r="27" spans="1:9">
      <c r="C27" t="s">
        <v>115</v>
      </c>
    </row>
    <row r="28" spans="1:9" ht="60">
      <c r="B28" s="59">
        <v>87495</v>
      </c>
      <c r="C28" s="58" t="s">
        <v>116</v>
      </c>
      <c r="D28" s="7" t="s">
        <v>57</v>
      </c>
      <c r="E28" s="8">
        <v>4</v>
      </c>
      <c r="F28" s="8">
        <v>63.84</v>
      </c>
      <c r="G28" s="8">
        <f t="shared" ref="G28" si="2">F28*E28</f>
        <v>255.36</v>
      </c>
      <c r="H28" s="8">
        <f t="shared" ref="H28" si="3">G28*(1+$I$12)</f>
        <v>331.96800000000002</v>
      </c>
    </row>
    <row r="29" spans="1:9">
      <c r="C29" t="s">
        <v>117</v>
      </c>
      <c r="D29" s="7" t="s">
        <v>57</v>
      </c>
      <c r="E29" s="8">
        <v>70</v>
      </c>
    </row>
    <row r="30" spans="1:9" ht="45">
      <c r="B30" s="73">
        <v>87273</v>
      </c>
      <c r="C30" s="2" t="s">
        <v>98</v>
      </c>
      <c r="D30" s="7" t="s">
        <v>57</v>
      </c>
      <c r="E30" s="8">
        <v>70</v>
      </c>
      <c r="F30" s="6">
        <v>42.53</v>
      </c>
      <c r="G30" s="6">
        <f t="shared" ref="G30" si="4">F30*E30</f>
        <v>2977.1</v>
      </c>
      <c r="H30" s="6">
        <f>G30*(1+$I$12)</f>
        <v>3870.23</v>
      </c>
    </row>
    <row r="31" spans="1:9">
      <c r="C31" t="s">
        <v>118</v>
      </c>
    </row>
    <row r="32" spans="1:9" ht="45">
      <c r="B32" s="73">
        <v>87250</v>
      </c>
      <c r="C32" s="2" t="s">
        <v>100</v>
      </c>
      <c r="D32" s="7" t="s">
        <v>57</v>
      </c>
      <c r="E32" s="8">
        <v>16</v>
      </c>
      <c r="F32" s="6">
        <v>33.200000000000003</v>
      </c>
      <c r="G32" s="6">
        <f t="shared" ref="G32" si="5">F32*E32</f>
        <v>531.20000000000005</v>
      </c>
      <c r="H32" s="6">
        <f>G32*(1+$I$12)</f>
        <v>690.56000000000006</v>
      </c>
    </row>
    <row r="33" spans="2:9" ht="75">
      <c r="B33" s="57">
        <v>90843</v>
      </c>
      <c r="C33" s="2" t="s">
        <v>119</v>
      </c>
      <c r="D33" s="7" t="s">
        <v>73</v>
      </c>
      <c r="E33" s="8">
        <v>1</v>
      </c>
      <c r="F33" s="4">
        <v>725</v>
      </c>
      <c r="G33" s="6">
        <f t="shared" ref="G33" si="6">F33*E33</f>
        <v>725</v>
      </c>
      <c r="H33" s="6">
        <f>G33*(1+$I$12)</f>
        <v>942.5</v>
      </c>
    </row>
    <row r="34" spans="2:9" ht="75">
      <c r="B34" s="57">
        <v>90843</v>
      </c>
      <c r="C34" s="2" t="s">
        <v>78</v>
      </c>
      <c r="D34" s="7" t="s">
        <v>73</v>
      </c>
      <c r="E34" s="8">
        <v>1</v>
      </c>
      <c r="F34" s="4">
        <v>695</v>
      </c>
      <c r="G34" s="6">
        <f t="shared" ref="G34" si="7">F34*E34</f>
        <v>695</v>
      </c>
      <c r="H34" s="6">
        <f>G34*(1+$I$12)</f>
        <v>903.5</v>
      </c>
    </row>
    <row r="35" spans="2:9" ht="60">
      <c r="B35" s="57">
        <v>90842</v>
      </c>
      <c r="C35" s="2" t="s">
        <v>94</v>
      </c>
      <c r="D35" s="7" t="s">
        <v>73</v>
      </c>
      <c r="E35" s="8">
        <v>1</v>
      </c>
      <c r="F35" s="4">
        <v>650</v>
      </c>
      <c r="G35" s="6">
        <f t="shared" ref="G35" si="8">F35*E35</f>
        <v>650</v>
      </c>
      <c r="H35" s="6">
        <f>G35*(1+$I$12)</f>
        <v>845</v>
      </c>
    </row>
    <row r="38" spans="2:9">
      <c r="C38" s="2" t="s">
        <v>71</v>
      </c>
      <c r="I38" s="3">
        <f>SUM(H39:H41)</f>
        <v>4984.7719999999999</v>
      </c>
    </row>
    <row r="39" spans="2:9" ht="45">
      <c r="B39" s="73">
        <v>86932</v>
      </c>
      <c r="C39" s="2" t="s">
        <v>72</v>
      </c>
      <c r="D39" s="7" t="s">
        <v>73</v>
      </c>
      <c r="E39" s="8">
        <v>6</v>
      </c>
      <c r="F39" s="6">
        <v>358.94</v>
      </c>
      <c r="G39" s="6">
        <f t="shared" ref="G39:G40" si="9">F39*E39</f>
        <v>2153.64</v>
      </c>
      <c r="H39" s="6">
        <f>G39*(1+$I$12)</f>
        <v>2799.732</v>
      </c>
    </row>
    <row r="40" spans="2:9" ht="45">
      <c r="B40" s="73" t="s">
        <v>74</v>
      </c>
      <c r="C40" s="2" t="s">
        <v>75</v>
      </c>
      <c r="D40" s="7" t="s">
        <v>73</v>
      </c>
      <c r="E40" s="8">
        <v>2</v>
      </c>
      <c r="F40" s="6">
        <v>438.85</v>
      </c>
      <c r="G40" s="6">
        <f t="shared" si="9"/>
        <v>877.7</v>
      </c>
      <c r="H40" s="6">
        <f>G40*(1+$I$12)</f>
        <v>1141.01</v>
      </c>
    </row>
    <row r="41" spans="2:9" ht="60">
      <c r="B41" s="74">
        <v>93396</v>
      </c>
      <c r="C41" s="2" t="s">
        <v>120</v>
      </c>
      <c r="D41" s="7" t="s">
        <v>73</v>
      </c>
      <c r="E41" s="8">
        <v>2</v>
      </c>
      <c r="F41" s="6">
        <v>401.55</v>
      </c>
      <c r="G41" s="6">
        <f t="shared" ref="G41" si="10">F41*E41</f>
        <v>803.1</v>
      </c>
      <c r="H41" s="6">
        <f>G41*(1+$I$12)</f>
        <v>1044.03</v>
      </c>
    </row>
    <row r="42" spans="2:9">
      <c r="C42" s="2" t="s">
        <v>82</v>
      </c>
    </row>
    <row r="43" spans="2:9" ht="30">
      <c r="B43" s="73" t="s">
        <v>79</v>
      </c>
      <c r="C43" s="2" t="s">
        <v>96</v>
      </c>
      <c r="D43" s="7" t="s">
        <v>57</v>
      </c>
      <c r="E43" s="8">
        <v>35</v>
      </c>
      <c r="F43" s="4">
        <v>22.25</v>
      </c>
      <c r="G43" s="6">
        <f t="shared" ref="G43:G44" si="11">F43*E43</f>
        <v>778.75</v>
      </c>
      <c r="H43" s="6">
        <f>G43*(1+$I$12)</f>
        <v>1012.375</v>
      </c>
    </row>
    <row r="44" spans="2:9" ht="30">
      <c r="B44" s="73" t="s">
        <v>80</v>
      </c>
      <c r="C44" s="2" t="s">
        <v>97</v>
      </c>
      <c r="D44" s="7" t="s">
        <v>57</v>
      </c>
      <c r="E44" s="8">
        <v>2</v>
      </c>
      <c r="F44" s="4">
        <v>24.22</v>
      </c>
      <c r="G44" s="6">
        <f t="shared" si="11"/>
        <v>48.44</v>
      </c>
      <c r="H44" s="6">
        <f>G44*(1+$I$12)</f>
        <v>62.972000000000001</v>
      </c>
    </row>
    <row r="45" spans="2:9" ht="30">
      <c r="B45" s="73">
        <v>88487</v>
      </c>
      <c r="C45" s="2" t="s">
        <v>143</v>
      </c>
      <c r="D45" s="7" t="s">
        <v>57</v>
      </c>
      <c r="E45" s="8">
        <f>2.5*6.1</f>
        <v>15.25</v>
      </c>
      <c r="F45" s="4">
        <v>8.5</v>
      </c>
      <c r="G45" s="6">
        <f t="shared" ref="G45" si="12">F45*E45</f>
        <v>129.625</v>
      </c>
      <c r="H45" s="6">
        <f>G45*(1+$I$12)</f>
        <v>168.51250000000002</v>
      </c>
    </row>
    <row r="46" spans="2:9">
      <c r="C46" s="2" t="s">
        <v>144</v>
      </c>
      <c r="D46" s="7" t="s">
        <v>73</v>
      </c>
      <c r="E46" s="8">
        <v>1</v>
      </c>
      <c r="F46" s="4">
        <v>85</v>
      </c>
      <c r="G46" s="6">
        <f t="shared" ref="G46" si="13">F46*E46</f>
        <v>85</v>
      </c>
      <c r="H46" s="6">
        <f>G46*(1+$I$12)</f>
        <v>110.5</v>
      </c>
    </row>
    <row r="47" spans="2:9">
      <c r="C47" s="2"/>
      <c r="G47" s="6"/>
      <c r="H47" s="6"/>
    </row>
    <row r="48" spans="2:9">
      <c r="C48" s="2"/>
      <c r="G48" s="6"/>
      <c r="H48" s="6"/>
    </row>
    <row r="49" spans="2:17">
      <c r="C49" s="9"/>
      <c r="G49" s="6"/>
      <c r="H49" s="6"/>
    </row>
    <row r="50" spans="2:17">
      <c r="B50" s="75"/>
      <c r="C50" s="63" t="s">
        <v>64</v>
      </c>
      <c r="D50" s="61" t="s">
        <v>95</v>
      </c>
      <c r="E50" s="63"/>
      <c r="F50" s="63"/>
      <c r="G50" s="67">
        <f>SUM(H55:H72)</f>
        <v>460.32999999999993</v>
      </c>
      <c r="H50" s="67"/>
      <c r="I50" s="68"/>
      <c r="J50" s="16"/>
      <c r="K50" s="18"/>
    </row>
    <row r="51" spans="2:17">
      <c r="C51" t="s">
        <v>0</v>
      </c>
      <c r="D51"/>
      <c r="E51"/>
      <c r="F51"/>
      <c r="I51" s="14"/>
      <c r="J51" s="17"/>
      <c r="K51" s="18"/>
      <c r="L51" s="15"/>
      <c r="M51" s="16"/>
      <c r="N51" s="17"/>
      <c r="O51" s="17"/>
      <c r="P51" s="17"/>
      <c r="Q51" s="18"/>
    </row>
    <row r="52" spans="2:17">
      <c r="C52" t="s">
        <v>89</v>
      </c>
      <c r="D52"/>
      <c r="E52"/>
      <c r="F52"/>
      <c r="I52" s="14"/>
      <c r="J52" s="17"/>
      <c r="K52" s="18"/>
      <c r="L52" s="15"/>
      <c r="M52" s="16"/>
      <c r="N52" s="17"/>
      <c r="O52" s="17"/>
      <c r="P52" s="17"/>
      <c r="Q52" s="18"/>
    </row>
    <row r="53" spans="2:17">
      <c r="C53" t="s">
        <v>3</v>
      </c>
      <c r="D53"/>
      <c r="E53"/>
      <c r="F53"/>
      <c r="I53" s="14"/>
      <c r="J53" s="17"/>
      <c r="K53" s="18"/>
      <c r="L53" s="18"/>
      <c r="M53" s="18"/>
      <c r="N53" s="18"/>
      <c r="O53" s="19"/>
      <c r="P53" s="19"/>
      <c r="Q53" s="18"/>
    </row>
    <row r="54" spans="2:17">
      <c r="B54" s="57"/>
      <c r="C54" t="s">
        <v>4</v>
      </c>
      <c r="D54"/>
      <c r="E54"/>
      <c r="F54"/>
      <c r="I54" s="14"/>
      <c r="J54" s="17"/>
      <c r="K54" s="18"/>
      <c r="L54" s="18"/>
      <c r="M54" s="18"/>
      <c r="N54" s="18"/>
      <c r="O54" s="19"/>
      <c r="P54" s="19"/>
      <c r="Q54" s="18"/>
    </row>
    <row r="55" spans="2:17">
      <c r="B55" s="73">
        <v>89753</v>
      </c>
      <c r="C55" t="s">
        <v>5</v>
      </c>
      <c r="D55" t="s">
        <v>6</v>
      </c>
      <c r="E55">
        <v>2</v>
      </c>
      <c r="F55">
        <v>6</v>
      </c>
      <c r="G55" s="6">
        <f t="shared" ref="G55:G57" si="14">F55*E55</f>
        <v>12</v>
      </c>
      <c r="H55" s="6">
        <f t="shared" ref="H55:H57" si="15">G55*(1+$I$12)</f>
        <v>15.600000000000001</v>
      </c>
      <c r="I55" s="14"/>
      <c r="L55" s="18"/>
      <c r="M55" s="18"/>
      <c r="N55" s="18"/>
      <c r="O55" s="19"/>
      <c r="P55" s="19"/>
      <c r="Q55" s="18"/>
    </row>
    <row r="56" spans="2:17">
      <c r="C56" t="s">
        <v>7</v>
      </c>
      <c r="D56"/>
      <c r="E56"/>
      <c r="F56"/>
      <c r="G56" s="6">
        <f t="shared" si="14"/>
        <v>0</v>
      </c>
      <c r="H56" s="6">
        <f t="shared" si="15"/>
        <v>0</v>
      </c>
      <c r="I56" s="14"/>
      <c r="L56" s="18"/>
      <c r="M56" s="18"/>
      <c r="N56" s="18"/>
      <c r="O56" s="19"/>
      <c r="P56" s="19"/>
      <c r="Q56" s="18"/>
    </row>
    <row r="57" spans="2:17">
      <c r="B57" s="73">
        <v>89733</v>
      </c>
      <c r="C57" t="s">
        <v>8</v>
      </c>
      <c r="D57" t="s">
        <v>14</v>
      </c>
      <c r="E57">
        <v>12</v>
      </c>
      <c r="F57">
        <v>11</v>
      </c>
      <c r="G57" s="6">
        <f t="shared" si="14"/>
        <v>132</v>
      </c>
      <c r="H57" s="6">
        <f t="shared" si="15"/>
        <v>171.6</v>
      </c>
      <c r="I57" s="14"/>
      <c r="L57" s="18"/>
      <c r="M57" s="18"/>
      <c r="N57" s="18"/>
      <c r="O57" s="19"/>
      <c r="P57" s="19"/>
      <c r="Q57" s="18"/>
    </row>
    <row r="58" spans="2:17">
      <c r="C58" s="69" t="s">
        <v>121</v>
      </c>
      <c r="D58" s="18"/>
      <c r="E58"/>
      <c r="F58"/>
      <c r="G58" s="6">
        <f t="shared" ref="G58:G114" si="16">F58*E58</f>
        <v>0</v>
      </c>
      <c r="H58" s="6">
        <f t="shared" ref="H58:H83" si="17">G58*(1+$I$12)</f>
        <v>0</v>
      </c>
      <c r="I58" s="14"/>
      <c r="L58" s="18"/>
      <c r="M58" s="18"/>
      <c r="N58" s="18"/>
      <c r="O58" s="19"/>
      <c r="P58" s="19"/>
      <c r="Q58" s="18"/>
    </row>
    <row r="59" spans="2:17">
      <c r="C59" s="69" t="s">
        <v>13</v>
      </c>
      <c r="D59" s="18" t="s">
        <v>11</v>
      </c>
      <c r="E59">
        <v>1</v>
      </c>
      <c r="F59">
        <v>19</v>
      </c>
      <c r="G59" s="6">
        <f t="shared" si="16"/>
        <v>19</v>
      </c>
      <c r="H59" s="6">
        <f t="shared" si="17"/>
        <v>24.7</v>
      </c>
      <c r="I59" s="14"/>
      <c r="L59" s="18"/>
      <c r="M59" s="18"/>
      <c r="N59" s="18"/>
      <c r="O59" s="19"/>
      <c r="P59" s="19"/>
      <c r="Q59" s="18"/>
    </row>
    <row r="60" spans="2:17">
      <c r="C60" s="69" t="s">
        <v>10</v>
      </c>
      <c r="D60" s="18" t="s">
        <v>11</v>
      </c>
      <c r="E60">
        <v>1</v>
      </c>
      <c r="F60">
        <v>9</v>
      </c>
      <c r="G60" s="6">
        <f t="shared" si="16"/>
        <v>9</v>
      </c>
      <c r="H60" s="6">
        <f t="shared" si="17"/>
        <v>11.700000000000001</v>
      </c>
      <c r="I60" s="14"/>
      <c r="L60" s="18"/>
      <c r="M60" s="18"/>
      <c r="N60" s="18"/>
      <c r="O60" s="19"/>
      <c r="P60" s="19"/>
      <c r="Q60" s="18"/>
    </row>
    <row r="61" spans="2:17">
      <c r="C61" s="70" t="s">
        <v>122</v>
      </c>
      <c r="D61" s="18"/>
      <c r="E61"/>
      <c r="F61"/>
      <c r="G61" s="6">
        <f t="shared" si="16"/>
        <v>0</v>
      </c>
      <c r="H61" s="6">
        <f t="shared" si="17"/>
        <v>0</v>
      </c>
      <c r="I61" s="14"/>
      <c r="L61" s="18"/>
      <c r="M61" s="18"/>
      <c r="N61" s="18"/>
      <c r="O61" s="19"/>
      <c r="P61" s="19"/>
      <c r="Q61" s="18"/>
    </row>
    <row r="62" spans="2:17">
      <c r="B62" s="57"/>
      <c r="C62" s="69" t="s">
        <v>123</v>
      </c>
      <c r="D62" s="18" t="s">
        <v>11</v>
      </c>
      <c r="E62">
        <v>1</v>
      </c>
      <c r="F62">
        <v>22</v>
      </c>
      <c r="G62" s="6">
        <f t="shared" si="16"/>
        <v>22</v>
      </c>
      <c r="H62" s="6">
        <f t="shared" si="17"/>
        <v>28.6</v>
      </c>
      <c r="I62" s="14"/>
      <c r="L62" s="18"/>
      <c r="M62" s="18"/>
      <c r="N62" s="18"/>
      <c r="O62" s="19"/>
      <c r="P62" s="19"/>
      <c r="Q62" s="18"/>
    </row>
    <row r="63" spans="2:17">
      <c r="C63" s="70" t="s">
        <v>16</v>
      </c>
      <c r="D63" s="18"/>
      <c r="E63"/>
      <c r="F63"/>
      <c r="G63" s="6">
        <f t="shared" si="16"/>
        <v>0</v>
      </c>
      <c r="H63" s="6">
        <f t="shared" si="17"/>
        <v>0</v>
      </c>
      <c r="I63" s="14"/>
      <c r="L63" s="18"/>
      <c r="M63" s="18"/>
      <c r="N63" s="18"/>
      <c r="O63" s="19"/>
      <c r="P63" s="19"/>
      <c r="Q63" s="18"/>
    </row>
    <row r="64" spans="2:17">
      <c r="C64" s="70" t="s">
        <v>17</v>
      </c>
      <c r="D64" s="18" t="s">
        <v>6</v>
      </c>
      <c r="E64">
        <v>2</v>
      </c>
      <c r="F64"/>
      <c r="G64" s="6">
        <f t="shared" si="16"/>
        <v>0</v>
      </c>
      <c r="H64" s="6">
        <f t="shared" si="17"/>
        <v>0</v>
      </c>
      <c r="I64" s="14"/>
      <c r="L64" s="18"/>
      <c r="M64" s="18"/>
      <c r="N64" s="18"/>
      <c r="O64" s="19"/>
      <c r="P64" s="19"/>
      <c r="Q64" s="18"/>
    </row>
    <row r="65" spans="1:17">
      <c r="C65" s="69" t="s">
        <v>124</v>
      </c>
      <c r="D65" s="18"/>
      <c r="E65"/>
      <c r="F65"/>
      <c r="G65" s="6">
        <f t="shared" si="16"/>
        <v>0</v>
      </c>
      <c r="H65" s="6">
        <f t="shared" si="17"/>
        <v>0</v>
      </c>
      <c r="I65" s="14"/>
      <c r="L65" s="18"/>
      <c r="M65" s="18"/>
      <c r="N65" s="18"/>
      <c r="O65" s="19"/>
      <c r="P65" s="19"/>
      <c r="Q65" s="18"/>
    </row>
    <row r="66" spans="1:17">
      <c r="C66" s="69" t="s">
        <v>123</v>
      </c>
      <c r="D66" s="18" t="s">
        <v>11</v>
      </c>
      <c r="E66">
        <v>1</v>
      </c>
      <c r="F66">
        <v>30</v>
      </c>
      <c r="G66" s="6">
        <f t="shared" si="16"/>
        <v>30</v>
      </c>
      <c r="H66" s="6">
        <f t="shared" si="17"/>
        <v>39</v>
      </c>
      <c r="I66" s="14"/>
      <c r="L66" s="18"/>
      <c r="M66" s="18"/>
      <c r="N66" s="18"/>
      <c r="O66" s="19"/>
      <c r="P66" s="19"/>
      <c r="Q66" s="18"/>
    </row>
    <row r="67" spans="1:17">
      <c r="B67" s="57"/>
      <c r="C67" s="69" t="s">
        <v>18</v>
      </c>
      <c r="D67" s="18"/>
      <c r="E67"/>
      <c r="F67"/>
      <c r="G67" s="6">
        <f t="shared" si="16"/>
        <v>0</v>
      </c>
      <c r="H67" s="6">
        <f t="shared" si="17"/>
        <v>0</v>
      </c>
      <c r="I67" s="14"/>
      <c r="L67" s="18"/>
      <c r="M67" s="18"/>
      <c r="N67" s="18"/>
      <c r="O67" s="19"/>
      <c r="P67" s="19"/>
      <c r="Q67" s="18"/>
    </row>
    <row r="68" spans="1:17">
      <c r="B68" s="73">
        <v>89752</v>
      </c>
      <c r="C68" s="4" t="s">
        <v>8</v>
      </c>
      <c r="D68" t="s">
        <v>9</v>
      </c>
      <c r="E68">
        <v>6</v>
      </c>
      <c r="F68">
        <v>4.5999999999999996</v>
      </c>
      <c r="G68" s="6">
        <f t="shared" si="16"/>
        <v>27.599999999999998</v>
      </c>
      <c r="H68" s="6">
        <f t="shared" si="17"/>
        <v>35.879999999999995</v>
      </c>
      <c r="I68" s="14"/>
      <c r="L68" s="18"/>
      <c r="M68" s="18"/>
      <c r="N68" s="18"/>
      <c r="O68" s="19"/>
      <c r="P68" s="19"/>
      <c r="Q68" s="18"/>
    </row>
    <row r="69" spans="1:17">
      <c r="C69" s="4" t="s">
        <v>20</v>
      </c>
      <c r="D69"/>
      <c r="E69"/>
      <c r="F69"/>
      <c r="G69" s="6">
        <f t="shared" si="16"/>
        <v>0</v>
      </c>
      <c r="H69" s="6">
        <f t="shared" si="17"/>
        <v>0</v>
      </c>
      <c r="I69" s="14"/>
      <c r="L69" s="18"/>
      <c r="M69" s="18"/>
      <c r="N69" s="18"/>
      <c r="O69" s="19"/>
      <c r="P69" s="19"/>
      <c r="Q69" s="18"/>
    </row>
    <row r="70" spans="1:17">
      <c r="B70" s="73">
        <v>89778</v>
      </c>
      <c r="C70" s="4" t="s">
        <v>13</v>
      </c>
      <c r="D70" t="s">
        <v>15</v>
      </c>
      <c r="E70">
        <v>5</v>
      </c>
      <c r="F70">
        <v>12.5</v>
      </c>
      <c r="G70" s="6">
        <f t="shared" si="16"/>
        <v>62.5</v>
      </c>
      <c r="H70" s="6">
        <f t="shared" si="17"/>
        <v>81.25</v>
      </c>
      <c r="I70" s="14"/>
      <c r="L70" s="18"/>
      <c r="M70" s="18"/>
      <c r="N70" s="18"/>
      <c r="O70" s="19"/>
      <c r="P70" s="19"/>
      <c r="Q70" s="18"/>
    </row>
    <row r="71" spans="1:17">
      <c r="B71" s="73">
        <v>89754</v>
      </c>
      <c r="C71" s="4" t="s">
        <v>10</v>
      </c>
      <c r="D71" t="s">
        <v>15</v>
      </c>
      <c r="E71">
        <v>5</v>
      </c>
      <c r="F71">
        <v>8</v>
      </c>
      <c r="G71" s="6">
        <f t="shared" si="16"/>
        <v>40</v>
      </c>
      <c r="H71" s="6">
        <f t="shared" si="17"/>
        <v>52</v>
      </c>
      <c r="I71" s="14"/>
      <c r="L71" s="18"/>
      <c r="M71" s="18"/>
      <c r="N71" s="18"/>
      <c r="O71" s="19"/>
      <c r="P71" s="19"/>
      <c r="Q71" s="18"/>
    </row>
    <row r="72" spans="1:17">
      <c r="B72" s="57"/>
      <c r="C72" s="4" t="s">
        <v>125</v>
      </c>
      <c r="D72"/>
      <c r="E72"/>
      <c r="F72"/>
      <c r="G72" s="6">
        <f t="shared" si="16"/>
        <v>0</v>
      </c>
      <c r="H72" s="6">
        <f t="shared" si="17"/>
        <v>0</v>
      </c>
      <c r="I72" s="14"/>
      <c r="L72" s="18"/>
      <c r="M72" s="18"/>
      <c r="N72" s="18"/>
      <c r="O72" s="19"/>
      <c r="P72" s="19"/>
      <c r="Q72" s="18"/>
    </row>
    <row r="73" spans="1:17">
      <c r="B73" s="57">
        <v>89509</v>
      </c>
      <c r="C73" s="58" t="s">
        <v>136</v>
      </c>
      <c r="D73" t="s">
        <v>126</v>
      </c>
      <c r="E73">
        <v>3</v>
      </c>
      <c r="F73">
        <v>19</v>
      </c>
      <c r="G73" s="6">
        <f t="shared" si="16"/>
        <v>57</v>
      </c>
      <c r="H73" s="6">
        <f t="shared" si="17"/>
        <v>74.100000000000009</v>
      </c>
      <c r="I73" s="14"/>
      <c r="L73" s="18"/>
      <c r="M73" s="18"/>
      <c r="N73" s="18"/>
      <c r="O73" s="19"/>
      <c r="P73" s="19"/>
      <c r="Q73" s="18"/>
    </row>
    <row r="74" spans="1:17">
      <c r="B74" s="57">
        <v>89512</v>
      </c>
      <c r="C74" s="58" t="s">
        <v>137</v>
      </c>
      <c r="D74" t="s">
        <v>127</v>
      </c>
      <c r="E74">
        <v>6</v>
      </c>
      <c r="F74">
        <v>42</v>
      </c>
      <c r="G74" s="6">
        <f t="shared" si="16"/>
        <v>252</v>
      </c>
      <c r="H74" s="6">
        <f t="shared" si="17"/>
        <v>327.60000000000002</v>
      </c>
      <c r="I74" s="14"/>
      <c r="L74" s="18"/>
      <c r="M74" s="18"/>
      <c r="N74" s="18"/>
      <c r="O74" s="19"/>
      <c r="P74" s="19"/>
      <c r="Q74" s="18"/>
    </row>
    <row r="75" spans="1:17">
      <c r="B75" s="57">
        <v>89508</v>
      </c>
      <c r="C75" s="58" t="s">
        <v>138</v>
      </c>
      <c r="D75" t="s">
        <v>128</v>
      </c>
      <c r="E75">
        <v>6</v>
      </c>
      <c r="F75">
        <v>14</v>
      </c>
      <c r="G75" s="6">
        <f t="shared" si="16"/>
        <v>84</v>
      </c>
      <c r="H75" s="6">
        <f t="shared" si="17"/>
        <v>109.2</v>
      </c>
      <c r="I75" s="14"/>
      <c r="L75" s="18"/>
      <c r="M75" s="18"/>
      <c r="N75" s="18"/>
      <c r="O75" s="19"/>
      <c r="P75" s="19"/>
      <c r="Q75" s="18"/>
    </row>
    <row r="76" spans="1:17">
      <c r="B76" s="57"/>
      <c r="C76" s="4" t="s">
        <v>129</v>
      </c>
      <c r="D76"/>
      <c r="E76"/>
      <c r="F76"/>
      <c r="G76" s="6">
        <f t="shared" si="16"/>
        <v>0</v>
      </c>
      <c r="H76" s="6">
        <f t="shared" si="17"/>
        <v>0</v>
      </c>
      <c r="I76" s="14"/>
      <c r="L76" s="18"/>
      <c r="M76" s="18"/>
      <c r="N76" s="18"/>
      <c r="O76" s="19"/>
      <c r="P76" s="19"/>
      <c r="Q76" s="18"/>
    </row>
    <row r="77" spans="1:17">
      <c r="B77" s="73">
        <v>89860</v>
      </c>
      <c r="C77" s="4" t="s">
        <v>130</v>
      </c>
      <c r="D77" t="s">
        <v>6</v>
      </c>
      <c r="E77">
        <v>2</v>
      </c>
      <c r="F77">
        <v>30</v>
      </c>
      <c r="G77" s="6">
        <f t="shared" si="16"/>
        <v>60</v>
      </c>
      <c r="H77" s="6">
        <f t="shared" si="17"/>
        <v>78</v>
      </c>
      <c r="I77" s="14"/>
      <c r="L77" s="18"/>
      <c r="M77" s="18"/>
      <c r="N77" s="18"/>
      <c r="O77" s="19"/>
      <c r="P77" s="19"/>
      <c r="Q77" s="18"/>
    </row>
    <row r="78" spans="1:17">
      <c r="B78" s="73">
        <v>89861</v>
      </c>
      <c r="C78" s="4" t="s">
        <v>123</v>
      </c>
      <c r="D78" t="s">
        <v>11</v>
      </c>
      <c r="E78">
        <v>1</v>
      </c>
      <c r="F78">
        <v>30</v>
      </c>
      <c r="G78" s="6">
        <f t="shared" si="16"/>
        <v>30</v>
      </c>
      <c r="H78" s="6">
        <f t="shared" si="17"/>
        <v>39</v>
      </c>
      <c r="I78" s="14"/>
      <c r="L78" s="18"/>
      <c r="M78" s="18"/>
      <c r="N78" s="18"/>
      <c r="O78" s="19"/>
      <c r="P78" s="19"/>
      <c r="Q78" s="18"/>
    </row>
    <row r="79" spans="1:17">
      <c r="A79" s="13">
        <v>89506</v>
      </c>
      <c r="B79" s="57">
        <v>89784</v>
      </c>
      <c r="C79" s="4" t="s">
        <v>131</v>
      </c>
      <c r="D79" t="s">
        <v>11</v>
      </c>
      <c r="E79">
        <v>1</v>
      </c>
      <c r="F79">
        <v>15</v>
      </c>
      <c r="G79" s="6">
        <f t="shared" si="16"/>
        <v>15</v>
      </c>
      <c r="H79" s="6">
        <f t="shared" si="17"/>
        <v>19.5</v>
      </c>
      <c r="I79" s="14"/>
      <c r="L79" s="18"/>
      <c r="M79" s="18"/>
      <c r="N79" s="18"/>
      <c r="O79" s="19"/>
      <c r="P79" s="19"/>
      <c r="Q79" s="18"/>
    </row>
    <row r="80" spans="1:17">
      <c r="A80" s="13"/>
      <c r="B80" s="57"/>
      <c r="C80" s="4" t="s">
        <v>22</v>
      </c>
      <c r="D80"/>
      <c r="E80"/>
      <c r="F80"/>
      <c r="G80" s="6">
        <f t="shared" si="16"/>
        <v>0</v>
      </c>
      <c r="H80" s="6">
        <f t="shared" si="17"/>
        <v>0</v>
      </c>
      <c r="I80" s="14"/>
      <c r="L80" s="18"/>
      <c r="M80" s="18"/>
      <c r="N80" s="18"/>
      <c r="O80" s="19"/>
      <c r="P80" s="19"/>
      <c r="Q80" s="18"/>
    </row>
    <row r="81" spans="2:17" ht="30">
      <c r="B81" s="73">
        <v>89495</v>
      </c>
      <c r="C81" s="58" t="s">
        <v>139</v>
      </c>
      <c r="D81" t="s">
        <v>2</v>
      </c>
      <c r="E81">
        <v>3</v>
      </c>
      <c r="F81">
        <v>7.63</v>
      </c>
      <c r="G81" s="6">
        <f t="shared" si="16"/>
        <v>22.89</v>
      </c>
      <c r="H81" s="6">
        <f t="shared" si="17"/>
        <v>29.757000000000001</v>
      </c>
      <c r="I81" s="14"/>
      <c r="L81" s="18"/>
      <c r="M81" s="18"/>
      <c r="N81" s="18"/>
      <c r="O81" s="19"/>
      <c r="P81" s="19"/>
      <c r="Q81" s="18"/>
    </row>
    <row r="82" spans="2:17">
      <c r="B82" s="57"/>
      <c r="C82" s="4" t="s">
        <v>90</v>
      </c>
      <c r="D82"/>
      <c r="E82"/>
      <c r="F82"/>
      <c r="G82" s="6">
        <f t="shared" si="16"/>
        <v>0</v>
      </c>
      <c r="H82" s="6">
        <f t="shared" si="17"/>
        <v>0</v>
      </c>
      <c r="I82" s="14"/>
      <c r="L82" s="18"/>
      <c r="M82" s="18"/>
      <c r="N82" s="18"/>
      <c r="O82" s="19"/>
      <c r="P82" s="19"/>
      <c r="Q82" s="18"/>
    </row>
    <row r="83" spans="2:17">
      <c r="C83" s="4"/>
      <c r="D83"/>
      <c r="E83"/>
      <c r="F83"/>
      <c r="G83" s="6">
        <f t="shared" si="16"/>
        <v>0</v>
      </c>
      <c r="H83" s="6">
        <f t="shared" si="17"/>
        <v>0</v>
      </c>
      <c r="I83" s="14"/>
      <c r="L83" s="18"/>
      <c r="M83" s="18"/>
      <c r="N83" s="18"/>
      <c r="O83" s="19"/>
      <c r="P83" s="19"/>
      <c r="Q83" s="18"/>
    </row>
    <row r="84" spans="2:17">
      <c r="B84" s="75" t="s">
        <v>93</v>
      </c>
      <c r="C84" s="61" t="s">
        <v>65</v>
      </c>
      <c r="D84" s="62"/>
      <c r="E84" s="63"/>
      <c r="F84" s="64" t="s">
        <v>142</v>
      </c>
      <c r="G84" s="65">
        <f>SUM(H86:H116)</f>
        <v>998.25700000000006</v>
      </c>
      <c r="H84" s="65"/>
      <c r="I84" s="66"/>
      <c r="L84" s="18"/>
      <c r="M84" s="18"/>
      <c r="N84" s="18"/>
      <c r="O84" s="19"/>
      <c r="P84" s="19"/>
      <c r="Q84" s="18"/>
    </row>
    <row r="85" spans="2:17">
      <c r="C85" t="s">
        <v>24</v>
      </c>
      <c r="D85"/>
      <c r="E85"/>
      <c r="G85" s="6">
        <f t="shared" si="16"/>
        <v>0</v>
      </c>
      <c r="H85" s="6">
        <f t="shared" ref="H85:H114" si="18">G85*(1+$I$12)</f>
        <v>0</v>
      </c>
      <c r="I85" s="14"/>
      <c r="L85" s="18"/>
      <c r="M85" s="18"/>
      <c r="N85" s="18"/>
      <c r="O85" s="19"/>
      <c r="P85" s="19"/>
      <c r="Q85" s="18"/>
    </row>
    <row r="86" spans="2:17">
      <c r="B86" s="76">
        <v>86914</v>
      </c>
      <c r="C86" s="4" t="s">
        <v>132</v>
      </c>
      <c r="D86" t="s">
        <v>11</v>
      </c>
      <c r="E86">
        <v>1</v>
      </c>
      <c r="F86">
        <v>30</v>
      </c>
      <c r="G86" s="6">
        <f t="shared" si="16"/>
        <v>30</v>
      </c>
      <c r="H86" s="6">
        <f t="shared" si="18"/>
        <v>39</v>
      </c>
      <c r="I86" s="14"/>
      <c r="L86" s="15"/>
      <c r="M86" s="16"/>
      <c r="N86" s="17"/>
      <c r="O86" s="17"/>
      <c r="P86" s="17"/>
      <c r="Q86" s="18"/>
    </row>
    <row r="87" spans="2:17">
      <c r="C87" s="4" t="s">
        <v>28</v>
      </c>
      <c r="D87"/>
      <c r="E87"/>
      <c r="F87"/>
      <c r="G87" s="6">
        <f t="shared" si="16"/>
        <v>0</v>
      </c>
      <c r="H87" s="6">
        <f t="shared" si="18"/>
        <v>0</v>
      </c>
      <c r="I87" s="20"/>
      <c r="L87" s="18"/>
      <c r="M87" s="18"/>
      <c r="N87" s="18"/>
      <c r="O87" s="18"/>
      <c r="P87" s="18"/>
      <c r="Q87" s="18"/>
    </row>
    <row r="88" spans="2:17" ht="60">
      <c r="B88" s="57">
        <v>94794</v>
      </c>
      <c r="C88" s="58" t="s">
        <v>140</v>
      </c>
      <c r="D88" s="7" t="s">
        <v>11</v>
      </c>
      <c r="E88" s="60">
        <v>1</v>
      </c>
      <c r="F88" s="8">
        <v>112.79</v>
      </c>
      <c r="G88" s="6">
        <f t="shared" si="16"/>
        <v>112.79</v>
      </c>
      <c r="H88" s="6">
        <f t="shared" si="18"/>
        <v>146.62700000000001</v>
      </c>
      <c r="I88" s="20"/>
      <c r="L88" s="18"/>
      <c r="M88" s="18"/>
      <c r="N88" s="18"/>
      <c r="O88" s="18"/>
      <c r="P88" s="18"/>
      <c r="Q88" s="18"/>
    </row>
    <row r="89" spans="2:17" ht="60">
      <c r="B89" s="57">
        <v>89987</v>
      </c>
      <c r="C89" s="58" t="s">
        <v>141</v>
      </c>
      <c r="D89" s="7" t="s">
        <v>1</v>
      </c>
      <c r="E89" s="7">
        <v>4</v>
      </c>
      <c r="F89" s="7">
        <v>60</v>
      </c>
      <c r="G89" s="6">
        <f t="shared" si="16"/>
        <v>240</v>
      </c>
      <c r="H89" s="6">
        <f t="shared" si="18"/>
        <v>312</v>
      </c>
      <c r="I89" s="20"/>
      <c r="L89" s="18"/>
      <c r="M89" s="18"/>
      <c r="N89" s="18"/>
      <c r="O89" s="18"/>
      <c r="P89" s="18"/>
      <c r="Q89" s="18"/>
    </row>
    <row r="90" spans="2:17">
      <c r="B90" s="57"/>
      <c r="C90" s="58"/>
      <c r="E90" s="7"/>
      <c r="F90" s="7"/>
      <c r="G90" s="6">
        <f t="shared" si="16"/>
        <v>0</v>
      </c>
      <c r="H90" s="6">
        <f t="shared" si="18"/>
        <v>0</v>
      </c>
      <c r="I90" s="20"/>
      <c r="L90" s="18"/>
      <c r="M90" s="18"/>
      <c r="N90" s="18"/>
      <c r="O90" s="18"/>
      <c r="P90" s="18"/>
      <c r="Q90" s="18"/>
    </row>
    <row r="91" spans="2:17">
      <c r="B91" s="57"/>
      <c r="C91" s="58"/>
      <c r="E91" s="7"/>
      <c r="F91" s="7"/>
      <c r="G91" s="6">
        <f t="shared" si="16"/>
        <v>0</v>
      </c>
      <c r="H91" s="6">
        <f t="shared" si="18"/>
        <v>0</v>
      </c>
      <c r="I91" s="20"/>
      <c r="L91" s="18"/>
      <c r="M91" s="18"/>
      <c r="N91" s="18"/>
      <c r="O91" s="18"/>
      <c r="P91" s="18"/>
      <c r="Q91" s="18"/>
    </row>
    <row r="92" spans="2:17">
      <c r="C92" s="4"/>
      <c r="F92" s="8"/>
      <c r="G92" s="6">
        <f t="shared" si="16"/>
        <v>0</v>
      </c>
      <c r="H92" s="6">
        <f t="shared" si="18"/>
        <v>0</v>
      </c>
    </row>
    <row r="93" spans="2:17">
      <c r="C93" s="4" t="s">
        <v>29</v>
      </c>
      <c r="D93"/>
      <c r="G93" s="6">
        <f t="shared" si="16"/>
        <v>0</v>
      </c>
      <c r="H93" s="6">
        <f t="shared" si="18"/>
        <v>0</v>
      </c>
    </row>
    <row r="94" spans="2:17">
      <c r="C94" s="4" t="s">
        <v>30</v>
      </c>
      <c r="D94"/>
      <c r="G94" s="6">
        <f t="shared" si="16"/>
        <v>0</v>
      </c>
      <c r="H94" s="6">
        <f t="shared" si="18"/>
        <v>0</v>
      </c>
    </row>
    <row r="95" spans="2:17">
      <c r="B95" s="76">
        <v>90373</v>
      </c>
      <c r="C95" t="s">
        <v>33</v>
      </c>
      <c r="D95" t="s">
        <v>6</v>
      </c>
      <c r="E95">
        <v>2</v>
      </c>
      <c r="F95">
        <v>12</v>
      </c>
      <c r="G95" s="6">
        <f t="shared" si="16"/>
        <v>24</v>
      </c>
      <c r="H95" s="6">
        <f t="shared" si="18"/>
        <v>31.200000000000003</v>
      </c>
    </row>
    <row r="96" spans="2:17">
      <c r="C96" s="4"/>
      <c r="D96"/>
      <c r="G96" s="6">
        <f t="shared" si="16"/>
        <v>0</v>
      </c>
      <c r="H96" s="6">
        <f t="shared" si="18"/>
        <v>0</v>
      </c>
    </row>
    <row r="97" spans="2:8">
      <c r="C97" s="4" t="s">
        <v>105</v>
      </c>
      <c r="D97"/>
      <c r="G97" s="6">
        <f t="shared" si="16"/>
        <v>0</v>
      </c>
      <c r="H97" s="6">
        <f t="shared" si="18"/>
        <v>0</v>
      </c>
    </row>
    <row r="98" spans="2:8">
      <c r="B98" s="73">
        <v>89380</v>
      </c>
      <c r="C98" s="4" t="s">
        <v>88</v>
      </c>
      <c r="D98" t="s">
        <v>11</v>
      </c>
      <c r="E98" s="8">
        <v>1</v>
      </c>
      <c r="F98" s="4">
        <v>10</v>
      </c>
      <c r="G98" s="6">
        <f t="shared" si="16"/>
        <v>10</v>
      </c>
      <c r="H98" s="6">
        <f t="shared" si="18"/>
        <v>13</v>
      </c>
    </row>
    <row r="99" spans="2:8">
      <c r="C99" s="4" t="s">
        <v>34</v>
      </c>
      <c r="D99"/>
      <c r="G99" s="6">
        <f t="shared" si="16"/>
        <v>0</v>
      </c>
      <c r="H99" s="6">
        <f t="shared" si="18"/>
        <v>0</v>
      </c>
    </row>
    <row r="100" spans="2:8">
      <c r="B100" s="73">
        <v>89362</v>
      </c>
      <c r="C100" s="4" t="s">
        <v>35</v>
      </c>
      <c r="D100" t="s">
        <v>1</v>
      </c>
      <c r="E100" s="8">
        <v>4</v>
      </c>
      <c r="F100" s="4">
        <v>7.1</v>
      </c>
      <c r="G100" s="6">
        <f t="shared" si="16"/>
        <v>28.4</v>
      </c>
      <c r="H100" s="6">
        <f t="shared" si="18"/>
        <v>36.92</v>
      </c>
    </row>
    <row r="101" spans="2:8">
      <c r="C101" s="4" t="s">
        <v>36</v>
      </c>
      <c r="D101"/>
      <c r="G101" s="6">
        <f t="shared" si="16"/>
        <v>0</v>
      </c>
      <c r="H101" s="6">
        <f t="shared" si="18"/>
        <v>0</v>
      </c>
    </row>
    <row r="102" spans="2:8">
      <c r="B102" s="57">
        <v>94648</v>
      </c>
      <c r="C102" s="4" t="s">
        <v>35</v>
      </c>
      <c r="D102" t="s">
        <v>133</v>
      </c>
      <c r="E102" s="8">
        <v>6</v>
      </c>
      <c r="F102" s="4">
        <v>7.45</v>
      </c>
      <c r="G102" s="6">
        <f t="shared" si="16"/>
        <v>44.7</v>
      </c>
      <c r="H102" s="6">
        <f t="shared" si="18"/>
        <v>58.110000000000007</v>
      </c>
    </row>
    <row r="103" spans="2:8">
      <c r="B103" s="73">
        <v>94651</v>
      </c>
      <c r="C103" s="4" t="s">
        <v>10</v>
      </c>
      <c r="D103" t="s">
        <v>134</v>
      </c>
      <c r="E103" s="8">
        <v>12</v>
      </c>
      <c r="F103" s="4">
        <v>16.5</v>
      </c>
      <c r="G103" s="6">
        <f t="shared" si="16"/>
        <v>198</v>
      </c>
      <c r="H103" s="6">
        <f t="shared" si="18"/>
        <v>257.40000000000003</v>
      </c>
    </row>
    <row r="104" spans="2:8">
      <c r="C104" s="4" t="s">
        <v>37</v>
      </c>
      <c r="D104"/>
      <c r="G104" s="6">
        <f t="shared" si="16"/>
        <v>0</v>
      </c>
      <c r="H104" s="6">
        <f t="shared" si="18"/>
        <v>0</v>
      </c>
    </row>
    <row r="105" spans="2:8">
      <c r="B105" s="73">
        <v>89398</v>
      </c>
      <c r="C105" s="4" t="s">
        <v>10</v>
      </c>
      <c r="D105" t="s">
        <v>11</v>
      </c>
      <c r="E105" s="8">
        <v>1</v>
      </c>
      <c r="F105" s="4">
        <v>16</v>
      </c>
      <c r="G105" s="6">
        <f t="shared" si="16"/>
        <v>16</v>
      </c>
      <c r="H105" s="6">
        <f t="shared" si="18"/>
        <v>20.8</v>
      </c>
    </row>
    <row r="106" spans="2:8">
      <c r="C106" s="4" t="s">
        <v>38</v>
      </c>
      <c r="D106"/>
      <c r="G106" s="6">
        <f t="shared" si="16"/>
        <v>0</v>
      </c>
      <c r="H106" s="6">
        <f t="shared" si="18"/>
        <v>0</v>
      </c>
    </row>
    <row r="107" spans="2:8">
      <c r="C107" s="4" t="s">
        <v>39</v>
      </c>
      <c r="D107"/>
      <c r="G107" s="6">
        <f t="shared" si="16"/>
        <v>0</v>
      </c>
      <c r="H107" s="6">
        <f t="shared" si="18"/>
        <v>0</v>
      </c>
    </row>
    <row r="108" spans="2:8">
      <c r="B108" s="73">
        <v>89364</v>
      </c>
      <c r="C108" s="4" t="s">
        <v>40</v>
      </c>
      <c r="D108" t="s">
        <v>6</v>
      </c>
      <c r="E108" s="8">
        <v>2</v>
      </c>
      <c r="F108" s="4">
        <v>9</v>
      </c>
      <c r="G108" s="6">
        <f t="shared" si="16"/>
        <v>18</v>
      </c>
      <c r="H108" s="6">
        <f t="shared" si="18"/>
        <v>23.400000000000002</v>
      </c>
    </row>
    <row r="109" spans="2:8">
      <c r="C109" s="4" t="s">
        <v>135</v>
      </c>
      <c r="D109"/>
      <c r="G109" s="6">
        <f t="shared" si="16"/>
        <v>0</v>
      </c>
      <c r="H109" s="6">
        <f t="shared" si="18"/>
        <v>0</v>
      </c>
    </row>
    <row r="110" spans="2:8">
      <c r="B110" s="73">
        <v>90354</v>
      </c>
      <c r="C110" s="4" t="s">
        <v>26</v>
      </c>
      <c r="D110" t="s">
        <v>11</v>
      </c>
      <c r="E110" s="8">
        <v>1</v>
      </c>
      <c r="F110" s="4">
        <v>12</v>
      </c>
      <c r="G110" s="6">
        <f t="shared" si="16"/>
        <v>12</v>
      </c>
      <c r="H110" s="6">
        <f t="shared" si="18"/>
        <v>15.600000000000001</v>
      </c>
    </row>
    <row r="111" spans="2:8">
      <c r="C111" s="4" t="s">
        <v>41</v>
      </c>
      <c r="D111"/>
      <c r="G111" s="6">
        <f t="shared" si="16"/>
        <v>0</v>
      </c>
      <c r="H111" s="6">
        <f t="shared" si="18"/>
        <v>0</v>
      </c>
    </row>
    <row r="112" spans="2:8">
      <c r="B112" s="73">
        <v>90374</v>
      </c>
      <c r="C112" s="4" t="s">
        <v>42</v>
      </c>
      <c r="D112" t="s">
        <v>11</v>
      </c>
      <c r="E112" s="8">
        <v>2</v>
      </c>
      <c r="F112" s="4">
        <v>17</v>
      </c>
      <c r="G112" s="6">
        <f t="shared" si="16"/>
        <v>34</v>
      </c>
      <c r="H112" s="6">
        <f t="shared" si="18"/>
        <v>44.2</v>
      </c>
    </row>
    <row r="113" spans="3:8">
      <c r="C113" s="4"/>
      <c r="D113"/>
      <c r="G113" s="6">
        <f t="shared" si="16"/>
        <v>0</v>
      </c>
      <c r="H113" s="6">
        <f t="shared" si="18"/>
        <v>0</v>
      </c>
    </row>
    <row r="114" spans="3:8">
      <c r="C114" s="4"/>
      <c r="D114"/>
      <c r="G114" s="6">
        <f t="shared" si="16"/>
        <v>0</v>
      </c>
      <c r="H114" s="6">
        <f t="shared" si="18"/>
        <v>0</v>
      </c>
    </row>
    <row r="115" spans="3:8">
      <c r="C115" s="4"/>
      <c r="D115"/>
    </row>
    <row r="116" spans="3:8">
      <c r="C116" s="4"/>
      <c r="D116"/>
    </row>
    <row r="117" spans="3:8">
      <c r="C117" s="4"/>
      <c r="D117"/>
    </row>
    <row r="118" spans="3:8">
      <c r="C118" s="4"/>
      <c r="D118"/>
    </row>
    <row r="119" spans="3:8">
      <c r="C119" s="4"/>
      <c r="D119"/>
    </row>
    <row r="120" spans="3:8">
      <c r="C120" s="4"/>
      <c r="D120"/>
    </row>
    <row r="121" spans="3:8">
      <c r="C121" s="4"/>
      <c r="D121"/>
    </row>
    <row r="122" spans="3:8">
      <c r="C122" s="4"/>
      <c r="D122"/>
    </row>
    <row r="123" spans="3:8">
      <c r="C123" s="4"/>
      <c r="D123"/>
    </row>
    <row r="124" spans="3:8">
      <c r="C124" s="4"/>
      <c r="D124"/>
    </row>
    <row r="125" spans="3:8">
      <c r="C125" s="4"/>
      <c r="D125"/>
    </row>
    <row r="126" spans="3:8">
      <c r="C126" s="4"/>
      <c r="D126"/>
    </row>
    <row r="127" spans="3:8">
      <c r="C127" s="4"/>
      <c r="D127"/>
    </row>
    <row r="128" spans="3:8">
      <c r="C128" s="4"/>
      <c r="D128"/>
    </row>
    <row r="129" spans="3:4">
      <c r="C129" s="4"/>
      <c r="D129"/>
    </row>
    <row r="130" spans="3:4">
      <c r="C130" s="4"/>
      <c r="D130"/>
    </row>
    <row r="131" spans="3:4">
      <c r="C131" s="4"/>
      <c r="D131"/>
    </row>
    <row r="132" spans="3:4">
      <c r="C132" s="4"/>
      <c r="D132"/>
    </row>
    <row r="133" spans="3:4">
      <c r="C133" s="4"/>
      <c r="D133"/>
    </row>
    <row r="134" spans="3:4">
      <c r="C134" s="4"/>
      <c r="D134"/>
    </row>
    <row r="135" spans="3:4">
      <c r="C135" s="4"/>
      <c r="D135"/>
    </row>
    <row r="136" spans="3:4">
      <c r="C136" s="4"/>
      <c r="D136"/>
    </row>
    <row r="137" spans="3:4">
      <c r="C137" s="4"/>
      <c r="D137"/>
    </row>
    <row r="138" spans="3:4">
      <c r="C138" s="4"/>
      <c r="D138"/>
    </row>
    <row r="139" spans="3:4">
      <c r="C139" s="4"/>
      <c r="D139"/>
    </row>
    <row r="140" spans="3:4">
      <c r="C140" s="4"/>
      <c r="D140"/>
    </row>
    <row r="141" spans="3:4">
      <c r="C141" s="4"/>
      <c r="D141"/>
    </row>
    <row r="142" spans="3:4">
      <c r="C142" s="4"/>
      <c r="D142"/>
    </row>
    <row r="143" spans="3:4">
      <c r="C143" s="4"/>
      <c r="D143"/>
    </row>
    <row r="144" spans="3:4">
      <c r="C144" s="4"/>
      <c r="D144"/>
    </row>
    <row r="145" spans="3:4">
      <c r="C145" s="4"/>
      <c r="D145"/>
    </row>
    <row r="146" spans="3:4">
      <c r="C146" s="4"/>
      <c r="D146"/>
    </row>
  </sheetData>
  <mergeCells count="1">
    <mergeCell ref="G15:H15"/>
  </mergeCells>
  <printOptions gridLines="1"/>
  <pageMargins left="0.51181102362204722" right="0.51181102362204722" top="0.78740157480314965" bottom="0.78740157480314965" header="0.31496062992125984" footer="0.31496062992125984"/>
  <pageSetup paperSize="9" scale="80" orientation="landscape" r:id="rId1"/>
  <headerFooter>
    <oddHeader>&amp;R&amp;A</oddHeader>
    <oddFooter>&amp;C&amp;F&amp;A&amp;R&amp;P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136"/>
  <sheetViews>
    <sheetView topLeftCell="A31" zoomScaleNormal="100" workbookViewId="0">
      <selection activeCell="C14" sqref="C14"/>
    </sheetView>
  </sheetViews>
  <sheetFormatPr defaultRowHeight="15"/>
  <cols>
    <col min="1" max="1" width="9.140625" style="22"/>
    <col min="2" max="2" width="9.140625" style="23"/>
    <col min="3" max="3" width="73.28515625" style="26" customWidth="1"/>
    <col min="4" max="4" width="9.140625" style="23"/>
    <col min="5" max="5" width="9.140625" style="24"/>
    <col min="6" max="6" width="9.5703125" style="25" bestFit="1" customWidth="1"/>
    <col min="7" max="8" width="12.140625" style="25" bestFit="1" customWidth="1"/>
    <col min="9" max="9" width="16" style="25" customWidth="1"/>
    <col min="10" max="10" width="19.42578125" style="47" customWidth="1"/>
    <col min="11" max="11" width="13.28515625" style="26" bestFit="1" customWidth="1"/>
    <col min="12" max="16384" width="9.140625" style="26"/>
  </cols>
  <sheetData>
    <row r="1" spans="1:11">
      <c r="A1" s="41"/>
      <c r="B1" s="42"/>
      <c r="C1" s="119" t="s">
        <v>195</v>
      </c>
      <c r="D1" s="42"/>
      <c r="E1" s="43"/>
      <c r="F1" s="44"/>
      <c r="G1" s="44"/>
      <c r="H1" s="44"/>
      <c r="I1" s="120">
        <f>I16</f>
        <v>24741.882100000003</v>
      </c>
    </row>
    <row r="2" spans="1:11">
      <c r="A2" s="45" t="s">
        <v>84</v>
      </c>
      <c r="B2" s="42"/>
      <c r="C2" s="46" t="s">
        <v>171</v>
      </c>
      <c r="D2" s="42"/>
      <c r="E2" s="43"/>
      <c r="F2" s="44"/>
      <c r="G2" s="44"/>
      <c r="H2" s="44"/>
      <c r="I2" s="44"/>
    </row>
    <row r="3" spans="1:11">
      <c r="A3" s="45"/>
      <c r="B3" s="42"/>
      <c r="C3" s="46" t="s">
        <v>172</v>
      </c>
      <c r="D3" s="42"/>
      <c r="E3" s="43"/>
      <c r="F3" s="44"/>
      <c r="G3" s="44"/>
      <c r="H3" s="44"/>
      <c r="I3" s="44"/>
    </row>
    <row r="4" spans="1:11">
      <c r="A4" s="45"/>
      <c r="B4" s="42"/>
      <c r="C4" s="46" t="s">
        <v>173</v>
      </c>
      <c r="D4" s="42"/>
      <c r="E4" s="43"/>
      <c r="F4" s="44"/>
      <c r="G4" s="44"/>
      <c r="H4" s="44"/>
      <c r="I4" s="44"/>
    </row>
    <row r="5" spans="1:11">
      <c r="A5" s="45"/>
      <c r="B5" s="42"/>
      <c r="C5" s="46" t="s">
        <v>197</v>
      </c>
      <c r="D5" s="42"/>
      <c r="E5" s="43"/>
      <c r="F5" s="44"/>
      <c r="G5" s="44"/>
      <c r="H5" s="44"/>
      <c r="I5" s="44"/>
    </row>
    <row r="6" spans="1:11">
      <c r="A6" s="45"/>
      <c r="B6" s="42"/>
      <c r="C6" s="46" t="s">
        <v>146</v>
      </c>
      <c r="D6" s="42"/>
      <c r="E6" s="43"/>
      <c r="F6" s="44"/>
      <c r="G6" s="44"/>
      <c r="H6" s="44"/>
      <c r="I6" s="44"/>
    </row>
    <row r="7" spans="1:11">
      <c r="A7" s="45"/>
      <c r="B7" s="42"/>
      <c r="C7" s="46" t="s">
        <v>174</v>
      </c>
      <c r="D7" s="42"/>
      <c r="E7" s="43"/>
      <c r="F7" s="44"/>
      <c r="G7" s="44"/>
      <c r="H7" s="44"/>
      <c r="I7" s="44"/>
    </row>
    <row r="8" spans="1:11">
      <c r="A8" s="45"/>
      <c r="B8" s="42"/>
      <c r="C8" s="46" t="s">
        <v>179</v>
      </c>
      <c r="D8" s="42"/>
      <c r="E8" s="43"/>
      <c r="F8" s="44"/>
      <c r="G8" s="44"/>
      <c r="H8" s="44"/>
      <c r="I8" s="44"/>
    </row>
    <row r="9" spans="1:11">
      <c r="A9" s="45"/>
      <c r="B9" s="42"/>
      <c r="C9" s="46" t="s">
        <v>175</v>
      </c>
      <c r="D9" s="42"/>
      <c r="E9" s="43"/>
      <c r="F9" s="44"/>
      <c r="G9" s="44"/>
      <c r="H9" s="44"/>
      <c r="I9" s="44"/>
    </row>
    <row r="10" spans="1:11">
      <c r="A10" s="45"/>
      <c r="B10" s="42"/>
      <c r="C10" s="46" t="s">
        <v>176</v>
      </c>
      <c r="D10" s="42"/>
      <c r="E10" s="43"/>
      <c r="F10" s="44"/>
      <c r="G10" s="44"/>
      <c r="H10" s="44"/>
      <c r="I10" s="44"/>
    </row>
    <row r="11" spans="1:11">
      <c r="A11" s="45"/>
      <c r="B11" s="42"/>
      <c r="C11" s="46" t="s">
        <v>180</v>
      </c>
      <c r="D11" s="42"/>
      <c r="E11" s="43"/>
      <c r="F11" s="44"/>
      <c r="G11" s="44"/>
      <c r="H11" s="44"/>
      <c r="I11" s="44"/>
    </row>
    <row r="12" spans="1:11">
      <c r="A12" s="45"/>
      <c r="B12" s="42"/>
      <c r="C12" s="46" t="s">
        <v>177</v>
      </c>
      <c r="D12" s="42"/>
      <c r="E12" s="43"/>
      <c r="F12" s="44"/>
      <c r="G12" s="44"/>
      <c r="H12" s="44"/>
      <c r="I12" s="44"/>
    </row>
    <row r="13" spans="1:11">
      <c r="A13" s="45"/>
      <c r="B13" s="42"/>
      <c r="C13" s="39" t="s">
        <v>178</v>
      </c>
      <c r="D13" s="42"/>
      <c r="E13" s="43"/>
      <c r="F13" s="44"/>
      <c r="G13" s="44"/>
      <c r="H13" s="44"/>
      <c r="I13" s="44"/>
    </row>
    <row r="14" spans="1:11">
      <c r="A14" s="45"/>
      <c r="B14" s="42"/>
      <c r="C14" s="47" t="s">
        <v>196</v>
      </c>
      <c r="D14" s="42"/>
      <c r="E14" s="43"/>
      <c r="F14" s="44"/>
      <c r="G14" s="44"/>
      <c r="H14" s="44"/>
      <c r="I14" s="44"/>
    </row>
    <row r="15" spans="1:11">
      <c r="A15" s="135"/>
      <c r="B15" s="136"/>
      <c r="C15" s="137"/>
      <c r="D15" s="136"/>
      <c r="E15" s="138"/>
      <c r="F15" s="139"/>
      <c r="G15" s="139"/>
      <c r="H15" s="139" t="s">
        <v>54</v>
      </c>
      <c r="I15" s="140">
        <v>0.3</v>
      </c>
    </row>
    <row r="16" spans="1:11">
      <c r="A16" s="141"/>
      <c r="B16" s="142"/>
      <c r="C16" s="143"/>
      <c r="D16" s="142"/>
      <c r="E16" s="144"/>
      <c r="F16" s="145"/>
      <c r="G16" s="145" t="s">
        <v>83</v>
      </c>
      <c r="H16" s="145"/>
      <c r="I16" s="146">
        <f>SUM(H21:H61)</f>
        <v>24741.882100000003</v>
      </c>
      <c r="J16" s="121"/>
      <c r="K16" s="27"/>
    </row>
    <row r="17" spans="1:10">
      <c r="A17" s="141"/>
      <c r="B17" s="142"/>
      <c r="C17" s="143"/>
      <c r="D17" s="142"/>
      <c r="E17" s="144"/>
      <c r="F17" s="145"/>
      <c r="G17" s="297" t="s">
        <v>49</v>
      </c>
      <c r="H17" s="297"/>
      <c r="I17" s="146" t="s">
        <v>50</v>
      </c>
      <c r="J17" s="122"/>
    </row>
    <row r="18" spans="1:10">
      <c r="A18" s="141" t="s">
        <v>43</v>
      </c>
      <c r="B18" s="142" t="s">
        <v>44</v>
      </c>
      <c r="C18" s="143" t="s">
        <v>45</v>
      </c>
      <c r="D18" s="142" t="s">
        <v>68</v>
      </c>
      <c r="E18" s="144" t="s">
        <v>69</v>
      </c>
      <c r="F18" s="145" t="s">
        <v>46</v>
      </c>
      <c r="G18" s="145" t="s">
        <v>47</v>
      </c>
      <c r="H18" s="145" t="s">
        <v>48</v>
      </c>
      <c r="I18" s="146"/>
    </row>
    <row r="19" spans="1:10">
      <c r="A19" s="141"/>
      <c r="B19" s="142"/>
      <c r="C19" s="143"/>
      <c r="D19" s="142"/>
      <c r="E19" s="144"/>
      <c r="F19" s="145"/>
      <c r="G19" s="145"/>
      <c r="H19" s="145"/>
      <c r="I19" s="146"/>
    </row>
    <row r="20" spans="1:10">
      <c r="A20" s="141">
        <v>1</v>
      </c>
      <c r="B20" s="142"/>
      <c r="C20" s="143" t="s">
        <v>51</v>
      </c>
      <c r="D20" s="142"/>
      <c r="E20" s="144"/>
      <c r="F20" s="145"/>
      <c r="G20" s="145"/>
      <c r="H20" s="145"/>
      <c r="I20" s="146">
        <f>SUM(H21:H24)</f>
        <v>5550.1972500000011</v>
      </c>
      <c r="J20" s="121"/>
    </row>
    <row r="21" spans="1:10">
      <c r="A21" s="147" t="s">
        <v>52</v>
      </c>
      <c r="B21" s="142">
        <v>85333</v>
      </c>
      <c r="C21" s="143" t="s">
        <v>55</v>
      </c>
      <c r="D21" s="142" t="s">
        <v>73</v>
      </c>
      <c r="E21" s="144">
        <v>8</v>
      </c>
      <c r="F21" s="145">
        <v>18.45</v>
      </c>
      <c r="G21" s="145">
        <f>F21*E21</f>
        <v>147.6</v>
      </c>
      <c r="H21" s="145">
        <f>G21*(1+$I$15)</f>
        <v>191.88</v>
      </c>
      <c r="I21" s="146"/>
    </row>
    <row r="22" spans="1:10">
      <c r="A22" s="147" t="s">
        <v>59</v>
      </c>
      <c r="B22" s="142">
        <v>72215</v>
      </c>
      <c r="C22" s="143" t="s">
        <v>170</v>
      </c>
      <c r="D22" s="142" t="s">
        <v>56</v>
      </c>
      <c r="E22" s="144">
        <f>0.5*0.15*2</f>
        <v>0.15</v>
      </c>
      <c r="F22" s="145">
        <v>40.549999999999997</v>
      </c>
      <c r="G22" s="145">
        <f>F22*E22</f>
        <v>6.0824999999999996</v>
      </c>
      <c r="H22" s="145">
        <f>G22*(1+$I$15)</f>
        <v>7.9072499999999994</v>
      </c>
      <c r="I22" s="146"/>
    </row>
    <row r="23" spans="1:10">
      <c r="A23" s="147" t="s">
        <v>60</v>
      </c>
      <c r="B23" s="142">
        <v>85406</v>
      </c>
      <c r="C23" s="143" t="s">
        <v>58</v>
      </c>
      <c r="D23" s="142" t="s">
        <v>57</v>
      </c>
      <c r="E23" s="144">
        <v>70</v>
      </c>
      <c r="F23" s="145">
        <v>45.73</v>
      </c>
      <c r="G23" s="145">
        <f t="shared" ref="G23:G24" si="0">F23*E23</f>
        <v>3201.1</v>
      </c>
      <c r="H23" s="145">
        <f t="shared" ref="H23:H24" si="1">G23*(1+$I$15)</f>
        <v>4161.43</v>
      </c>
      <c r="I23" s="146"/>
    </row>
    <row r="24" spans="1:10">
      <c r="A24" s="147" t="s">
        <v>61</v>
      </c>
      <c r="B24" s="142">
        <v>85406</v>
      </c>
      <c r="C24" s="143" t="s">
        <v>108</v>
      </c>
      <c r="D24" s="142" t="s">
        <v>57</v>
      </c>
      <c r="E24" s="144">
        <v>20</v>
      </c>
      <c r="F24" s="145">
        <v>45.73</v>
      </c>
      <c r="G24" s="145">
        <f t="shared" si="0"/>
        <v>914.59999999999991</v>
      </c>
      <c r="H24" s="145">
        <f t="shared" si="1"/>
        <v>1188.98</v>
      </c>
      <c r="I24" s="146"/>
    </row>
    <row r="25" spans="1:10" ht="15" customHeight="1">
      <c r="A25" s="141"/>
      <c r="B25" s="142"/>
      <c r="C25" s="143"/>
      <c r="D25" s="142"/>
      <c r="E25" s="144"/>
      <c r="F25" s="145"/>
      <c r="G25" s="145"/>
      <c r="H25" s="145"/>
      <c r="I25" s="146"/>
    </row>
    <row r="26" spans="1:10" ht="15" customHeight="1">
      <c r="A26" s="141">
        <v>2</v>
      </c>
      <c r="B26" s="142"/>
      <c r="C26" s="143" t="s">
        <v>189</v>
      </c>
      <c r="D26" s="142"/>
      <c r="E26" s="144"/>
      <c r="F26" s="145"/>
      <c r="G26" s="145"/>
      <c r="H26" s="145"/>
      <c r="I26" s="146"/>
    </row>
    <row r="27" spans="1:10" ht="33" customHeight="1">
      <c r="A27" s="147" t="s">
        <v>191</v>
      </c>
      <c r="B27" s="142">
        <v>89043</v>
      </c>
      <c r="C27" s="148" t="s">
        <v>190</v>
      </c>
      <c r="D27" s="142" t="s">
        <v>57</v>
      </c>
      <c r="E27" s="144">
        <v>1.65</v>
      </c>
      <c r="F27" s="149">
        <v>60.63</v>
      </c>
      <c r="G27" s="149">
        <f t="shared" ref="G27" si="2">F27*E27</f>
        <v>100.0395</v>
      </c>
      <c r="H27" s="149">
        <f t="shared" ref="H27" si="3">G27*(1+$I$15)</f>
        <v>130.05135000000001</v>
      </c>
      <c r="I27" s="146">
        <f>H27</f>
        <v>130.05135000000001</v>
      </c>
    </row>
    <row r="28" spans="1:10" ht="15" customHeight="1">
      <c r="A28" s="141"/>
      <c r="B28" s="142"/>
      <c r="C28" s="143"/>
      <c r="D28" s="142"/>
      <c r="E28" s="144"/>
      <c r="F28" s="145"/>
      <c r="G28" s="145"/>
      <c r="H28" s="145"/>
      <c r="I28" s="146"/>
    </row>
    <row r="29" spans="1:10">
      <c r="A29" s="141">
        <v>3</v>
      </c>
      <c r="B29" s="142"/>
      <c r="C29" s="143" t="s">
        <v>63</v>
      </c>
      <c r="D29" s="142"/>
      <c r="E29" s="144"/>
      <c r="F29" s="145"/>
      <c r="G29" s="145"/>
      <c r="H29" s="145"/>
      <c r="I29" s="146"/>
    </row>
    <row r="30" spans="1:10">
      <c r="A30" s="141"/>
      <c r="B30" s="142" t="s">
        <v>93</v>
      </c>
      <c r="C30" s="143" t="s">
        <v>65</v>
      </c>
      <c r="D30" s="142"/>
      <c r="E30" s="144"/>
      <c r="F30" s="145"/>
      <c r="G30" s="145"/>
      <c r="H30" s="145">
        <f>I30</f>
        <v>864.68200000000013</v>
      </c>
      <c r="I30" s="146">
        <f>G82</f>
        <v>864.68200000000013</v>
      </c>
    </row>
    <row r="31" spans="1:10">
      <c r="A31" s="141"/>
      <c r="B31" s="142"/>
      <c r="C31" s="143"/>
      <c r="D31" s="142"/>
      <c r="E31" s="144"/>
      <c r="F31" s="145"/>
      <c r="G31" s="145"/>
      <c r="H31" s="145"/>
      <c r="I31" s="146"/>
    </row>
    <row r="32" spans="1:10">
      <c r="A32" s="141">
        <v>4</v>
      </c>
      <c r="B32" s="142"/>
      <c r="C32" s="143" t="s">
        <v>183</v>
      </c>
      <c r="D32" s="142"/>
      <c r="E32" s="144"/>
      <c r="F32" s="145"/>
      <c r="G32" s="145"/>
      <c r="H32" s="145"/>
      <c r="I32" s="146"/>
    </row>
    <row r="33" spans="1:11" ht="15" customHeight="1">
      <c r="A33" s="141"/>
      <c r="B33" s="142" t="s">
        <v>92</v>
      </c>
      <c r="C33" s="143" t="s">
        <v>64</v>
      </c>
      <c r="D33" s="142"/>
      <c r="E33" s="144"/>
      <c r="F33" s="145"/>
      <c r="G33" s="145"/>
      <c r="H33" s="145">
        <f>I33</f>
        <v>286</v>
      </c>
      <c r="I33" s="146">
        <f>G67</f>
        <v>286</v>
      </c>
    </row>
    <row r="34" spans="1:11" ht="15" customHeight="1">
      <c r="A34" s="141"/>
      <c r="B34" s="142"/>
      <c r="C34" s="143"/>
      <c r="D34" s="142"/>
      <c r="E34" s="144"/>
      <c r="F34" s="145"/>
      <c r="G34" s="145"/>
      <c r="H34" s="145"/>
      <c r="I34" s="146"/>
    </row>
    <row r="35" spans="1:11">
      <c r="A35" s="141">
        <v>5</v>
      </c>
      <c r="B35" s="142"/>
      <c r="C35" s="143" t="s">
        <v>66</v>
      </c>
      <c r="D35" s="142"/>
      <c r="E35" s="144"/>
      <c r="F35" s="145"/>
      <c r="G35" s="145"/>
      <c r="H35" s="145"/>
      <c r="I35" s="146">
        <f>SUM(H36:H40)</f>
        <v>5974.9040000000005</v>
      </c>
      <c r="J35" s="121"/>
    </row>
    <row r="36" spans="1:11" ht="15" customHeight="1">
      <c r="A36" s="141"/>
      <c r="B36" s="142"/>
      <c r="C36" s="143" t="s">
        <v>67</v>
      </c>
      <c r="D36" s="142"/>
      <c r="E36" s="144"/>
      <c r="F36" s="145"/>
      <c r="G36" s="145"/>
      <c r="H36" s="145"/>
      <c r="I36" s="146"/>
    </row>
    <row r="37" spans="1:11" ht="45">
      <c r="A37" s="141" t="s">
        <v>159</v>
      </c>
      <c r="B37" s="7">
        <v>87273</v>
      </c>
      <c r="C37" s="2" t="s">
        <v>148</v>
      </c>
      <c r="D37" s="142" t="s">
        <v>57</v>
      </c>
      <c r="E37" s="144">
        <v>81</v>
      </c>
      <c r="F37" s="6">
        <v>42.53</v>
      </c>
      <c r="G37" s="149">
        <f t="shared" ref="G37" si="4">F37*E37</f>
        <v>3444.9300000000003</v>
      </c>
      <c r="H37" s="149">
        <f>G37*(1+$I$15)</f>
        <v>4478.4090000000006</v>
      </c>
      <c r="I37" s="146"/>
    </row>
    <row r="38" spans="1:11" ht="15" customHeight="1">
      <c r="A38" s="141"/>
      <c r="B38" s="142"/>
      <c r="C38" s="143" t="s">
        <v>85</v>
      </c>
      <c r="D38" s="142"/>
      <c r="E38" s="144"/>
      <c r="F38" s="145"/>
      <c r="G38" s="145"/>
      <c r="H38" s="145"/>
      <c r="I38" s="146"/>
      <c r="K38" s="26">
        <f>J37+K37</f>
        <v>0</v>
      </c>
    </row>
    <row r="39" spans="1:11" ht="30">
      <c r="A39" s="141" t="s">
        <v>160</v>
      </c>
      <c r="B39" s="142">
        <v>88470</v>
      </c>
      <c r="C39" s="148" t="s">
        <v>70</v>
      </c>
      <c r="D39" s="142" t="s">
        <v>57</v>
      </c>
      <c r="E39" s="144">
        <v>23</v>
      </c>
      <c r="F39" s="149">
        <v>16.850000000000001</v>
      </c>
      <c r="G39" s="149">
        <f t="shared" ref="G39:G40" si="5">F39*E39</f>
        <v>387.55</v>
      </c>
      <c r="H39" s="149">
        <f>G39*(1+$I$15)</f>
        <v>503.81500000000005</v>
      </c>
      <c r="I39" s="146"/>
    </row>
    <row r="40" spans="1:11" ht="45">
      <c r="A40" s="141" t="s">
        <v>161</v>
      </c>
      <c r="B40" s="7">
        <v>87250</v>
      </c>
      <c r="C40" s="2" t="s">
        <v>147</v>
      </c>
      <c r="D40" s="142" t="s">
        <v>57</v>
      </c>
      <c r="E40" s="144">
        <v>23</v>
      </c>
      <c r="F40" s="6">
        <v>33.200000000000003</v>
      </c>
      <c r="G40" s="149">
        <f t="shared" si="5"/>
        <v>763.6</v>
      </c>
      <c r="H40" s="149">
        <f>G40*(1+$I$15)</f>
        <v>992.68000000000006</v>
      </c>
      <c r="I40" s="146"/>
    </row>
    <row r="41" spans="1:11">
      <c r="A41" s="141"/>
      <c r="B41" s="142"/>
      <c r="C41" s="148"/>
      <c r="D41" s="142"/>
      <c r="E41" s="144"/>
      <c r="F41" s="149"/>
      <c r="G41" s="149"/>
      <c r="H41" s="149"/>
      <c r="I41" s="146"/>
    </row>
    <row r="42" spans="1:11" ht="15" customHeight="1">
      <c r="A42" s="141">
        <v>6</v>
      </c>
      <c r="B42" s="142"/>
      <c r="C42" s="148" t="s">
        <v>77</v>
      </c>
      <c r="D42" s="142"/>
      <c r="E42" s="144"/>
      <c r="F42" s="149"/>
      <c r="G42" s="149"/>
      <c r="H42" s="149"/>
      <c r="I42" s="146">
        <f>SUM(H43:H46)</f>
        <v>6548.1975000000002</v>
      </c>
      <c r="J42" s="121"/>
    </row>
    <row r="43" spans="1:11" ht="41.25" customHeight="1">
      <c r="A43" s="141" t="s">
        <v>162</v>
      </c>
      <c r="B43" s="148" t="s">
        <v>76</v>
      </c>
      <c r="C43" s="150" t="s">
        <v>185</v>
      </c>
      <c r="D43" s="142" t="s">
        <v>57</v>
      </c>
      <c r="E43" s="144">
        <f>1.15*2</f>
        <v>2.2999999999999998</v>
      </c>
      <c r="F43" s="149">
        <v>455.25</v>
      </c>
      <c r="G43" s="149">
        <f t="shared" ref="G43" si="6">F43*E43</f>
        <v>1047.0749999999998</v>
      </c>
      <c r="H43" s="149">
        <f>G43*(1+$I$15)</f>
        <v>1361.1974999999998</v>
      </c>
      <c r="I43" s="146"/>
    </row>
    <row r="44" spans="1:11" ht="74.25" customHeight="1">
      <c r="A44" s="141" t="s">
        <v>163</v>
      </c>
      <c r="B44" s="143">
        <v>90843</v>
      </c>
      <c r="C44" s="150" t="s">
        <v>78</v>
      </c>
      <c r="D44" s="142" t="s">
        <v>73</v>
      </c>
      <c r="E44" s="144">
        <v>2</v>
      </c>
      <c r="F44" s="145">
        <v>695</v>
      </c>
      <c r="G44" s="149">
        <f t="shared" ref="G44" si="7">F44*E44</f>
        <v>1390</v>
      </c>
      <c r="H44" s="149">
        <f>G44*(1+$I$15)</f>
        <v>1807</v>
      </c>
      <c r="I44" s="146"/>
    </row>
    <row r="45" spans="1:11">
      <c r="A45" s="141"/>
      <c r="B45" s="142"/>
      <c r="C45" s="143"/>
      <c r="D45" s="142"/>
      <c r="E45" s="144"/>
      <c r="F45" s="145"/>
      <c r="G45" s="145"/>
      <c r="H45" s="145"/>
      <c r="I45" s="146"/>
    </row>
    <row r="46" spans="1:11" ht="60">
      <c r="A46" s="141" t="s">
        <v>164</v>
      </c>
      <c r="B46" s="143">
        <v>90842</v>
      </c>
      <c r="C46" s="148" t="s">
        <v>101</v>
      </c>
      <c r="D46" s="142" t="s">
        <v>73</v>
      </c>
      <c r="E46" s="144">
        <v>4</v>
      </c>
      <c r="F46" s="145">
        <v>650</v>
      </c>
      <c r="G46" s="149">
        <f t="shared" ref="G46" si="8">F46*E46</f>
        <v>2600</v>
      </c>
      <c r="H46" s="149">
        <f>G46*(1+$I$15)</f>
        <v>3380</v>
      </c>
      <c r="I46" s="146"/>
    </row>
    <row r="47" spans="1:11">
      <c r="A47" s="141"/>
      <c r="B47" s="143"/>
      <c r="C47" s="148"/>
      <c r="D47" s="142"/>
      <c r="E47" s="144"/>
      <c r="F47" s="145"/>
      <c r="G47" s="149"/>
      <c r="H47" s="149"/>
      <c r="I47" s="146"/>
    </row>
    <row r="48" spans="1:11">
      <c r="A48" s="141">
        <v>7</v>
      </c>
      <c r="B48" s="142"/>
      <c r="C48" s="148" t="s">
        <v>71</v>
      </c>
      <c r="D48" s="142"/>
      <c r="E48" s="144"/>
      <c r="F48" s="145"/>
      <c r="G48" s="145"/>
      <c r="H48" s="145"/>
      <c r="I48" s="146">
        <f>SUM(H49:H50)</f>
        <v>3899.1550000000002</v>
      </c>
      <c r="J48" s="121"/>
    </row>
    <row r="49" spans="1:9" ht="45">
      <c r="A49" s="141" t="s">
        <v>165</v>
      </c>
      <c r="B49" s="142">
        <v>86932</v>
      </c>
      <c r="C49" s="148" t="s">
        <v>72</v>
      </c>
      <c r="D49" s="142" t="s">
        <v>73</v>
      </c>
      <c r="E49" s="144">
        <v>5</v>
      </c>
      <c r="F49" s="149">
        <v>358.94</v>
      </c>
      <c r="G49" s="149">
        <f t="shared" ref="G49" si="9">F49*E49</f>
        <v>1794.7</v>
      </c>
      <c r="H49" s="149">
        <f>G49*(1+$I$15)</f>
        <v>2333.11</v>
      </c>
      <c r="I49" s="146"/>
    </row>
    <row r="50" spans="1:9" ht="60">
      <c r="A50" s="141" t="s">
        <v>166</v>
      </c>
      <c r="B50" s="151">
        <v>93396</v>
      </c>
      <c r="C50" s="148" t="s">
        <v>198</v>
      </c>
      <c r="D50" s="142" t="s">
        <v>73</v>
      </c>
      <c r="E50" s="144">
        <v>1</v>
      </c>
      <c r="F50" s="149">
        <f>401.55*3</f>
        <v>1204.6500000000001</v>
      </c>
      <c r="G50" s="149">
        <f t="shared" ref="G50" si="10">F50*E50</f>
        <v>1204.6500000000001</v>
      </c>
      <c r="H50" s="149">
        <f>G50*(1+$I$15)</f>
        <v>1566.0450000000001</v>
      </c>
      <c r="I50" s="146"/>
    </row>
    <row r="51" spans="1:9">
      <c r="A51" s="141"/>
      <c r="B51" s="142"/>
      <c r="C51" s="143"/>
      <c r="D51" s="142"/>
      <c r="E51" s="144"/>
      <c r="F51" s="145"/>
      <c r="G51" s="145"/>
      <c r="H51" s="145"/>
      <c r="I51" s="146"/>
    </row>
    <row r="52" spans="1:9">
      <c r="A52" s="141">
        <v>8</v>
      </c>
      <c r="B52" s="142"/>
      <c r="C52" s="148" t="s">
        <v>188</v>
      </c>
      <c r="D52" s="142"/>
      <c r="E52" s="144"/>
      <c r="F52" s="145"/>
      <c r="G52" s="145"/>
      <c r="H52" s="145"/>
      <c r="I52" s="146"/>
    </row>
    <row r="53" spans="1:9" ht="30">
      <c r="A53" s="147" t="s">
        <v>192</v>
      </c>
      <c r="B53" s="142" t="s">
        <v>79</v>
      </c>
      <c r="C53" s="148" t="s">
        <v>186</v>
      </c>
      <c r="D53" s="142" t="s">
        <v>57</v>
      </c>
      <c r="E53" s="144">
        <v>25</v>
      </c>
      <c r="F53" s="145">
        <v>22.25</v>
      </c>
      <c r="G53" s="149">
        <f t="shared" ref="G53:G55" si="11">F53*E53</f>
        <v>556.25</v>
      </c>
      <c r="H53" s="149">
        <f>G53*(1+$I$15)</f>
        <v>723.125</v>
      </c>
      <c r="I53" s="146">
        <f>SUM(H53:H55)</f>
        <v>988.03899999999999</v>
      </c>
    </row>
    <row r="54" spans="1:9" ht="30">
      <c r="A54" s="147" t="s">
        <v>193</v>
      </c>
      <c r="B54" s="142" t="s">
        <v>80</v>
      </c>
      <c r="C54" s="148" t="s">
        <v>187</v>
      </c>
      <c r="D54" s="142" t="s">
        <v>57</v>
      </c>
      <c r="E54" s="144">
        <v>4</v>
      </c>
      <c r="F54" s="145">
        <v>24.22</v>
      </c>
      <c r="G54" s="149">
        <f t="shared" si="11"/>
        <v>96.88</v>
      </c>
      <c r="H54" s="149">
        <f>G54*(1+$I$15)</f>
        <v>125.944</v>
      </c>
      <c r="I54" s="146"/>
    </row>
    <row r="55" spans="1:9" ht="30">
      <c r="A55" s="147" t="s">
        <v>194</v>
      </c>
      <c r="B55" s="95">
        <v>88489</v>
      </c>
      <c r="C55" s="98" t="s">
        <v>149</v>
      </c>
      <c r="D55" s="95" t="s">
        <v>57</v>
      </c>
      <c r="E55" s="97">
        <v>10</v>
      </c>
      <c r="F55" s="97">
        <v>10.69</v>
      </c>
      <c r="G55" s="94">
        <f t="shared" si="11"/>
        <v>106.89999999999999</v>
      </c>
      <c r="H55" s="149">
        <f>G55*(1+$I$15)</f>
        <v>138.97</v>
      </c>
      <c r="I55" s="146"/>
    </row>
    <row r="56" spans="1:9">
      <c r="A56" s="147"/>
      <c r="B56" s="95"/>
      <c r="C56" s="98"/>
      <c r="D56" s="95"/>
      <c r="E56" s="97"/>
      <c r="F56" s="97"/>
      <c r="G56" s="94"/>
      <c r="H56" s="149"/>
      <c r="I56" s="146"/>
    </row>
    <row r="57" spans="1:9">
      <c r="A57" s="152">
        <v>9</v>
      </c>
      <c r="B57" s="143"/>
      <c r="C57" s="143" t="s">
        <v>155</v>
      </c>
      <c r="D57" s="143"/>
      <c r="E57" s="143"/>
      <c r="F57" s="143"/>
      <c r="G57" s="143"/>
      <c r="H57" s="143"/>
      <c r="I57" s="146"/>
    </row>
    <row r="58" spans="1:9">
      <c r="A58" s="153"/>
      <c r="B58" s="95" t="s">
        <v>156</v>
      </c>
      <c r="C58" s="98" t="s">
        <v>157</v>
      </c>
      <c r="D58" s="95" t="s">
        <v>158</v>
      </c>
      <c r="E58" s="97"/>
      <c r="F58" s="93"/>
      <c r="G58" s="94"/>
      <c r="H58" s="94">
        <f>G115</f>
        <v>244.816</v>
      </c>
      <c r="I58" s="96">
        <f>H58</f>
        <v>244.816</v>
      </c>
    </row>
    <row r="59" spans="1:9">
      <c r="A59" s="153"/>
      <c r="B59" s="95"/>
      <c r="C59" s="98"/>
      <c r="D59" s="95"/>
      <c r="E59" s="97"/>
      <c r="F59" s="93"/>
      <c r="G59" s="94"/>
      <c r="H59" s="94"/>
      <c r="I59" s="96"/>
    </row>
    <row r="60" spans="1:9">
      <c r="A60" s="141">
        <v>10</v>
      </c>
      <c r="B60" s="142"/>
      <c r="C60" s="154" t="s">
        <v>167</v>
      </c>
      <c r="D60" s="142"/>
      <c r="E60" s="144"/>
      <c r="F60" s="145"/>
      <c r="G60" s="149"/>
      <c r="H60" s="149"/>
      <c r="I60" s="146"/>
    </row>
    <row r="61" spans="1:9">
      <c r="A61" s="155"/>
      <c r="B61" s="99">
        <v>9537</v>
      </c>
      <c r="C61" s="156" t="s">
        <v>167</v>
      </c>
      <c r="D61" s="99" t="s">
        <v>57</v>
      </c>
      <c r="E61" s="100">
        <v>24</v>
      </c>
      <c r="F61" s="101">
        <v>8.1999999999999993</v>
      </c>
      <c r="G61" s="157">
        <f>F61*E61</f>
        <v>196.79999999999998</v>
      </c>
      <c r="H61" s="157">
        <f>G61*1.3</f>
        <v>255.83999999999997</v>
      </c>
      <c r="I61" s="102">
        <f>H61</f>
        <v>255.83999999999997</v>
      </c>
    </row>
    <row r="62" spans="1:9">
      <c r="A62" s="41"/>
      <c r="B62" s="7"/>
      <c r="C62" s="9"/>
      <c r="D62" s="7"/>
      <c r="E62" s="8"/>
      <c r="F62" s="4"/>
      <c r="G62" s="6"/>
      <c r="H62" s="6"/>
      <c r="I62" s="4"/>
    </row>
    <row r="63" spans="1:9">
      <c r="A63" s="41"/>
      <c r="B63" s="7"/>
      <c r="C63" s="9"/>
      <c r="D63" s="7"/>
      <c r="E63" s="8"/>
      <c r="F63" s="4"/>
      <c r="G63" s="6"/>
      <c r="H63" s="6"/>
      <c r="I63" s="4"/>
    </row>
    <row r="64" spans="1:9">
      <c r="A64" s="41"/>
      <c r="B64" s="42"/>
      <c r="C64" s="49"/>
      <c r="D64" s="42"/>
      <c r="E64" s="43"/>
      <c r="F64" s="44"/>
      <c r="G64" s="48"/>
      <c r="H64" s="48"/>
      <c r="I64" s="44"/>
    </row>
    <row r="65" spans="1:17">
      <c r="A65" s="41"/>
      <c r="B65" s="42"/>
      <c r="C65" s="47"/>
      <c r="D65" s="42"/>
      <c r="E65" s="43"/>
      <c r="F65" s="44"/>
      <c r="G65" s="50" t="s">
        <v>49</v>
      </c>
      <c r="H65" s="50"/>
      <c r="I65" s="44" t="s">
        <v>50</v>
      </c>
    </row>
    <row r="66" spans="1:17">
      <c r="A66" s="41" t="s">
        <v>43</v>
      </c>
      <c r="B66" s="42" t="s">
        <v>44</v>
      </c>
      <c r="C66" s="47" t="s">
        <v>45</v>
      </c>
      <c r="D66" s="42" t="s">
        <v>68</v>
      </c>
      <c r="E66" s="43" t="s">
        <v>69</v>
      </c>
      <c r="F66" s="44" t="s">
        <v>46</v>
      </c>
      <c r="G66" s="44" t="s">
        <v>47</v>
      </c>
      <c r="H66" s="44" t="s">
        <v>48</v>
      </c>
      <c r="I66" s="44"/>
      <c r="J66" s="123"/>
      <c r="K66" s="29"/>
      <c r="L66" s="29"/>
      <c r="M66" s="29"/>
      <c r="N66" s="29"/>
      <c r="O66" s="30"/>
      <c r="P66" s="30"/>
      <c r="Q66" s="29"/>
    </row>
    <row r="67" spans="1:17">
      <c r="A67" s="41"/>
      <c r="B67" s="126"/>
      <c r="C67" s="133" t="s">
        <v>92</v>
      </c>
      <c r="D67" s="128"/>
      <c r="E67" s="134"/>
      <c r="F67" s="131" t="s">
        <v>184</v>
      </c>
      <c r="G67" s="132">
        <f>SUM(H70:H80)</f>
        <v>286</v>
      </c>
      <c r="H67" s="129"/>
      <c r="I67" s="130"/>
      <c r="J67" s="123"/>
      <c r="K67" s="29"/>
      <c r="L67" s="29"/>
      <c r="M67" s="29"/>
      <c r="N67" s="29"/>
      <c r="O67" s="30"/>
      <c r="P67" s="30"/>
      <c r="Q67" s="29"/>
    </row>
    <row r="68" spans="1:17">
      <c r="A68" s="41"/>
      <c r="B68" s="51"/>
      <c r="C68" s="36" t="s">
        <v>102</v>
      </c>
      <c r="D68" s="53"/>
      <c r="E68" s="53"/>
      <c r="F68" s="53"/>
      <c r="G68" s="44"/>
      <c r="H68" s="44"/>
      <c r="I68" s="54"/>
      <c r="K68" s="29"/>
      <c r="L68" s="29"/>
      <c r="M68" s="29"/>
      <c r="N68" s="29"/>
      <c r="O68" s="30"/>
      <c r="P68" s="30"/>
      <c r="Q68" s="29"/>
    </row>
    <row r="69" spans="1:17">
      <c r="A69" s="41"/>
      <c r="B69" s="51"/>
      <c r="C69" s="37" t="s">
        <v>7</v>
      </c>
      <c r="D69" s="53"/>
      <c r="E69" s="53"/>
      <c r="F69" s="53"/>
      <c r="G69" s="44"/>
      <c r="H69" s="44"/>
      <c r="I69" s="54"/>
      <c r="J69" s="124"/>
      <c r="K69" s="29"/>
      <c r="L69" s="29"/>
      <c r="M69" s="29"/>
      <c r="N69" s="29"/>
      <c r="O69" s="30"/>
      <c r="P69" s="30"/>
      <c r="Q69" s="29"/>
    </row>
    <row r="70" spans="1:17">
      <c r="A70" s="41"/>
      <c r="B70" s="51"/>
      <c r="C70" s="38" t="s">
        <v>8</v>
      </c>
      <c r="D70" s="53" t="s">
        <v>6</v>
      </c>
      <c r="E70" s="53">
        <v>2</v>
      </c>
      <c r="F70" s="53">
        <v>6</v>
      </c>
      <c r="G70" s="48">
        <f t="shared" ref="G70" si="12">F70*E70</f>
        <v>12</v>
      </c>
      <c r="H70" s="48">
        <f>G70*(1+$I$15)</f>
        <v>15.600000000000001</v>
      </c>
      <c r="I70" s="54"/>
      <c r="K70" s="29"/>
      <c r="L70" s="29"/>
      <c r="M70" s="29"/>
      <c r="N70" s="29"/>
      <c r="O70" s="30"/>
      <c r="P70" s="30"/>
      <c r="Q70" s="29"/>
    </row>
    <row r="71" spans="1:17">
      <c r="A71" s="41"/>
      <c r="B71" s="51"/>
      <c r="C71" s="37" t="s">
        <v>12</v>
      </c>
      <c r="D71" s="53"/>
      <c r="E71" s="53"/>
      <c r="F71" s="53"/>
      <c r="G71" s="48">
        <f t="shared" ref="G71:G112" si="13">F71*E71</f>
        <v>0</v>
      </c>
      <c r="H71" s="48">
        <f t="shared" ref="H71:H112" si="14">G71*(1+$I$15)</f>
        <v>0</v>
      </c>
      <c r="I71" s="54"/>
      <c r="J71" s="124"/>
      <c r="K71" s="29"/>
      <c r="L71" s="29"/>
      <c r="M71" s="29"/>
      <c r="N71" s="29"/>
      <c r="O71" s="30"/>
      <c r="P71" s="30"/>
      <c r="Q71" s="29"/>
    </row>
    <row r="72" spans="1:17">
      <c r="A72" s="41"/>
      <c r="B72" s="55">
        <v>89733</v>
      </c>
      <c r="C72" s="37" t="s">
        <v>8</v>
      </c>
      <c r="D72" s="53" t="s">
        <v>2</v>
      </c>
      <c r="E72" s="53">
        <v>3</v>
      </c>
      <c r="F72" s="53">
        <v>11</v>
      </c>
      <c r="G72" s="48">
        <f t="shared" si="13"/>
        <v>33</v>
      </c>
      <c r="H72" s="48">
        <f t="shared" si="14"/>
        <v>42.9</v>
      </c>
      <c r="I72" s="54"/>
      <c r="J72" s="125"/>
      <c r="K72" s="29"/>
      <c r="L72" s="29"/>
      <c r="M72" s="29"/>
      <c r="N72" s="29"/>
      <c r="O72" s="30"/>
      <c r="P72" s="30"/>
      <c r="Q72" s="29"/>
    </row>
    <row r="73" spans="1:17">
      <c r="A73" s="41"/>
      <c r="B73" s="51"/>
      <c r="C73" s="37" t="s">
        <v>16</v>
      </c>
      <c r="D73" s="53"/>
      <c r="E73" s="53"/>
      <c r="F73" s="53"/>
      <c r="G73" s="48">
        <f t="shared" si="13"/>
        <v>0</v>
      </c>
      <c r="H73" s="48">
        <f t="shared" si="14"/>
        <v>0</v>
      </c>
      <c r="I73" s="54"/>
      <c r="J73" s="123"/>
      <c r="K73" s="29"/>
      <c r="L73" s="29"/>
      <c r="M73" s="29"/>
      <c r="N73" s="29"/>
      <c r="O73" s="30"/>
      <c r="P73" s="30"/>
      <c r="Q73" s="29"/>
    </row>
    <row r="74" spans="1:17">
      <c r="A74" s="56"/>
      <c r="B74" s="55">
        <v>89733</v>
      </c>
      <c r="C74" s="37" t="s">
        <v>17</v>
      </c>
      <c r="D74" s="53" t="s">
        <v>6</v>
      </c>
      <c r="E74" s="53">
        <v>2</v>
      </c>
      <c r="F74" s="53">
        <v>11</v>
      </c>
      <c r="G74" s="48">
        <f t="shared" si="13"/>
        <v>22</v>
      </c>
      <c r="H74" s="48">
        <f t="shared" si="14"/>
        <v>28.6</v>
      </c>
      <c r="I74" s="54"/>
      <c r="J74" s="52"/>
      <c r="K74" s="29"/>
      <c r="L74" s="29"/>
      <c r="M74" s="29"/>
      <c r="N74" s="29"/>
      <c r="O74" s="30"/>
      <c r="P74" s="30"/>
      <c r="Q74" s="29"/>
    </row>
    <row r="75" spans="1:17">
      <c r="A75" s="56"/>
      <c r="B75" s="51"/>
      <c r="C75" s="37" t="s">
        <v>18</v>
      </c>
      <c r="D75" s="53"/>
      <c r="E75" s="53"/>
      <c r="F75" s="53"/>
      <c r="G75" s="48">
        <f t="shared" si="13"/>
        <v>0</v>
      </c>
      <c r="H75" s="48">
        <f t="shared" si="14"/>
        <v>0</v>
      </c>
      <c r="I75" s="54"/>
      <c r="J75" s="124"/>
      <c r="K75" s="29"/>
      <c r="L75" s="29"/>
      <c r="M75" s="29"/>
      <c r="N75" s="29"/>
      <c r="O75" s="30"/>
      <c r="P75" s="30"/>
      <c r="Q75" s="29"/>
    </row>
    <row r="76" spans="1:17">
      <c r="A76" s="42"/>
      <c r="B76" s="55">
        <v>89778</v>
      </c>
      <c r="C76" s="37" t="s">
        <v>8</v>
      </c>
      <c r="D76" s="53" t="s">
        <v>19</v>
      </c>
      <c r="E76" s="53">
        <v>8</v>
      </c>
      <c r="F76" s="53">
        <v>6</v>
      </c>
      <c r="G76" s="48">
        <f t="shared" si="13"/>
        <v>48</v>
      </c>
      <c r="H76" s="48">
        <f t="shared" si="14"/>
        <v>62.400000000000006</v>
      </c>
      <c r="I76" s="54"/>
      <c r="J76" s="123"/>
      <c r="K76" s="29"/>
      <c r="L76" s="29"/>
      <c r="M76" s="29"/>
      <c r="N76" s="29"/>
      <c r="O76" s="30"/>
      <c r="P76" s="30"/>
      <c r="Q76" s="29"/>
    </row>
    <row r="77" spans="1:17">
      <c r="A77" s="41"/>
      <c r="B77" s="51"/>
      <c r="C77" s="37" t="s">
        <v>21</v>
      </c>
      <c r="D77" s="53"/>
      <c r="E77" s="53"/>
      <c r="F77" s="53"/>
      <c r="G77" s="48">
        <f t="shared" si="13"/>
        <v>0</v>
      </c>
      <c r="H77" s="48">
        <f t="shared" si="14"/>
        <v>0</v>
      </c>
      <c r="I77" s="54"/>
      <c r="J77" s="52"/>
      <c r="K77" s="29"/>
      <c r="L77" s="29"/>
      <c r="M77" s="29"/>
      <c r="N77" s="29"/>
      <c r="O77" s="30"/>
      <c r="P77" s="30"/>
      <c r="Q77" s="29"/>
    </row>
    <row r="78" spans="1:17">
      <c r="A78" s="41"/>
      <c r="B78" s="55">
        <v>89508</v>
      </c>
      <c r="C78" s="38" t="s">
        <v>8</v>
      </c>
      <c r="D78" s="53" t="s">
        <v>103</v>
      </c>
      <c r="E78" s="53">
        <v>6</v>
      </c>
      <c r="F78" s="53">
        <v>13.5</v>
      </c>
      <c r="G78" s="48">
        <f t="shared" si="13"/>
        <v>81</v>
      </c>
      <c r="H78" s="48">
        <f t="shared" si="14"/>
        <v>105.3</v>
      </c>
      <c r="I78" s="54"/>
      <c r="J78" s="123"/>
      <c r="K78" s="29"/>
      <c r="L78" s="29"/>
      <c r="M78" s="29"/>
      <c r="N78" s="29"/>
      <c r="O78" s="30"/>
      <c r="P78" s="30"/>
      <c r="Q78" s="29"/>
    </row>
    <row r="79" spans="1:17">
      <c r="A79" s="41"/>
      <c r="B79" s="51"/>
      <c r="C79" s="37" t="s">
        <v>104</v>
      </c>
      <c r="D79" s="53"/>
      <c r="E79" s="53"/>
      <c r="F79" s="53"/>
      <c r="G79" s="48">
        <f t="shared" si="13"/>
        <v>0</v>
      </c>
      <c r="H79" s="48">
        <f t="shared" si="14"/>
        <v>0</v>
      </c>
      <c r="I79" s="43"/>
      <c r="J79" s="123"/>
      <c r="K79" s="29"/>
      <c r="L79" s="29"/>
      <c r="M79" s="29"/>
      <c r="N79" s="29"/>
      <c r="O79" s="30"/>
      <c r="P79" s="30"/>
      <c r="Q79" s="29"/>
    </row>
    <row r="80" spans="1:17">
      <c r="A80" s="41"/>
      <c r="B80" s="51"/>
      <c r="C80" s="38" t="s">
        <v>8</v>
      </c>
      <c r="D80" s="53" t="s">
        <v>2</v>
      </c>
      <c r="E80" s="53">
        <v>3</v>
      </c>
      <c r="F80" s="53">
        <v>8</v>
      </c>
      <c r="G80" s="48">
        <f t="shared" si="13"/>
        <v>24</v>
      </c>
      <c r="H80" s="48">
        <f t="shared" si="14"/>
        <v>31.200000000000003</v>
      </c>
      <c r="I80" s="54"/>
      <c r="J80" s="123"/>
      <c r="K80" s="29"/>
      <c r="L80" s="29"/>
      <c r="M80" s="29"/>
      <c r="N80" s="29"/>
      <c r="O80" s="30"/>
      <c r="P80" s="30"/>
      <c r="Q80" s="29"/>
    </row>
    <row r="81" spans="1:17">
      <c r="A81" s="41"/>
      <c r="B81" s="51"/>
      <c r="C81" s="38"/>
      <c r="D81" s="53"/>
      <c r="E81" s="53"/>
      <c r="F81" s="53"/>
      <c r="G81" s="48"/>
      <c r="H81" s="48"/>
      <c r="I81" s="54"/>
      <c r="J81" s="123"/>
      <c r="K81" s="29"/>
      <c r="L81" s="29"/>
      <c r="M81" s="29"/>
      <c r="N81" s="29"/>
      <c r="O81" s="30"/>
      <c r="P81" s="30"/>
      <c r="Q81" s="29"/>
    </row>
    <row r="82" spans="1:17">
      <c r="A82" s="41"/>
      <c r="B82" s="126"/>
      <c r="C82" s="127" t="s">
        <v>181</v>
      </c>
      <c r="D82" s="128"/>
      <c r="E82" s="128"/>
      <c r="F82" s="131" t="s">
        <v>182</v>
      </c>
      <c r="G82" s="132">
        <f>SUM(H85:H112)</f>
        <v>864.68200000000013</v>
      </c>
      <c r="H82" s="129"/>
      <c r="I82" s="130"/>
      <c r="J82" s="123"/>
      <c r="K82" s="29"/>
      <c r="L82" s="29"/>
      <c r="M82" s="29"/>
      <c r="N82" s="29"/>
      <c r="O82" s="30"/>
      <c r="P82" s="30"/>
      <c r="Q82" s="29"/>
    </row>
    <row r="83" spans="1:17">
      <c r="A83" s="41"/>
      <c r="B83" s="56"/>
      <c r="C83" s="39" t="s">
        <v>27</v>
      </c>
      <c r="D83" s="47"/>
      <c r="E83" s="47"/>
      <c r="F83" s="47"/>
      <c r="G83" s="48">
        <f t="shared" si="13"/>
        <v>0</v>
      </c>
      <c r="H83" s="48">
        <f t="shared" si="14"/>
        <v>0</v>
      </c>
      <c r="I83" s="43"/>
      <c r="J83" s="123"/>
      <c r="K83" s="29"/>
      <c r="L83" s="29"/>
      <c r="M83" s="29"/>
      <c r="N83" s="29"/>
      <c r="O83" s="30"/>
      <c r="P83" s="30"/>
      <c r="Q83" s="29"/>
    </row>
    <row r="84" spans="1:17">
      <c r="A84" s="41"/>
      <c r="B84" s="56"/>
      <c r="C84" s="39" t="s">
        <v>28</v>
      </c>
      <c r="D84" s="47"/>
      <c r="E84" s="47"/>
      <c r="F84" s="47"/>
      <c r="G84" s="48">
        <f t="shared" si="13"/>
        <v>0</v>
      </c>
      <c r="H84" s="48">
        <f t="shared" si="14"/>
        <v>0</v>
      </c>
      <c r="I84" s="54"/>
      <c r="J84" s="123"/>
      <c r="K84" s="29"/>
      <c r="L84" s="29"/>
      <c r="M84" s="29"/>
      <c r="N84" s="29"/>
      <c r="O84" s="30"/>
      <c r="P84" s="30"/>
      <c r="Q84" s="29"/>
    </row>
    <row r="85" spans="1:17">
      <c r="A85" s="41"/>
      <c r="B85" s="56">
        <v>94794</v>
      </c>
      <c r="C85" s="39" t="s">
        <v>91</v>
      </c>
      <c r="D85" s="47" t="s">
        <v>11</v>
      </c>
      <c r="E85" s="47">
        <v>1</v>
      </c>
      <c r="F85" s="47">
        <v>112</v>
      </c>
      <c r="G85" s="48">
        <f t="shared" si="13"/>
        <v>112</v>
      </c>
      <c r="H85" s="48">
        <f t="shared" si="14"/>
        <v>145.6</v>
      </c>
      <c r="I85" s="43"/>
      <c r="J85" s="123"/>
      <c r="K85" s="29"/>
      <c r="L85" s="29"/>
      <c r="M85" s="29"/>
      <c r="N85" s="29"/>
      <c r="O85" s="30"/>
      <c r="P85" s="30"/>
      <c r="Q85" s="29"/>
    </row>
    <row r="86" spans="1:17">
      <c r="A86" s="41"/>
      <c r="B86" s="56">
        <v>89987</v>
      </c>
      <c r="C86" s="39" t="s">
        <v>23</v>
      </c>
      <c r="D86" s="47" t="s">
        <v>11</v>
      </c>
      <c r="E86" s="47">
        <v>1</v>
      </c>
      <c r="F86" s="47">
        <v>60</v>
      </c>
      <c r="G86" s="48">
        <f t="shared" si="13"/>
        <v>60</v>
      </c>
      <c r="H86" s="48">
        <f t="shared" si="14"/>
        <v>78</v>
      </c>
      <c r="I86" s="54"/>
      <c r="J86" s="123"/>
      <c r="K86" s="29"/>
      <c r="L86" s="29"/>
      <c r="M86" s="29"/>
      <c r="N86" s="29"/>
      <c r="O86" s="30"/>
      <c r="P86" s="30"/>
      <c r="Q86" s="29"/>
    </row>
    <row r="87" spans="1:17">
      <c r="A87" s="41"/>
      <c r="B87" s="56"/>
      <c r="C87" s="39" t="s">
        <v>29</v>
      </c>
      <c r="D87" s="47"/>
      <c r="E87" s="47"/>
      <c r="F87" s="47"/>
      <c r="G87" s="48">
        <f t="shared" si="13"/>
        <v>0</v>
      </c>
      <c r="H87" s="48">
        <f t="shared" si="14"/>
        <v>0</v>
      </c>
      <c r="I87" s="43"/>
      <c r="J87" s="52"/>
      <c r="K87" s="29"/>
      <c r="L87" s="29"/>
      <c r="M87" s="29"/>
      <c r="N87" s="29"/>
      <c r="O87" s="30"/>
      <c r="P87" s="30"/>
      <c r="Q87" s="29"/>
    </row>
    <row r="88" spans="1:17">
      <c r="A88" s="41"/>
      <c r="B88" s="56"/>
      <c r="C88" s="39" t="s">
        <v>30</v>
      </c>
      <c r="D88" s="47"/>
      <c r="E88" s="47"/>
      <c r="F88" s="47"/>
      <c r="G88" s="48">
        <f t="shared" si="13"/>
        <v>0</v>
      </c>
      <c r="H88" s="48">
        <f t="shared" si="14"/>
        <v>0</v>
      </c>
      <c r="I88" s="54"/>
      <c r="J88" s="123"/>
      <c r="K88" s="29"/>
      <c r="L88" s="29"/>
      <c r="M88" s="29"/>
      <c r="N88" s="29"/>
      <c r="O88" s="30"/>
      <c r="P88" s="30"/>
      <c r="Q88" s="29"/>
    </row>
    <row r="89" spans="1:17">
      <c r="A89" s="41"/>
      <c r="B89" s="56">
        <v>89429</v>
      </c>
      <c r="C89" s="39" t="s">
        <v>26</v>
      </c>
      <c r="D89" s="47" t="s">
        <v>15</v>
      </c>
      <c r="E89" s="47">
        <v>5</v>
      </c>
      <c r="F89" s="47">
        <v>3.6</v>
      </c>
      <c r="G89" s="48">
        <f t="shared" si="13"/>
        <v>18</v>
      </c>
      <c r="H89" s="48">
        <f t="shared" si="14"/>
        <v>23.400000000000002</v>
      </c>
      <c r="I89" s="54"/>
      <c r="J89" s="52"/>
      <c r="K89" s="29"/>
      <c r="L89" s="29"/>
      <c r="M89" s="29"/>
      <c r="N89" s="29"/>
      <c r="O89" s="30"/>
      <c r="P89" s="30"/>
      <c r="Q89" s="29"/>
    </row>
    <row r="90" spans="1:17">
      <c r="A90" s="41"/>
      <c r="B90" s="56"/>
      <c r="C90" s="39" t="s">
        <v>31</v>
      </c>
      <c r="D90" s="47"/>
      <c r="E90" s="47"/>
      <c r="F90" s="47"/>
      <c r="G90" s="48">
        <f t="shared" si="13"/>
        <v>0</v>
      </c>
      <c r="H90" s="48">
        <f t="shared" si="14"/>
        <v>0</v>
      </c>
      <c r="I90" s="44"/>
      <c r="O90" s="30"/>
      <c r="P90" s="30"/>
      <c r="Q90" s="29"/>
    </row>
    <row r="91" spans="1:17">
      <c r="A91" s="41"/>
      <c r="B91" s="56"/>
      <c r="C91" s="39" t="s">
        <v>32</v>
      </c>
      <c r="D91" s="47"/>
      <c r="E91" s="47"/>
      <c r="F91" s="47"/>
      <c r="G91" s="48">
        <f t="shared" si="13"/>
        <v>0</v>
      </c>
      <c r="H91" s="48">
        <f t="shared" si="14"/>
        <v>0</v>
      </c>
      <c r="I91" s="44"/>
      <c r="O91" s="30"/>
      <c r="P91" s="30"/>
      <c r="Q91" s="29"/>
    </row>
    <row r="92" spans="1:17">
      <c r="A92" s="41"/>
      <c r="B92" s="56">
        <v>94659</v>
      </c>
      <c r="C92" s="39" t="s">
        <v>33</v>
      </c>
      <c r="D92" s="47" t="s">
        <v>6</v>
      </c>
      <c r="E92" s="47">
        <v>2</v>
      </c>
      <c r="F92" s="47">
        <v>6</v>
      </c>
      <c r="G92" s="48">
        <f t="shared" si="13"/>
        <v>12</v>
      </c>
      <c r="H92" s="48">
        <f t="shared" si="14"/>
        <v>15.600000000000001</v>
      </c>
      <c r="I92" s="44"/>
      <c r="O92" s="28"/>
      <c r="P92" s="28"/>
      <c r="Q92" s="29"/>
    </row>
    <row r="93" spans="1:17">
      <c r="A93" s="41"/>
      <c r="B93" s="56">
        <v>94662</v>
      </c>
      <c r="C93" s="39" t="s">
        <v>86</v>
      </c>
      <c r="D93" s="47" t="s">
        <v>6</v>
      </c>
      <c r="E93" s="47">
        <v>2</v>
      </c>
      <c r="F93" s="47">
        <v>8.6999999999999993</v>
      </c>
      <c r="G93" s="48">
        <f t="shared" si="13"/>
        <v>17.399999999999999</v>
      </c>
      <c r="H93" s="48">
        <f t="shared" si="14"/>
        <v>22.619999999999997</v>
      </c>
      <c r="I93" s="44"/>
      <c r="O93" s="29"/>
      <c r="P93" s="29"/>
      <c r="Q93" s="29"/>
    </row>
    <row r="94" spans="1:17">
      <c r="A94" s="41"/>
      <c r="B94" s="56"/>
      <c r="C94" s="39" t="s">
        <v>105</v>
      </c>
      <c r="D94" s="47"/>
      <c r="E94" s="47"/>
      <c r="F94" s="47"/>
      <c r="G94" s="48">
        <f t="shared" si="13"/>
        <v>0</v>
      </c>
      <c r="H94" s="48">
        <f t="shared" si="14"/>
        <v>0</v>
      </c>
      <c r="I94" s="44"/>
      <c r="O94" s="29"/>
      <c r="P94" s="29"/>
      <c r="Q94" s="29"/>
    </row>
    <row r="95" spans="1:17">
      <c r="A95" s="41"/>
      <c r="B95" s="56">
        <v>89388</v>
      </c>
      <c r="C95" s="39" t="s">
        <v>88</v>
      </c>
      <c r="D95" s="47" t="s">
        <v>11</v>
      </c>
      <c r="E95" s="47">
        <v>1</v>
      </c>
      <c r="F95" s="47">
        <v>8</v>
      </c>
      <c r="G95" s="48">
        <f t="shared" si="13"/>
        <v>8</v>
      </c>
      <c r="H95" s="48">
        <f t="shared" si="14"/>
        <v>10.4</v>
      </c>
      <c r="I95" s="44"/>
      <c r="O95" s="29"/>
      <c r="P95" s="29"/>
      <c r="Q95" s="29"/>
    </row>
    <row r="96" spans="1:17">
      <c r="A96" s="41"/>
      <c r="B96" s="56"/>
      <c r="C96" s="39" t="s">
        <v>34</v>
      </c>
      <c r="D96" s="47"/>
      <c r="E96" s="47"/>
      <c r="F96" s="47"/>
      <c r="G96" s="48">
        <f t="shared" si="13"/>
        <v>0</v>
      </c>
      <c r="H96" s="48">
        <f t="shared" si="14"/>
        <v>0</v>
      </c>
      <c r="I96" s="44"/>
    </row>
    <row r="97" spans="1:9">
      <c r="A97" s="41"/>
      <c r="B97" s="56">
        <v>72293</v>
      </c>
      <c r="C97" s="39" t="s">
        <v>35</v>
      </c>
      <c r="D97" s="47" t="s">
        <v>1</v>
      </c>
      <c r="E97" s="47">
        <v>4</v>
      </c>
      <c r="F97" s="47">
        <v>4.8099999999999996</v>
      </c>
      <c r="G97" s="48">
        <f t="shared" si="13"/>
        <v>19.239999999999998</v>
      </c>
      <c r="H97" s="48">
        <f t="shared" si="14"/>
        <v>25.012</v>
      </c>
      <c r="I97" s="44"/>
    </row>
    <row r="98" spans="1:9">
      <c r="A98" s="41"/>
      <c r="B98" s="56"/>
      <c r="C98" s="39" t="s">
        <v>10</v>
      </c>
      <c r="D98" s="47" t="s">
        <v>11</v>
      </c>
      <c r="E98" s="47">
        <v>1</v>
      </c>
      <c r="F98" s="47">
        <v>9</v>
      </c>
      <c r="G98" s="48">
        <f t="shared" si="13"/>
        <v>9</v>
      </c>
      <c r="H98" s="48">
        <f t="shared" si="14"/>
        <v>11.700000000000001</v>
      </c>
      <c r="I98" s="44"/>
    </row>
    <row r="99" spans="1:9">
      <c r="A99" s="41"/>
      <c r="B99" s="56"/>
      <c r="C99" s="39" t="s">
        <v>36</v>
      </c>
      <c r="D99" s="47"/>
      <c r="E99" s="47"/>
      <c r="F99" s="47"/>
      <c r="G99" s="48">
        <f t="shared" si="13"/>
        <v>0</v>
      </c>
      <c r="H99" s="48">
        <f t="shared" si="14"/>
        <v>0</v>
      </c>
      <c r="I99" s="44"/>
    </row>
    <row r="100" spans="1:9">
      <c r="A100" s="41"/>
      <c r="B100" s="42">
        <v>94648</v>
      </c>
      <c r="C100" s="39" t="s">
        <v>35</v>
      </c>
      <c r="D100" s="47" t="s">
        <v>106</v>
      </c>
      <c r="E100" s="47">
        <v>21</v>
      </c>
      <c r="F100" s="47">
        <v>7.5</v>
      </c>
      <c r="G100" s="48">
        <f t="shared" si="13"/>
        <v>157.5</v>
      </c>
      <c r="H100" s="48">
        <f t="shared" si="14"/>
        <v>204.75</v>
      </c>
      <c r="I100" s="44"/>
    </row>
    <row r="101" spans="1:9">
      <c r="A101" s="41"/>
      <c r="B101" s="56">
        <v>94651</v>
      </c>
      <c r="C101" s="39" t="s">
        <v>10</v>
      </c>
      <c r="D101" s="47" t="s">
        <v>107</v>
      </c>
      <c r="E101" s="47">
        <v>6</v>
      </c>
      <c r="F101" s="47">
        <v>16.5</v>
      </c>
      <c r="G101" s="48">
        <f t="shared" si="13"/>
        <v>99</v>
      </c>
      <c r="H101" s="48">
        <f t="shared" si="14"/>
        <v>128.70000000000002</v>
      </c>
      <c r="I101" s="44"/>
    </row>
    <row r="102" spans="1:9">
      <c r="A102" s="41"/>
      <c r="B102" s="56"/>
      <c r="C102" s="39" t="s">
        <v>37</v>
      </c>
      <c r="D102" s="47"/>
      <c r="E102" s="47"/>
      <c r="F102" s="47"/>
      <c r="G102" s="48">
        <f t="shared" si="13"/>
        <v>0</v>
      </c>
      <c r="H102" s="48">
        <f t="shared" si="14"/>
        <v>0</v>
      </c>
      <c r="I102" s="44"/>
    </row>
    <row r="103" spans="1:9">
      <c r="A103" s="41"/>
      <c r="B103" s="56">
        <v>94688</v>
      </c>
      <c r="C103" s="39" t="s">
        <v>35</v>
      </c>
      <c r="D103" s="47" t="s">
        <v>11</v>
      </c>
      <c r="E103" s="47">
        <v>1</v>
      </c>
      <c r="F103" s="47">
        <v>9</v>
      </c>
      <c r="G103" s="48">
        <f t="shared" si="13"/>
        <v>9</v>
      </c>
      <c r="H103" s="48">
        <f t="shared" si="14"/>
        <v>11.700000000000001</v>
      </c>
      <c r="I103" s="44"/>
    </row>
    <row r="104" spans="1:9">
      <c r="A104" s="41"/>
      <c r="B104" s="56"/>
      <c r="C104" s="39" t="s">
        <v>87</v>
      </c>
      <c r="D104" s="47"/>
      <c r="E104" s="47"/>
      <c r="F104" s="47"/>
      <c r="G104" s="48">
        <f t="shared" si="13"/>
        <v>0</v>
      </c>
      <c r="H104" s="48">
        <f t="shared" si="14"/>
        <v>0</v>
      </c>
      <c r="I104" s="44"/>
    </row>
    <row r="105" spans="1:9">
      <c r="A105" s="41"/>
      <c r="B105" s="56">
        <v>94688</v>
      </c>
      <c r="C105" s="39" t="s">
        <v>88</v>
      </c>
      <c r="D105" s="47" t="s">
        <v>1</v>
      </c>
      <c r="E105" s="47">
        <v>4</v>
      </c>
      <c r="F105" s="47">
        <v>18</v>
      </c>
      <c r="G105" s="48">
        <f t="shared" si="13"/>
        <v>72</v>
      </c>
      <c r="H105" s="48">
        <f t="shared" si="14"/>
        <v>93.600000000000009</v>
      </c>
      <c r="I105" s="44"/>
    </row>
    <row r="106" spans="1:9">
      <c r="A106" s="41"/>
      <c r="B106" s="56"/>
      <c r="C106" s="39" t="s">
        <v>38</v>
      </c>
      <c r="D106" s="47"/>
      <c r="E106" s="47"/>
      <c r="F106" s="47"/>
      <c r="G106" s="48">
        <f t="shared" si="13"/>
        <v>0</v>
      </c>
      <c r="H106" s="48">
        <f t="shared" si="14"/>
        <v>0</v>
      </c>
      <c r="I106" s="44"/>
    </row>
    <row r="107" spans="1:9">
      <c r="A107" s="41"/>
      <c r="B107" s="56"/>
      <c r="C107" s="39" t="s">
        <v>39</v>
      </c>
      <c r="D107" s="47"/>
      <c r="E107" s="47"/>
      <c r="F107" s="47"/>
      <c r="G107" s="48">
        <f t="shared" si="13"/>
        <v>0</v>
      </c>
      <c r="H107" s="48">
        <f t="shared" si="14"/>
        <v>0</v>
      </c>
      <c r="I107" s="43"/>
    </row>
    <row r="108" spans="1:9">
      <c r="A108" s="41"/>
      <c r="B108" s="42">
        <v>90373</v>
      </c>
      <c r="C108" s="39" t="s">
        <v>40</v>
      </c>
      <c r="D108" s="47" t="s">
        <v>11</v>
      </c>
      <c r="E108" s="47">
        <v>1</v>
      </c>
      <c r="F108" s="47">
        <v>12</v>
      </c>
      <c r="G108" s="48">
        <f t="shared" si="13"/>
        <v>12</v>
      </c>
      <c r="H108" s="48">
        <f t="shared" si="14"/>
        <v>15.600000000000001</v>
      </c>
      <c r="I108" s="44"/>
    </row>
    <row r="109" spans="1:9">
      <c r="A109" s="41"/>
      <c r="B109" s="56"/>
      <c r="C109" s="39" t="s">
        <v>41</v>
      </c>
      <c r="D109" s="47"/>
      <c r="E109" s="47"/>
      <c r="F109" s="47"/>
      <c r="G109" s="48">
        <f t="shared" si="13"/>
        <v>0</v>
      </c>
      <c r="H109" s="48">
        <f t="shared" si="14"/>
        <v>0</v>
      </c>
      <c r="I109" s="44"/>
    </row>
    <row r="110" spans="1:9">
      <c r="A110" s="41"/>
      <c r="B110" s="56"/>
      <c r="C110" s="39" t="s">
        <v>42</v>
      </c>
      <c r="D110" s="47" t="s">
        <v>6</v>
      </c>
      <c r="E110" s="47">
        <v>2</v>
      </c>
      <c r="F110" s="47">
        <v>15</v>
      </c>
      <c r="G110" s="48">
        <f t="shared" si="13"/>
        <v>30</v>
      </c>
      <c r="H110" s="48">
        <f t="shared" si="14"/>
        <v>39</v>
      </c>
      <c r="I110" s="44"/>
    </row>
    <row r="111" spans="1:9">
      <c r="A111" s="41"/>
      <c r="B111" s="56"/>
      <c r="C111" s="39" t="s">
        <v>24</v>
      </c>
      <c r="D111" s="47"/>
      <c r="E111" s="47"/>
      <c r="F111" s="47"/>
      <c r="G111" s="48">
        <f t="shared" si="13"/>
        <v>0</v>
      </c>
      <c r="H111" s="48">
        <f t="shared" si="14"/>
        <v>0</v>
      </c>
      <c r="I111" s="44"/>
    </row>
    <row r="112" spans="1:9">
      <c r="A112" s="41"/>
      <c r="B112" s="55">
        <v>86914</v>
      </c>
      <c r="C112" s="39" t="s">
        <v>25</v>
      </c>
      <c r="D112" s="47" t="s">
        <v>11</v>
      </c>
      <c r="E112" s="47">
        <v>1</v>
      </c>
      <c r="F112" s="47">
        <v>30</v>
      </c>
      <c r="G112" s="48">
        <f t="shared" si="13"/>
        <v>30</v>
      </c>
      <c r="H112" s="48">
        <f t="shared" si="14"/>
        <v>39</v>
      </c>
      <c r="I112" s="44"/>
    </row>
    <row r="113" spans="2:14">
      <c r="B113" s="35"/>
      <c r="C113" s="39"/>
      <c r="D113" s="32"/>
      <c r="E113" s="32"/>
      <c r="F113" s="32"/>
      <c r="G113" s="34"/>
      <c r="H113" s="34"/>
    </row>
    <row r="114" spans="2:14">
      <c r="B114" s="31"/>
      <c r="C114" s="32"/>
      <c r="D114" s="32"/>
      <c r="E114" s="32"/>
      <c r="F114" s="32"/>
      <c r="G114" s="34"/>
      <c r="H114" s="34"/>
    </row>
    <row r="115" spans="2:14">
      <c r="B115" s="106"/>
      <c r="C115" s="108" t="s">
        <v>150</v>
      </c>
      <c r="D115" s="109"/>
      <c r="E115" s="114"/>
      <c r="F115" s="115" t="s">
        <v>168</v>
      </c>
      <c r="G115" s="107">
        <f>SUM(H116:H117)</f>
        <v>244.816</v>
      </c>
      <c r="H115" s="113"/>
      <c r="I115" s="40"/>
    </row>
    <row r="116" spans="2:14" ht="30">
      <c r="B116" s="103">
        <v>91953</v>
      </c>
      <c r="C116" s="111" t="s">
        <v>151</v>
      </c>
      <c r="D116" s="104" t="s">
        <v>154</v>
      </c>
      <c r="E116" s="112">
        <v>2</v>
      </c>
      <c r="F116" s="105">
        <v>19.16</v>
      </c>
      <c r="G116" s="110">
        <f t="shared" ref="G116:G117" si="15">F116*E116</f>
        <v>38.32</v>
      </c>
      <c r="H116" s="48">
        <f t="shared" ref="H116:H117" si="16">G116*(1+$I$15)</f>
        <v>49.816000000000003</v>
      </c>
    </row>
    <row r="117" spans="2:14" ht="30">
      <c r="B117" s="91" t="s">
        <v>152</v>
      </c>
      <c r="C117" s="98" t="s">
        <v>153</v>
      </c>
      <c r="D117" s="95" t="s">
        <v>154</v>
      </c>
      <c r="E117" s="97">
        <v>2</v>
      </c>
      <c r="F117" s="93">
        <v>75</v>
      </c>
      <c r="G117" s="94">
        <f t="shared" si="15"/>
        <v>150</v>
      </c>
      <c r="H117" s="48">
        <f t="shared" si="16"/>
        <v>195</v>
      </c>
    </row>
    <row r="118" spans="2:14">
      <c r="B118" s="31"/>
      <c r="C118" s="32"/>
      <c r="D118" s="32"/>
      <c r="E118" s="32"/>
      <c r="F118" s="32"/>
      <c r="G118" s="34"/>
      <c r="H118" s="34"/>
      <c r="I118" s="33"/>
      <c r="K118" s="32"/>
      <c r="L118" s="32"/>
      <c r="M118" s="32"/>
      <c r="N118" s="34"/>
    </row>
    <row r="119" spans="2:14">
      <c r="I119" s="40"/>
      <c r="K119" s="32"/>
      <c r="L119" s="32"/>
      <c r="M119" s="32"/>
      <c r="N119" s="34"/>
    </row>
    <row r="135" spans="15:15">
      <c r="O135" s="34"/>
    </row>
    <row r="136" spans="15:15">
      <c r="O136" s="34"/>
    </row>
  </sheetData>
  <mergeCells count="1">
    <mergeCell ref="G17:H17"/>
  </mergeCells>
  <printOptions gridLines="1"/>
  <pageMargins left="0.51181102362204722" right="0.51181102362204722" top="0.78740157480314965" bottom="0.78740157480314965" header="0.31496062992125984" footer="0.31496062992125984"/>
  <pageSetup paperSize="9" scale="85" orientation="landscape" r:id="rId1"/>
  <headerFooter>
    <oddHeader>&amp;R&amp;A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N81"/>
  <sheetViews>
    <sheetView topLeftCell="A69" workbookViewId="0">
      <selection activeCell="D81" sqref="D81"/>
    </sheetView>
  </sheetViews>
  <sheetFormatPr defaultRowHeight="15"/>
  <cols>
    <col min="2" max="2" width="37.85546875" customWidth="1"/>
    <col min="3" max="3" width="15.140625" customWidth="1"/>
    <col min="4" max="4" width="10.140625" style="239" customWidth="1"/>
    <col min="5" max="5" width="7.28515625" customWidth="1"/>
    <col min="6" max="6" width="7.7109375" customWidth="1"/>
    <col min="7" max="7" width="16.85546875" customWidth="1"/>
    <col min="8" max="8" width="20.5703125" customWidth="1"/>
    <col min="10" max="10" width="22.28515625" customWidth="1"/>
    <col min="11" max="11" width="11.5703125" bestFit="1" customWidth="1"/>
    <col min="13" max="13" width="10.5703125" bestFit="1" customWidth="1"/>
    <col min="14" max="14" width="11.5703125" bestFit="1" customWidth="1"/>
  </cols>
  <sheetData>
    <row r="2" spans="1:14" ht="19.5">
      <c r="A2" s="233"/>
      <c r="B2" s="234"/>
      <c r="C2" s="265" t="s">
        <v>199</v>
      </c>
      <c r="D2" s="265"/>
      <c r="E2" s="265"/>
      <c r="F2" s="265"/>
      <c r="G2" s="265"/>
      <c r="H2" s="266"/>
      <c r="I2" s="232"/>
      <c r="J2" s="240"/>
      <c r="K2" s="240"/>
      <c r="L2" s="232"/>
    </row>
    <row r="3" spans="1:14" ht="16.5">
      <c r="A3" s="221"/>
      <c r="B3" s="224"/>
      <c r="C3" s="267" t="s">
        <v>212</v>
      </c>
      <c r="D3" s="267"/>
      <c r="E3" s="267"/>
      <c r="F3" s="267"/>
      <c r="G3" s="267"/>
      <c r="H3" s="268"/>
      <c r="I3" s="222"/>
      <c r="J3" s="240"/>
      <c r="K3" s="240"/>
      <c r="L3" s="222"/>
    </row>
    <row r="4" spans="1:14" ht="15.75">
      <c r="A4" s="200"/>
      <c r="B4" s="235"/>
      <c r="C4" s="300" t="s">
        <v>218</v>
      </c>
      <c r="D4" s="300"/>
      <c r="E4" s="300"/>
      <c r="F4" s="300"/>
      <c r="G4" s="300"/>
      <c r="H4" s="301"/>
      <c r="I4" s="223"/>
      <c r="J4" s="232"/>
      <c r="K4" s="232"/>
      <c r="L4" s="223"/>
    </row>
    <row r="5" spans="1:14">
      <c r="B5" s="225"/>
      <c r="C5" s="226"/>
      <c r="D5" s="236"/>
      <c r="E5" s="226"/>
      <c r="F5" s="226"/>
      <c r="G5" s="226"/>
      <c r="H5" s="226"/>
      <c r="I5" s="226"/>
      <c r="J5" s="264"/>
      <c r="K5" s="18"/>
      <c r="L5" s="18"/>
    </row>
    <row r="6" spans="1:14">
      <c r="A6" s="90"/>
      <c r="B6" s="158"/>
      <c r="C6" s="227" t="s">
        <v>220</v>
      </c>
      <c r="D6" s="305" t="s">
        <v>221</v>
      </c>
      <c r="E6" s="305"/>
      <c r="F6" s="305"/>
      <c r="G6" s="305"/>
      <c r="H6" s="306"/>
      <c r="J6" s="10"/>
    </row>
    <row r="7" spans="1:14">
      <c r="A7" s="91"/>
      <c r="B7" s="92"/>
      <c r="C7" s="92"/>
      <c r="D7" s="237"/>
      <c r="E7" s="92"/>
      <c r="F7" s="92"/>
      <c r="G7" s="257" t="s">
        <v>241</v>
      </c>
      <c r="H7" s="228">
        <v>150</v>
      </c>
    </row>
    <row r="8" spans="1:14" ht="30">
      <c r="A8" s="91"/>
      <c r="B8" s="7" t="s">
        <v>222</v>
      </c>
      <c r="C8" s="9" t="s">
        <v>234</v>
      </c>
      <c r="D8" s="238" t="s">
        <v>223</v>
      </c>
      <c r="E8" s="229" t="s">
        <v>224</v>
      </c>
      <c r="F8" s="229" t="s">
        <v>225</v>
      </c>
      <c r="G8" s="229" t="s">
        <v>227</v>
      </c>
      <c r="H8" s="230" t="s">
        <v>228</v>
      </c>
      <c r="J8" s="10"/>
      <c r="K8" s="10"/>
    </row>
    <row r="9" spans="1:14">
      <c r="A9" s="298" t="s">
        <v>230</v>
      </c>
      <c r="B9" s="92" t="s">
        <v>235</v>
      </c>
      <c r="C9" s="16">
        <v>2.2000000000000002</v>
      </c>
      <c r="D9" s="237">
        <v>29</v>
      </c>
      <c r="E9" s="231">
        <v>2</v>
      </c>
      <c r="F9" s="231">
        <f>E9*D9</f>
        <v>58</v>
      </c>
      <c r="G9" s="93">
        <f>$H$7</f>
        <v>150</v>
      </c>
      <c r="H9" s="96">
        <f>G9*F9</f>
        <v>8700</v>
      </c>
    </row>
    <row r="10" spans="1:14">
      <c r="A10" s="298"/>
      <c r="B10" s="92" t="s">
        <v>236</v>
      </c>
      <c r="C10" s="16">
        <v>2.2000000000000002</v>
      </c>
      <c r="D10" s="237">
        <v>32</v>
      </c>
      <c r="E10" s="231">
        <v>2</v>
      </c>
      <c r="F10" s="231">
        <f t="shared" ref="F10:F13" si="0">E10*D10</f>
        <v>64</v>
      </c>
      <c r="G10" s="93">
        <f t="shared" ref="G10:G14" si="1">$H$7</f>
        <v>150</v>
      </c>
      <c r="H10" s="96">
        <f t="shared" ref="H10:H14" si="2">G10*F10</f>
        <v>9600</v>
      </c>
    </row>
    <row r="11" spans="1:14">
      <c r="A11" s="298"/>
      <c r="B11" s="92" t="s">
        <v>237</v>
      </c>
      <c r="C11" s="16">
        <v>2.2000000000000002</v>
      </c>
      <c r="D11" s="237">
        <v>17</v>
      </c>
      <c r="E11" s="231">
        <v>2</v>
      </c>
      <c r="F11" s="231">
        <f t="shared" si="0"/>
        <v>34</v>
      </c>
      <c r="G11" s="93">
        <f t="shared" si="1"/>
        <v>150</v>
      </c>
      <c r="H11" s="96">
        <f t="shared" si="2"/>
        <v>5100</v>
      </c>
    </row>
    <row r="12" spans="1:14">
      <c r="A12" s="298"/>
      <c r="B12" s="92" t="s">
        <v>238</v>
      </c>
      <c r="C12" s="16">
        <v>2.2000000000000002</v>
      </c>
      <c r="D12" s="237">
        <v>40</v>
      </c>
      <c r="E12" s="231">
        <v>2</v>
      </c>
      <c r="F12" s="231">
        <f t="shared" si="0"/>
        <v>80</v>
      </c>
      <c r="G12" s="93">
        <f t="shared" si="1"/>
        <v>150</v>
      </c>
      <c r="H12" s="96">
        <f t="shared" si="2"/>
        <v>12000</v>
      </c>
    </row>
    <row r="13" spans="1:14">
      <c r="A13" s="298"/>
      <c r="B13" s="92" t="s">
        <v>239</v>
      </c>
      <c r="C13" s="16">
        <v>2.2000000000000002</v>
      </c>
      <c r="D13" s="242">
        <v>3</v>
      </c>
      <c r="E13" s="243">
        <v>2</v>
      </c>
      <c r="F13" s="243">
        <f t="shared" si="0"/>
        <v>6</v>
      </c>
      <c r="G13" s="244">
        <v>180</v>
      </c>
      <c r="H13" s="245">
        <f t="shared" si="2"/>
        <v>1080</v>
      </c>
    </row>
    <row r="14" spans="1:14">
      <c r="A14" s="298"/>
      <c r="B14" s="258"/>
      <c r="C14" s="176" t="s">
        <v>226</v>
      </c>
      <c r="D14" s="259">
        <f>SUM(D9:D13)</f>
        <v>121</v>
      </c>
      <c r="E14" s="260"/>
      <c r="F14" s="260">
        <f>SUM(F9:F13)</f>
        <v>242</v>
      </c>
      <c r="G14" s="261">
        <f t="shared" si="1"/>
        <v>150</v>
      </c>
      <c r="H14" s="107">
        <f t="shared" si="2"/>
        <v>36300</v>
      </c>
      <c r="J14" s="333"/>
      <c r="K14" s="10"/>
      <c r="M14" s="4"/>
      <c r="N14" s="4"/>
    </row>
    <row r="15" spans="1:14" ht="47.25" customHeight="1">
      <c r="A15" s="299"/>
      <c r="B15" s="309" t="s">
        <v>243</v>
      </c>
      <c r="C15" s="310"/>
      <c r="D15" s="310"/>
      <c r="E15" s="310"/>
      <c r="F15" s="310"/>
      <c r="G15" s="310"/>
      <c r="H15" s="311"/>
      <c r="I15" s="9"/>
      <c r="J15" s="9"/>
      <c r="K15" s="9"/>
      <c r="M15" s="4"/>
      <c r="N15" s="4"/>
    </row>
    <row r="16" spans="1:14">
      <c r="G16" s="262"/>
      <c r="M16" s="4"/>
      <c r="N16" s="4"/>
    </row>
    <row r="17" spans="1:14">
      <c r="M17" s="4"/>
      <c r="N17" s="4"/>
    </row>
    <row r="18" spans="1:14">
      <c r="A18" s="233"/>
      <c r="B18" s="254"/>
      <c r="C18" s="255" t="s">
        <v>220</v>
      </c>
      <c r="D18" s="307" t="s">
        <v>229</v>
      </c>
      <c r="E18" s="307"/>
      <c r="F18" s="307"/>
      <c r="G18" s="307"/>
      <c r="H18" s="308"/>
      <c r="M18" s="4"/>
      <c r="N18" s="4"/>
    </row>
    <row r="19" spans="1:14">
      <c r="A19" s="221"/>
      <c r="B19" s="18"/>
      <c r="C19" s="18"/>
      <c r="D19" s="246"/>
      <c r="E19" s="18"/>
      <c r="F19" s="18"/>
      <c r="G19" s="256" t="s">
        <v>244</v>
      </c>
      <c r="H19" s="80">
        <v>150</v>
      </c>
    </row>
    <row r="20" spans="1:14" ht="30">
      <c r="A20" s="221"/>
      <c r="B20" s="15" t="s">
        <v>222</v>
      </c>
      <c r="C20" s="247" t="s">
        <v>234</v>
      </c>
      <c r="D20" s="248" t="s">
        <v>223</v>
      </c>
      <c r="E20" s="249" t="s">
        <v>224</v>
      </c>
      <c r="F20" s="249" t="s">
        <v>225</v>
      </c>
      <c r="G20" s="249" t="s">
        <v>227</v>
      </c>
      <c r="H20" s="250" t="s">
        <v>228</v>
      </c>
    </row>
    <row r="21" spans="1:14">
      <c r="A21" s="334" t="s">
        <v>271</v>
      </c>
      <c r="B21" s="18" t="s">
        <v>231</v>
      </c>
      <c r="C21" s="16">
        <v>2.2000000000000002</v>
      </c>
      <c r="D21" s="246">
        <v>7.5</v>
      </c>
      <c r="E21" s="251">
        <v>2</v>
      </c>
      <c r="F21" s="251">
        <f>E21*D21</f>
        <v>15</v>
      </c>
      <c r="G21" s="17">
        <v>120</v>
      </c>
      <c r="H21" s="252">
        <f>G21*F21</f>
        <v>1800</v>
      </c>
    </row>
    <row r="22" spans="1:14">
      <c r="A22" s="334"/>
      <c r="B22" s="18" t="s">
        <v>231</v>
      </c>
      <c r="C22" s="16">
        <v>2.2000000000000002</v>
      </c>
      <c r="D22" s="246">
        <v>17.5</v>
      </c>
      <c r="E22" s="251">
        <v>2</v>
      </c>
      <c r="F22" s="251">
        <f t="shared" ref="F22:F27" si="3">E22*D22</f>
        <v>35</v>
      </c>
      <c r="G22" s="17">
        <v>120</v>
      </c>
      <c r="H22" s="252">
        <f t="shared" ref="H22:H27" si="4">G22*F22</f>
        <v>4200</v>
      </c>
    </row>
    <row r="23" spans="1:14">
      <c r="A23" s="334"/>
      <c r="B23" s="18" t="s">
        <v>231</v>
      </c>
      <c r="C23" s="16">
        <v>2.2000000000000002</v>
      </c>
      <c r="D23" s="246">
        <v>30</v>
      </c>
      <c r="E23" s="251">
        <v>2</v>
      </c>
      <c r="F23" s="251">
        <f t="shared" si="3"/>
        <v>60</v>
      </c>
      <c r="G23" s="17">
        <v>120</v>
      </c>
      <c r="H23" s="252">
        <f t="shared" si="4"/>
        <v>7200</v>
      </c>
    </row>
    <row r="24" spans="1:14">
      <c r="A24" s="334"/>
      <c r="B24" s="18" t="s">
        <v>231</v>
      </c>
      <c r="C24" s="16">
        <v>2.2000000000000002</v>
      </c>
      <c r="D24" s="246">
        <v>13</v>
      </c>
      <c r="E24" s="251">
        <v>2</v>
      </c>
      <c r="F24" s="251">
        <f t="shared" si="3"/>
        <v>26</v>
      </c>
      <c r="G24" s="17">
        <v>120</v>
      </c>
      <c r="H24" s="252">
        <f t="shared" si="4"/>
        <v>3120</v>
      </c>
    </row>
    <row r="25" spans="1:14">
      <c r="A25" s="334"/>
      <c r="B25" s="18" t="s">
        <v>240</v>
      </c>
      <c r="C25" s="16">
        <v>3</v>
      </c>
      <c r="D25" s="246">
        <v>3</v>
      </c>
      <c r="E25" s="251">
        <v>3</v>
      </c>
      <c r="F25" s="251">
        <f t="shared" ref="F25" si="5">E25*D25</f>
        <v>9</v>
      </c>
      <c r="G25" s="17">
        <v>150</v>
      </c>
      <c r="H25" s="252">
        <f t="shared" ref="H25" si="6">G25*F25</f>
        <v>1350</v>
      </c>
    </row>
    <row r="26" spans="1:14">
      <c r="A26" s="334"/>
      <c r="B26" s="18" t="s">
        <v>231</v>
      </c>
      <c r="C26" s="16">
        <v>2.2000000000000002</v>
      </c>
      <c r="D26" s="246">
        <v>2.5</v>
      </c>
      <c r="E26" s="251">
        <v>2</v>
      </c>
      <c r="F26" s="251">
        <f t="shared" si="3"/>
        <v>5</v>
      </c>
      <c r="G26" s="17">
        <v>120</v>
      </c>
      <c r="H26" s="252">
        <f t="shared" si="4"/>
        <v>600</v>
      </c>
    </row>
    <row r="27" spans="1:14">
      <c r="A27" s="334"/>
      <c r="B27" s="18" t="s">
        <v>231</v>
      </c>
      <c r="C27" s="16">
        <v>2.2000000000000002</v>
      </c>
      <c r="D27" s="246">
        <v>14</v>
      </c>
      <c r="E27" s="251">
        <v>2</v>
      </c>
      <c r="F27" s="251">
        <f t="shared" si="3"/>
        <v>28</v>
      </c>
      <c r="G27" s="17">
        <v>120</v>
      </c>
      <c r="H27" s="252">
        <f t="shared" si="4"/>
        <v>3360</v>
      </c>
    </row>
    <row r="28" spans="1:14">
      <c r="A28" s="334"/>
      <c r="B28" s="18"/>
      <c r="C28" s="16"/>
      <c r="D28" s="246"/>
      <c r="E28" s="251"/>
      <c r="F28" s="251"/>
      <c r="G28" s="17"/>
      <c r="H28" s="252"/>
    </row>
    <row r="29" spans="1:14" ht="15" customHeight="1">
      <c r="A29" s="334" t="s">
        <v>271</v>
      </c>
      <c r="B29" s="18" t="s">
        <v>232</v>
      </c>
      <c r="C29" s="16">
        <v>2.2000000000000002</v>
      </c>
      <c r="D29" s="246">
        <v>13</v>
      </c>
      <c r="E29" s="251">
        <v>2</v>
      </c>
      <c r="F29" s="251">
        <f t="shared" ref="F29:F34" si="7">E29*D29</f>
        <v>26</v>
      </c>
      <c r="G29" s="17">
        <v>120</v>
      </c>
      <c r="H29" s="252">
        <f t="shared" ref="H29:H34" si="8">G29*F29</f>
        <v>3120</v>
      </c>
    </row>
    <row r="30" spans="1:14">
      <c r="A30" s="334"/>
      <c r="B30" s="18" t="s">
        <v>232</v>
      </c>
      <c r="C30" s="16">
        <v>2.2000000000000002</v>
      </c>
      <c r="D30" s="246">
        <v>10</v>
      </c>
      <c r="E30" s="251">
        <v>2</v>
      </c>
      <c r="F30" s="251">
        <f t="shared" si="7"/>
        <v>20</v>
      </c>
      <c r="G30" s="17">
        <v>120</v>
      </c>
      <c r="H30" s="252">
        <f t="shared" si="8"/>
        <v>2400</v>
      </c>
    </row>
    <row r="31" spans="1:14">
      <c r="A31" s="334"/>
      <c r="B31" s="18" t="s">
        <v>232</v>
      </c>
      <c r="C31" s="16">
        <v>2.2000000000000002</v>
      </c>
      <c r="D31" s="246">
        <v>2.5</v>
      </c>
      <c r="E31" s="251">
        <v>2</v>
      </c>
      <c r="F31" s="251">
        <f t="shared" si="7"/>
        <v>5</v>
      </c>
      <c r="G31" s="17">
        <v>120</v>
      </c>
      <c r="H31" s="252">
        <f t="shared" si="8"/>
        <v>600</v>
      </c>
    </row>
    <row r="32" spans="1:14">
      <c r="A32" s="334"/>
      <c r="B32" s="18" t="s">
        <v>245</v>
      </c>
      <c r="C32" s="16">
        <v>3</v>
      </c>
      <c r="D32" s="246">
        <v>3</v>
      </c>
      <c r="E32" s="251">
        <v>3</v>
      </c>
      <c r="F32" s="251">
        <f t="shared" ref="F32" si="9">E32*D32</f>
        <v>9</v>
      </c>
      <c r="G32" s="17">
        <f>G25</f>
        <v>150</v>
      </c>
      <c r="H32" s="252">
        <f t="shared" ref="H32" si="10">G32*F32</f>
        <v>1350</v>
      </c>
    </row>
    <row r="33" spans="1:11">
      <c r="A33" s="334"/>
      <c r="B33" s="18" t="s">
        <v>232</v>
      </c>
      <c r="C33" s="16">
        <v>2.2000000000000002</v>
      </c>
      <c r="D33" s="246">
        <v>5</v>
      </c>
      <c r="E33" s="251">
        <v>2</v>
      </c>
      <c r="F33" s="251">
        <f t="shared" si="7"/>
        <v>10</v>
      </c>
      <c r="G33" s="17">
        <v>120</v>
      </c>
      <c r="H33" s="252">
        <f t="shared" si="8"/>
        <v>1200</v>
      </c>
    </row>
    <row r="34" spans="1:11">
      <c r="A34" s="334"/>
      <c r="B34" s="18" t="s">
        <v>245</v>
      </c>
      <c r="C34" s="16">
        <v>3</v>
      </c>
      <c r="D34" s="246">
        <v>3</v>
      </c>
      <c r="E34" s="251">
        <v>3</v>
      </c>
      <c r="F34" s="251">
        <f t="shared" si="7"/>
        <v>9</v>
      </c>
      <c r="G34" s="17">
        <f>G25</f>
        <v>150</v>
      </c>
      <c r="H34" s="252">
        <f t="shared" si="8"/>
        <v>1350</v>
      </c>
    </row>
    <row r="35" spans="1:11">
      <c r="A35" s="334"/>
      <c r="B35" s="18" t="s">
        <v>232</v>
      </c>
      <c r="C35" s="16">
        <v>2.2000000000000002</v>
      </c>
      <c r="D35" s="246">
        <v>1.7</v>
      </c>
      <c r="E35" s="251">
        <v>2</v>
      </c>
      <c r="F35" s="251">
        <f t="shared" ref="F35" si="11">E35*D35</f>
        <v>3.4</v>
      </c>
      <c r="G35" s="17">
        <v>120</v>
      </c>
      <c r="H35" s="252">
        <f t="shared" ref="H35" si="12">G35*F35</f>
        <v>408</v>
      </c>
    </row>
    <row r="36" spans="1:11">
      <c r="A36" s="334"/>
      <c r="B36" s="18" t="s">
        <v>232</v>
      </c>
      <c r="C36" s="16">
        <v>2.2000000000000002</v>
      </c>
      <c r="D36" s="246">
        <v>21.5</v>
      </c>
      <c r="E36" s="251">
        <v>2</v>
      </c>
      <c r="F36" s="251">
        <f t="shared" ref="F36:F37" si="13">E36*D36</f>
        <v>43</v>
      </c>
      <c r="G36" s="17">
        <v>120</v>
      </c>
      <c r="H36" s="252">
        <f t="shared" ref="H36:H37" si="14">G36*F36</f>
        <v>5160</v>
      </c>
    </row>
    <row r="37" spans="1:11">
      <c r="A37" s="334"/>
      <c r="B37" s="18" t="s">
        <v>232</v>
      </c>
      <c r="C37" s="16">
        <v>2.2000000000000002</v>
      </c>
      <c r="D37" s="246">
        <v>17.5</v>
      </c>
      <c r="E37" s="251">
        <v>2</v>
      </c>
      <c r="F37" s="251">
        <f t="shared" si="13"/>
        <v>35</v>
      </c>
      <c r="G37" s="17">
        <v>120</v>
      </c>
      <c r="H37" s="252">
        <f t="shared" si="14"/>
        <v>4200</v>
      </c>
    </row>
    <row r="38" spans="1:11">
      <c r="A38" s="334"/>
      <c r="B38" s="18"/>
      <c r="C38" s="16"/>
      <c r="D38" s="246"/>
      <c r="E38" s="251"/>
      <c r="F38" s="251"/>
      <c r="G38" s="17"/>
      <c r="H38" s="252"/>
    </row>
    <row r="39" spans="1:11">
      <c r="A39" s="334"/>
      <c r="B39" s="18" t="s">
        <v>233</v>
      </c>
      <c r="C39" s="16">
        <v>2.2000000000000002</v>
      </c>
      <c r="D39" s="246">
        <v>7.5</v>
      </c>
      <c r="E39" s="251">
        <v>2</v>
      </c>
      <c r="F39" s="251">
        <f t="shared" ref="F39" si="15">E39*D39</f>
        <v>15</v>
      </c>
      <c r="G39" s="17">
        <v>120</v>
      </c>
      <c r="H39" s="252">
        <f t="shared" ref="H39" si="16">G39*F39</f>
        <v>1800</v>
      </c>
      <c r="K39" s="10"/>
    </row>
    <row r="40" spans="1:11">
      <c r="A40" s="221"/>
      <c r="B40" s="18"/>
      <c r="C40" s="16"/>
      <c r="D40" s="246"/>
      <c r="E40" s="251"/>
      <c r="F40" s="251"/>
      <c r="G40" s="17"/>
      <c r="H40" s="252"/>
      <c r="K40" s="10"/>
    </row>
    <row r="41" spans="1:11">
      <c r="A41" s="221"/>
      <c r="B41" s="18"/>
      <c r="C41" s="176" t="s">
        <v>226</v>
      </c>
      <c r="D41" s="259">
        <f>SUM(D21:D39)</f>
        <v>172.2</v>
      </c>
      <c r="E41" s="260"/>
      <c r="F41" s="260">
        <f>SUM(F21:F39)</f>
        <v>353.4</v>
      </c>
      <c r="G41" s="261">
        <f t="shared" ref="G41" si="17">$H$7</f>
        <v>150</v>
      </c>
      <c r="H41" s="107">
        <f t="shared" ref="H41" si="18">G41*F41</f>
        <v>53010</v>
      </c>
      <c r="J41" s="333"/>
      <c r="K41" s="10"/>
    </row>
    <row r="42" spans="1:11">
      <c r="A42" s="221"/>
      <c r="B42" s="18"/>
      <c r="C42" s="18"/>
      <c r="D42" s="246"/>
      <c r="E42" s="18"/>
      <c r="F42" s="18"/>
      <c r="G42" s="18"/>
      <c r="H42" s="159"/>
    </row>
    <row r="43" spans="1:11" ht="36.75" customHeight="1">
      <c r="A43" s="221"/>
      <c r="B43" s="302" t="s">
        <v>242</v>
      </c>
      <c r="C43" s="303"/>
      <c r="D43" s="303"/>
      <c r="E43" s="303"/>
      <c r="F43" s="303"/>
      <c r="G43" s="303"/>
      <c r="H43" s="304"/>
      <c r="J43" s="239"/>
    </row>
    <row r="44" spans="1:11">
      <c r="A44" s="200"/>
      <c r="B44" s="84"/>
      <c r="C44" s="84"/>
      <c r="D44" s="253"/>
      <c r="E44" s="84"/>
      <c r="F44" s="84"/>
      <c r="G44" s="84"/>
      <c r="H44" s="202"/>
      <c r="J44" s="333"/>
    </row>
    <row r="45" spans="1:11">
      <c r="J45" s="12"/>
    </row>
    <row r="58" spans="1:7">
      <c r="B58" t="s">
        <v>248</v>
      </c>
    </row>
    <row r="64" spans="1:7">
      <c r="A64" s="254"/>
      <c r="B64" s="63" t="s">
        <v>255</v>
      </c>
      <c r="C64" s="63"/>
      <c r="D64" s="312"/>
      <c r="E64" s="63"/>
      <c r="F64" s="63"/>
      <c r="G64" s="313"/>
    </row>
    <row r="65" spans="1:8">
      <c r="A65" s="90"/>
      <c r="B65" s="326" t="s">
        <v>270</v>
      </c>
      <c r="C65" s="241" t="s">
        <v>253</v>
      </c>
      <c r="D65" s="314" t="s">
        <v>256</v>
      </c>
      <c r="E65" s="158" t="s">
        <v>258</v>
      </c>
      <c r="F65" s="158" t="s">
        <v>259</v>
      </c>
      <c r="G65" s="315" t="s">
        <v>257</v>
      </c>
    </row>
    <row r="66" spans="1:8" ht="75">
      <c r="A66" s="316">
        <v>92593</v>
      </c>
      <c r="B66" s="98" t="s">
        <v>261</v>
      </c>
      <c r="C66" s="94">
        <v>7.5</v>
      </c>
      <c r="D66" s="94">
        <v>2.41</v>
      </c>
      <c r="E66" s="94">
        <f>D66*C66</f>
        <v>18.075000000000003</v>
      </c>
      <c r="F66" s="94">
        <v>7</v>
      </c>
      <c r="G66" s="317">
        <f>F66*E66</f>
        <v>126.52500000000002</v>
      </c>
    </row>
    <row r="67" spans="1:8">
      <c r="A67" s="316"/>
      <c r="B67" s="98"/>
      <c r="C67" s="94"/>
      <c r="D67" s="94"/>
      <c r="E67" s="94"/>
      <c r="F67" s="94"/>
      <c r="G67" s="317"/>
    </row>
    <row r="68" spans="1:8">
      <c r="A68" s="316"/>
      <c r="B68" s="325" t="s">
        <v>254</v>
      </c>
      <c r="C68" s="318" t="s">
        <v>253</v>
      </c>
      <c r="D68" s="237" t="s">
        <v>256</v>
      </c>
      <c r="E68" s="92" t="s">
        <v>258</v>
      </c>
      <c r="F68" s="92" t="s">
        <v>259</v>
      </c>
      <c r="G68" s="319" t="s">
        <v>257</v>
      </c>
    </row>
    <row r="69" spans="1:8" ht="75">
      <c r="A69" s="316">
        <v>92593</v>
      </c>
      <c r="B69" s="98" t="s">
        <v>261</v>
      </c>
      <c r="C69" s="94">
        <v>7.5</v>
      </c>
      <c r="D69" s="94">
        <f>16.4/6</f>
        <v>2.7333333333333329</v>
      </c>
      <c r="E69" s="94">
        <f>D69*C69</f>
        <v>20.499999999999996</v>
      </c>
      <c r="F69" s="94">
        <f>F66</f>
        <v>7</v>
      </c>
      <c r="G69" s="317">
        <f>F69*E69</f>
        <v>143.49999999999997</v>
      </c>
    </row>
    <row r="70" spans="1:8">
      <c r="A70" s="316"/>
      <c r="B70" s="98"/>
      <c r="C70" s="94"/>
      <c r="D70" s="94"/>
      <c r="E70" s="94"/>
      <c r="F70" s="94"/>
      <c r="G70" s="317"/>
    </row>
    <row r="71" spans="1:8">
      <c r="A71" s="91"/>
      <c r="B71" s="325" t="s">
        <v>262</v>
      </c>
      <c r="C71" s="93"/>
      <c r="D71" s="237"/>
      <c r="E71" s="92"/>
      <c r="F71" s="92"/>
      <c r="G71" s="319"/>
    </row>
    <row r="72" spans="1:8">
      <c r="A72" s="91"/>
      <c r="B72" s="92"/>
      <c r="C72" s="93" t="s">
        <v>263</v>
      </c>
      <c r="D72" s="237"/>
      <c r="E72" s="92"/>
      <c r="F72" s="92" t="s">
        <v>260</v>
      </c>
      <c r="G72" s="319"/>
    </row>
    <row r="73" spans="1:8" ht="45">
      <c r="A73" s="320">
        <v>94213</v>
      </c>
      <c r="B73" s="321" t="s">
        <v>264</v>
      </c>
      <c r="C73" s="157">
        <v>5</v>
      </c>
      <c r="D73" s="322"/>
      <c r="E73" s="323"/>
      <c r="F73" s="323">
        <v>35.15</v>
      </c>
      <c r="G73" s="324">
        <f>F73*C73</f>
        <v>175.75</v>
      </c>
    </row>
    <row r="74" spans="1:8">
      <c r="A74" s="90"/>
      <c r="B74" s="158"/>
      <c r="C74" s="158"/>
      <c r="D74" s="314"/>
      <c r="E74" s="158"/>
      <c r="F74" s="158"/>
      <c r="G74" s="315"/>
    </row>
    <row r="75" spans="1:8">
      <c r="A75" s="91"/>
      <c r="B75" s="92"/>
      <c r="C75" s="327" t="s">
        <v>265</v>
      </c>
      <c r="D75" s="327"/>
      <c r="E75" s="327"/>
      <c r="F75" s="92" t="s">
        <v>266</v>
      </c>
      <c r="G75" s="228">
        <f>SUM(G66:G73)</f>
        <v>445.77499999999998</v>
      </c>
    </row>
    <row r="76" spans="1:8">
      <c r="A76" s="91"/>
      <c r="B76" s="92"/>
      <c r="C76" s="328" t="s">
        <v>267</v>
      </c>
      <c r="D76" s="328"/>
      <c r="E76" s="328"/>
      <c r="F76" s="92" t="s">
        <v>266</v>
      </c>
      <c r="G76" s="228">
        <f>G75/5</f>
        <v>89.155000000000001</v>
      </c>
    </row>
    <row r="77" spans="1:8">
      <c r="A77" s="91"/>
      <c r="B77" s="92"/>
      <c r="C77" s="328" t="s">
        <v>268</v>
      </c>
      <c r="D77" s="328"/>
      <c r="E77" s="328"/>
      <c r="F77" s="92" t="s">
        <v>266</v>
      </c>
      <c r="G77" s="228">
        <f>G76*1.3</f>
        <v>115.9015</v>
      </c>
      <c r="H77" s="10"/>
    </row>
    <row r="78" spans="1:8">
      <c r="A78" s="91"/>
      <c r="B78" s="92"/>
      <c r="C78" s="92"/>
      <c r="D78" s="237"/>
      <c r="E78" s="92"/>
      <c r="F78" s="92"/>
      <c r="G78" s="228"/>
    </row>
    <row r="79" spans="1:8">
      <c r="A79" s="91"/>
      <c r="B79" s="92"/>
      <c r="C79" s="328" t="s">
        <v>269</v>
      </c>
      <c r="D79" s="328"/>
      <c r="E79" s="328"/>
      <c r="F79" s="328"/>
      <c r="G79" s="228">
        <v>120</v>
      </c>
    </row>
    <row r="80" spans="1:8">
      <c r="A80" s="329"/>
      <c r="B80" s="330"/>
      <c r="C80" s="330"/>
      <c r="D80" s="331"/>
      <c r="E80" s="330"/>
      <c r="F80" s="330"/>
      <c r="G80" s="332"/>
    </row>
    <row r="81" spans="2:2">
      <c r="B81" t="s">
        <v>272</v>
      </c>
    </row>
  </sheetData>
  <mergeCells count="14">
    <mergeCell ref="C75:E75"/>
    <mergeCell ref="C76:E76"/>
    <mergeCell ref="C77:E77"/>
    <mergeCell ref="C79:F79"/>
    <mergeCell ref="A21:A28"/>
    <mergeCell ref="A29:A39"/>
    <mergeCell ref="A9:A15"/>
    <mergeCell ref="C4:H4"/>
    <mergeCell ref="C3:H3"/>
    <mergeCell ref="C2:H2"/>
    <mergeCell ref="B43:H43"/>
    <mergeCell ref="D6:H6"/>
    <mergeCell ref="D18:H18"/>
    <mergeCell ref="B15:H15"/>
  </mergeCells>
  <pageMargins left="0.51181102362204722" right="0.51181102362204722" top="0.78740157480314965" bottom="0.78740157480314965" header="0.31496062992125984" footer="0.31496062992125984"/>
  <pageSetup paperSize="9" orientation="landscape" horizontalDpi="300" verticalDpi="300" r:id="rId1"/>
  <headerFooter>
    <oddHeader>&amp;LCOBERTURA PASSARELA&amp;RCCP-CP / CCHE -JA</oddHeader>
    <oddFooter>&amp;L&amp;F&amp;C&amp;D&amp;R&amp;P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CRONOGRAMA FIS_FIN</vt:lpstr>
      <vt:lpstr>ANEXO RAMPA_CCP CENTRO INFERIOR</vt:lpstr>
      <vt:lpstr>WC_2_alunos CCP CENTRO_SUPERIOR</vt:lpstr>
      <vt:lpstr>LOCAL_AREA</vt:lpstr>
      <vt:lpstr>'ANEXO RAMPA_CCP CENTRO INFERIOR'!Area_de_impressao</vt:lpstr>
      <vt:lpstr>'CRONOGRAMA FIS_FIN'!Area_de_impressao</vt:lpstr>
      <vt:lpstr>LOCAL_AREA!Area_de_impressao</vt:lpstr>
      <vt:lpstr>'WC_2_alunos CCP CENTRO_SUPERIOR'!Area_de_impressao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2017-09-11T16:48:15Z</cp:lastPrinted>
  <dcterms:created xsi:type="dcterms:W3CDTF">2017-06-22T14:26:42Z</dcterms:created>
  <dcterms:modified xsi:type="dcterms:W3CDTF">2017-09-11T16:49:17Z</dcterms:modified>
</cp:coreProperties>
</file>